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mbo\OneDrive\Desktop\Ibrahim\"/>
    </mc:Choice>
  </mc:AlternateContent>
  <xr:revisionPtr revIDLastSave="0" documentId="13_ncr:1_{0F04F0B9-C2CB-4F68-848A-DF602C53474F}" xr6:coauthVersionLast="47" xr6:coauthVersionMax="47" xr10:uidLastSave="{00000000-0000-0000-0000-000000000000}"/>
  <bookViews>
    <workbookView xWindow="-108" yWindow="-108" windowWidth="23256" windowHeight="12456" firstSheet="4" activeTab="12" xr2:uid="{C9E3D722-5862-4559-A2B3-D4549DB125D6}"/>
  </bookViews>
  <sheets>
    <sheet name="DocS" sheetId="19" r:id="rId1"/>
    <sheet name="InpC" sheetId="1" r:id="rId2"/>
    <sheet name="InpS" sheetId="2" r:id="rId3"/>
    <sheet name="Time" sheetId="3" r:id="rId4"/>
    <sheet name="Esc" sheetId="8" r:id="rId5"/>
    <sheet name="OpRev" sheetId="9" r:id="rId6"/>
    <sheet name="OpCost" sheetId="11" r:id="rId7"/>
    <sheet name="Tax " sheetId="12" r:id="rId8"/>
    <sheet name="NCA" sheetId="13" r:id="rId9"/>
    <sheet name="Debt" sheetId="14" r:id="rId10"/>
    <sheet name="Equity" sheetId="7" r:id="rId11"/>
    <sheet name="FinStat" sheetId="4" r:id="rId12"/>
    <sheet name="Val" sheetId="15" r:id="rId13"/>
    <sheet name="Ratio" sheetId="17" r:id="rId14"/>
    <sheet name="Track" sheetId="6" r:id="rId15"/>
    <sheet name="check" sheetId="21" r:id="rId16"/>
    <sheet name="Temp" sheetId="5" state="hidden" r:id="rId17"/>
  </sheets>
  <externalReferences>
    <externalReference r:id="rId18"/>
  </externalReferences>
  <definedNames>
    <definedName name="_xlnm._FilterDatabase" localSheetId="3" hidden="1">Time!$E$51:$H$53</definedName>
    <definedName name="CHK">#REF!</definedName>
    <definedName name="CHK_TOL" localSheetId="14">[1]InpC!$F$25</definedName>
    <definedName name="CHK_TOL">InpC!$F$100</definedName>
    <definedName name="LIVE_RESULTS">Track!$H$10:$H$127</definedName>
    <definedName name="_xlnm.Print_Area" localSheetId="15">check!$1:$6</definedName>
    <definedName name="_xlnm.Print_Area" localSheetId="9">Debt!$1:$5</definedName>
    <definedName name="_xlnm.Print_Area" localSheetId="0">DocS!$1:$5</definedName>
    <definedName name="_xlnm.Print_Area" localSheetId="10">Equity!$1:$15</definedName>
    <definedName name="_xlnm.Print_Area" localSheetId="4">Esc!$1:$6</definedName>
    <definedName name="_xlnm.Print_Area" localSheetId="1">InpC!$A:$H</definedName>
    <definedName name="_xlnm.Print_Area" localSheetId="2">InpS!$1:$6</definedName>
    <definedName name="_xlnm.Print_Area" localSheetId="8">NCA!$1:$97</definedName>
    <definedName name="_xlnm.Print_Area" localSheetId="6">OpCost!$1:$7</definedName>
    <definedName name="_xlnm.Print_Area" localSheetId="5">OpRev!$1:$6</definedName>
    <definedName name="_xlnm.Print_Area" localSheetId="13">Ratio!$1:$6</definedName>
    <definedName name="_xlnm.Print_Area" localSheetId="7">'Tax '!$1:$6</definedName>
    <definedName name="_xlnm.Print_Area" localSheetId="16">Temp!$1:$15</definedName>
    <definedName name="_xlnm.Print_Area" localSheetId="3">Time!$A$1:$BB$141</definedName>
    <definedName name="_xlnm.Print_Area" localSheetId="12">Val!$1:$8</definedName>
    <definedName name="_xlnm.Print_Titles" localSheetId="15">check!$A:$G,check!$1:$5</definedName>
    <definedName name="_xlnm.Print_Titles" localSheetId="9">Debt!$A:$G,Debt!$1:$5</definedName>
    <definedName name="_xlnm.Print_Titles" localSheetId="0">DocS!$A:$G,DocS!$1:$5</definedName>
    <definedName name="_xlnm.Print_Titles" localSheetId="10">Equity!$A:$G,Equity!$1:$5</definedName>
    <definedName name="_xlnm.Print_Titles" localSheetId="4">Esc!$A:$G,Esc!$1:$5</definedName>
    <definedName name="_xlnm.Print_Titles" localSheetId="11">FinStat!$A:$G,FinStat!$1:$5</definedName>
    <definedName name="_xlnm.Print_Titles" localSheetId="1">InpC!$A:$G,InpC!$1:$8</definedName>
    <definedName name="_xlnm.Print_Titles" localSheetId="2">InpS!$A:$G,InpS!$1:$5</definedName>
    <definedName name="_xlnm.Print_Titles" localSheetId="8">NCA!$A:$G,NCA!$1:$5</definedName>
    <definedName name="_xlnm.Print_Titles" localSheetId="6">OpCost!$A:$G,OpCost!$1:$5</definedName>
    <definedName name="_xlnm.Print_Titles" localSheetId="5">OpRev!$A:$G,OpRev!$1:$5</definedName>
    <definedName name="_xlnm.Print_Titles" localSheetId="13">Ratio!$A:$G,Ratio!$1:$5</definedName>
    <definedName name="_xlnm.Print_Titles" localSheetId="7">'Tax '!$A:$G,'Tax '!$1:$5</definedName>
    <definedName name="_xlnm.Print_Titles" localSheetId="16">Temp!$A:$G,Temp!$1:$5</definedName>
    <definedName name="_xlnm.Print_Titles" localSheetId="3">Time!$A:$G,Time!$1:$5</definedName>
    <definedName name="_xlnm.Print_Titles" localSheetId="14">Track!$A:$G,Track!$1:$6</definedName>
    <definedName name="_xlnm.Print_Titles" localSheetId="12">Val!$A:$G,Val!$1:$5</definedName>
    <definedName name="smu">InpC!$F$101</definedName>
    <definedName name="TRACK_ACTIVE">Track!$H$9</definedName>
    <definedName name="TRK_COMMENT">Track!$E$129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3" i="6" l="1"/>
  <c r="F73" i="6"/>
  <c r="E73" i="6"/>
  <c r="F72" i="6"/>
  <c r="E72" i="6"/>
  <c r="G71" i="6"/>
  <c r="F71" i="6"/>
  <c r="E71" i="6"/>
  <c r="G25" i="21"/>
  <c r="E96" i="6" l="1"/>
  <c r="E95" i="6"/>
  <c r="E94" i="6"/>
  <c r="G96" i="6"/>
  <c r="G95" i="6"/>
  <c r="G29" i="4"/>
  <c r="H29" i="4"/>
  <c r="I29" i="4"/>
  <c r="I19" i="17" s="1"/>
  <c r="G28" i="4"/>
  <c r="G29" i="6" s="1"/>
  <c r="H28" i="4"/>
  <c r="H29" i="6" s="1"/>
  <c r="I28" i="4"/>
  <c r="I18" i="17" s="1"/>
  <c r="G27" i="4"/>
  <c r="G28" i="6" s="1"/>
  <c r="H27" i="4"/>
  <c r="H28" i="6" s="1"/>
  <c r="I27" i="4"/>
  <c r="F27" i="4"/>
  <c r="E27" i="4"/>
  <c r="E42" i="6"/>
  <c r="F42" i="6"/>
  <c r="G42" i="6"/>
  <c r="E43" i="6"/>
  <c r="F43" i="6"/>
  <c r="G43" i="6"/>
  <c r="E44" i="6"/>
  <c r="F44" i="6"/>
  <c r="G44" i="6"/>
  <c r="H44" i="6"/>
  <c r="E45" i="6"/>
  <c r="F45" i="6"/>
  <c r="G45" i="6"/>
  <c r="E46" i="6"/>
  <c r="F46" i="6"/>
  <c r="G46" i="6"/>
  <c r="E47" i="6"/>
  <c r="F47" i="6"/>
  <c r="G47" i="6"/>
  <c r="H47" i="6"/>
  <c r="E48" i="6"/>
  <c r="F48" i="6"/>
  <c r="G48" i="6"/>
  <c r="E49" i="6"/>
  <c r="F49" i="6"/>
  <c r="G49" i="6"/>
  <c r="E50" i="6"/>
  <c r="F50" i="6"/>
  <c r="E51" i="6"/>
  <c r="F51" i="6"/>
  <c r="G51" i="6"/>
  <c r="E52" i="6"/>
  <c r="F52" i="6"/>
  <c r="G52" i="6"/>
  <c r="H52" i="6"/>
  <c r="E53" i="6"/>
  <c r="F53" i="6"/>
  <c r="G53" i="6"/>
  <c r="E54" i="6"/>
  <c r="F54" i="6"/>
  <c r="G54" i="6"/>
  <c r="E55" i="6"/>
  <c r="F55" i="6"/>
  <c r="G55" i="6"/>
  <c r="E56" i="6"/>
  <c r="F56" i="6"/>
  <c r="G56" i="6"/>
  <c r="E57" i="6"/>
  <c r="F57" i="6"/>
  <c r="G57" i="6"/>
  <c r="E58" i="6"/>
  <c r="F58" i="6"/>
  <c r="G58" i="6"/>
  <c r="H58" i="6"/>
  <c r="E59" i="6"/>
  <c r="F59" i="6"/>
  <c r="G59" i="6"/>
  <c r="E60" i="6"/>
  <c r="F60" i="6"/>
  <c r="G60" i="6"/>
  <c r="E61" i="6"/>
  <c r="F61" i="6"/>
  <c r="G61" i="6"/>
  <c r="H61" i="6"/>
  <c r="E62" i="6"/>
  <c r="F62" i="6"/>
  <c r="G62" i="6"/>
  <c r="E63" i="6"/>
  <c r="F63" i="6"/>
  <c r="G63" i="6"/>
  <c r="F41" i="6"/>
  <c r="E41" i="6"/>
  <c r="E29" i="6"/>
  <c r="F29" i="6"/>
  <c r="E30" i="6"/>
  <c r="F30" i="6"/>
  <c r="G30" i="6"/>
  <c r="H30" i="6"/>
  <c r="E31" i="6"/>
  <c r="F31" i="6"/>
  <c r="G31" i="6"/>
  <c r="H31" i="6"/>
  <c r="E32" i="6"/>
  <c r="F32" i="6"/>
  <c r="G32" i="6"/>
  <c r="H32" i="6"/>
  <c r="E33" i="6"/>
  <c r="F33" i="6"/>
  <c r="G33" i="6"/>
  <c r="H33" i="6"/>
  <c r="E34" i="6"/>
  <c r="F34" i="6"/>
  <c r="G34" i="6"/>
  <c r="H34" i="6"/>
  <c r="E35" i="6"/>
  <c r="F35" i="6"/>
  <c r="G35" i="6"/>
  <c r="H35" i="6"/>
  <c r="E36" i="6"/>
  <c r="F36" i="6"/>
  <c r="G36" i="6"/>
  <c r="H36" i="6"/>
  <c r="E37" i="6"/>
  <c r="F37" i="6"/>
  <c r="G37" i="6"/>
  <c r="H37" i="6"/>
  <c r="E38" i="6"/>
  <c r="F38" i="6"/>
  <c r="G38" i="6"/>
  <c r="H38" i="6"/>
  <c r="E39" i="6"/>
  <c r="F39" i="6"/>
  <c r="G39" i="6"/>
  <c r="H39" i="6"/>
  <c r="F28" i="6"/>
  <c r="E28" i="6"/>
  <c r="E14" i="6"/>
  <c r="F14" i="6"/>
  <c r="G14" i="6"/>
  <c r="E15" i="6"/>
  <c r="F15" i="6"/>
  <c r="G15" i="6"/>
  <c r="E16" i="6"/>
  <c r="F16" i="6"/>
  <c r="G16" i="6"/>
  <c r="H16" i="6"/>
  <c r="E17" i="6"/>
  <c r="F17" i="6"/>
  <c r="G17" i="6"/>
  <c r="E18" i="6"/>
  <c r="F18" i="6"/>
  <c r="G18" i="6"/>
  <c r="E19" i="6"/>
  <c r="F19" i="6"/>
  <c r="G19" i="6"/>
  <c r="E20" i="6"/>
  <c r="F20" i="6"/>
  <c r="G20" i="6"/>
  <c r="E21" i="6"/>
  <c r="F21" i="6"/>
  <c r="G21" i="6"/>
  <c r="H21" i="6"/>
  <c r="E22" i="6"/>
  <c r="F22" i="6"/>
  <c r="G22" i="6"/>
  <c r="E23" i="6"/>
  <c r="F23" i="6"/>
  <c r="G23" i="6"/>
  <c r="E24" i="6"/>
  <c r="F24" i="6"/>
  <c r="G24" i="6"/>
  <c r="H24" i="6"/>
  <c r="E25" i="6"/>
  <c r="F25" i="6"/>
  <c r="G25" i="6"/>
  <c r="E26" i="6"/>
  <c r="F26" i="6"/>
  <c r="G26" i="6"/>
  <c r="F13" i="6"/>
  <c r="E13" i="6"/>
  <c r="A1" i="21"/>
  <c r="H7" i="6"/>
  <c r="G86" i="6"/>
  <c r="G85" i="6"/>
  <c r="G84" i="6"/>
  <c r="G83" i="6"/>
  <c r="E86" i="6"/>
  <c r="E85" i="6"/>
  <c r="E83" i="6"/>
  <c r="E84" i="6"/>
  <c r="E54" i="17"/>
  <c r="F54" i="17"/>
  <c r="G54" i="17"/>
  <c r="H54" i="17"/>
  <c r="I54" i="17"/>
  <c r="E55" i="17"/>
  <c r="G45" i="17"/>
  <c r="F45" i="17"/>
  <c r="E45" i="17"/>
  <c r="E46" i="17" s="1"/>
  <c r="H45" i="17"/>
  <c r="I45" i="17"/>
  <c r="E50" i="17"/>
  <c r="F50" i="17"/>
  <c r="G50" i="17"/>
  <c r="I50" i="17"/>
  <c r="I51" i="17"/>
  <c r="H51" i="17"/>
  <c r="G51" i="17"/>
  <c r="F51" i="17"/>
  <c r="E51" i="17"/>
  <c r="I49" i="17"/>
  <c r="H49" i="17"/>
  <c r="F49" i="17"/>
  <c r="E49" i="17"/>
  <c r="I42" i="17"/>
  <c r="H42" i="17"/>
  <c r="G42" i="17"/>
  <c r="F42" i="17"/>
  <c r="E42" i="17"/>
  <c r="E41" i="17"/>
  <c r="F41" i="17"/>
  <c r="H41" i="17"/>
  <c r="I41" i="17"/>
  <c r="E40" i="17"/>
  <c r="F40" i="17"/>
  <c r="H40" i="17"/>
  <c r="I40" i="17"/>
  <c r="E37" i="17"/>
  <c r="F37" i="17"/>
  <c r="G37" i="17"/>
  <c r="H37" i="17"/>
  <c r="I37" i="17"/>
  <c r="E36" i="17"/>
  <c r="F36" i="17"/>
  <c r="G36" i="17"/>
  <c r="H36" i="17"/>
  <c r="I36" i="17"/>
  <c r="E33" i="17"/>
  <c r="F33" i="17"/>
  <c r="G33" i="17"/>
  <c r="H33" i="17"/>
  <c r="I33" i="17"/>
  <c r="E32" i="17"/>
  <c r="F32" i="17"/>
  <c r="G32" i="17"/>
  <c r="H32" i="17"/>
  <c r="I32" i="17"/>
  <c r="E28" i="17"/>
  <c r="E27" i="17"/>
  <c r="F27" i="17"/>
  <c r="G27" i="17"/>
  <c r="H27" i="17"/>
  <c r="I27" i="17"/>
  <c r="G13" i="17"/>
  <c r="F13" i="17"/>
  <c r="E13" i="17"/>
  <c r="I24" i="17"/>
  <c r="H24" i="17"/>
  <c r="G24" i="17"/>
  <c r="F24" i="17"/>
  <c r="E24" i="17"/>
  <c r="E22" i="17"/>
  <c r="F22" i="17"/>
  <c r="H22" i="17"/>
  <c r="I22" i="17"/>
  <c r="E23" i="17"/>
  <c r="F23" i="17"/>
  <c r="G23" i="17"/>
  <c r="H23" i="17"/>
  <c r="I23" i="17"/>
  <c r="E19" i="17"/>
  <c r="F19" i="17"/>
  <c r="G19" i="17"/>
  <c r="H19" i="17"/>
  <c r="E18" i="17"/>
  <c r="F18" i="17"/>
  <c r="E14" i="17"/>
  <c r="H13" i="17"/>
  <c r="I13" i="17"/>
  <c r="E10" i="17"/>
  <c r="F10" i="17"/>
  <c r="G10" i="17"/>
  <c r="H10" i="17"/>
  <c r="I10" i="17"/>
  <c r="E89" i="14"/>
  <c r="F89" i="14"/>
  <c r="I89" i="14"/>
  <c r="E88" i="14"/>
  <c r="F88" i="14"/>
  <c r="I88" i="14"/>
  <c r="E122" i="3"/>
  <c r="F122" i="3"/>
  <c r="I122" i="3"/>
  <c r="E9" i="17"/>
  <c r="F9" i="17"/>
  <c r="I9" i="17"/>
  <c r="E90" i="14"/>
  <c r="F90" i="14"/>
  <c r="H90" i="14"/>
  <c r="I90" i="14"/>
  <c r="E8" i="17"/>
  <c r="F8" i="17"/>
  <c r="G8" i="17"/>
  <c r="I8" i="17"/>
  <c r="G65" i="15"/>
  <c r="E65" i="15"/>
  <c r="E61" i="15"/>
  <c r="F61" i="15"/>
  <c r="H61" i="15"/>
  <c r="I61" i="15"/>
  <c r="I58" i="15"/>
  <c r="H58" i="15"/>
  <c r="F58" i="15"/>
  <c r="E58" i="15"/>
  <c r="E57" i="15"/>
  <c r="F57" i="15"/>
  <c r="G57" i="15"/>
  <c r="H57" i="15"/>
  <c r="I57" i="15"/>
  <c r="E5" i="17"/>
  <c r="E4" i="17"/>
  <c r="E3" i="17"/>
  <c r="E2" i="17"/>
  <c r="A1" i="17"/>
  <c r="E53" i="15"/>
  <c r="F53" i="15"/>
  <c r="H53" i="15"/>
  <c r="I53" i="15"/>
  <c r="E50" i="15"/>
  <c r="F50" i="15"/>
  <c r="G50" i="15"/>
  <c r="I50" i="15"/>
  <c r="E49" i="15"/>
  <c r="F49" i="15"/>
  <c r="H49" i="15"/>
  <c r="I49" i="15"/>
  <c r="E45" i="15"/>
  <c r="F45" i="15"/>
  <c r="H45" i="15"/>
  <c r="I45" i="15"/>
  <c r="E41" i="15"/>
  <c r="F41" i="15"/>
  <c r="G41" i="15"/>
  <c r="H41" i="15"/>
  <c r="I41" i="15"/>
  <c r="E40" i="15"/>
  <c r="F40" i="15"/>
  <c r="H40" i="15"/>
  <c r="I40" i="15"/>
  <c r="E36" i="15"/>
  <c r="F36" i="15"/>
  <c r="H36" i="15"/>
  <c r="I36" i="15"/>
  <c r="E35" i="15"/>
  <c r="F35" i="15"/>
  <c r="H35" i="15"/>
  <c r="I35" i="15"/>
  <c r="E29" i="15"/>
  <c r="F29" i="15"/>
  <c r="H29" i="15"/>
  <c r="I29" i="15"/>
  <c r="E25" i="15"/>
  <c r="E26" i="15"/>
  <c r="F26" i="15"/>
  <c r="G26" i="15"/>
  <c r="I26" i="15"/>
  <c r="E30" i="15"/>
  <c r="F30" i="15"/>
  <c r="I30" i="15"/>
  <c r="E21" i="15"/>
  <c r="F21" i="15"/>
  <c r="H21" i="15"/>
  <c r="I21" i="15"/>
  <c r="E20" i="15"/>
  <c r="F20" i="15"/>
  <c r="H20" i="15"/>
  <c r="I20" i="15"/>
  <c r="E14" i="15"/>
  <c r="F14" i="15"/>
  <c r="G14" i="15"/>
  <c r="H14" i="15"/>
  <c r="I14" i="15"/>
  <c r="G13" i="15"/>
  <c r="E13" i="15"/>
  <c r="E10" i="15"/>
  <c r="F10" i="15"/>
  <c r="G10" i="15"/>
  <c r="H10" i="15"/>
  <c r="I10" i="15"/>
  <c r="G9" i="15"/>
  <c r="G67" i="15" s="1"/>
  <c r="E9" i="15"/>
  <c r="E67" i="15" s="1"/>
  <c r="G8" i="15"/>
  <c r="G66" i="15" s="1"/>
  <c r="E8" i="15"/>
  <c r="E66" i="15" s="1"/>
  <c r="E5" i="15"/>
  <c r="E4" i="15"/>
  <c r="E3" i="15"/>
  <c r="E2" i="15"/>
  <c r="A1" i="15"/>
  <c r="E52" i="4"/>
  <c r="F52" i="4"/>
  <c r="I52" i="4"/>
  <c r="E51" i="4"/>
  <c r="F51" i="4"/>
  <c r="G51" i="4"/>
  <c r="I51" i="4"/>
  <c r="I52" i="14"/>
  <c r="G52" i="14"/>
  <c r="F52" i="14"/>
  <c r="E52" i="14"/>
  <c r="I45" i="14"/>
  <c r="G45" i="14"/>
  <c r="F45" i="14"/>
  <c r="E45" i="14"/>
  <c r="F15" i="4"/>
  <c r="G15" i="4"/>
  <c r="I15" i="4"/>
  <c r="F14" i="4"/>
  <c r="G14" i="4"/>
  <c r="I14" i="4"/>
  <c r="H18" i="17" l="1"/>
  <c r="G18" i="17"/>
  <c r="F57" i="4" l="1"/>
  <c r="G57" i="4"/>
  <c r="I57" i="4"/>
  <c r="F55" i="4"/>
  <c r="G55" i="4"/>
  <c r="I55" i="4"/>
  <c r="E78" i="14"/>
  <c r="E15" i="4" s="1"/>
  <c r="E67" i="14"/>
  <c r="E14" i="4" s="1"/>
  <c r="E58" i="4"/>
  <c r="F58" i="4"/>
  <c r="G58" i="4"/>
  <c r="I58" i="4"/>
  <c r="F56" i="4"/>
  <c r="G56" i="4"/>
  <c r="I56" i="4"/>
  <c r="E31" i="14"/>
  <c r="E17" i="14"/>
  <c r="E56" i="4" s="1"/>
  <c r="E34" i="4"/>
  <c r="F34" i="4"/>
  <c r="G34" i="4"/>
  <c r="H34" i="4"/>
  <c r="I34" i="4"/>
  <c r="E33" i="4"/>
  <c r="F33" i="4"/>
  <c r="G33" i="4"/>
  <c r="H33" i="4"/>
  <c r="I33" i="4"/>
  <c r="H10" i="12"/>
  <c r="I10" i="12"/>
  <c r="F10" i="12"/>
  <c r="E10" i="12"/>
  <c r="E84" i="14"/>
  <c r="E48" i="14"/>
  <c r="F48" i="14"/>
  <c r="I48" i="14"/>
  <c r="E82" i="14"/>
  <c r="F82" i="14"/>
  <c r="H82" i="14"/>
  <c r="I82" i="14"/>
  <c r="E81" i="14"/>
  <c r="F81" i="14"/>
  <c r="H81" i="14"/>
  <c r="I81" i="14"/>
  <c r="E75" i="14"/>
  <c r="F75" i="14"/>
  <c r="G75" i="14"/>
  <c r="H75" i="14"/>
  <c r="I75" i="14"/>
  <c r="E76" i="14"/>
  <c r="F76" i="14"/>
  <c r="G76" i="14"/>
  <c r="H76" i="14"/>
  <c r="I76" i="14"/>
  <c r="G71" i="14"/>
  <c r="E71" i="14"/>
  <c r="I72" i="14"/>
  <c r="H72" i="14"/>
  <c r="G72" i="14"/>
  <c r="F72" i="14"/>
  <c r="E72" i="14"/>
  <c r="G70" i="14"/>
  <c r="E70" i="14"/>
  <c r="E65" i="14"/>
  <c r="F65" i="14"/>
  <c r="G65" i="14"/>
  <c r="H65" i="14"/>
  <c r="I65" i="14"/>
  <c r="E61" i="14"/>
  <c r="F61" i="14"/>
  <c r="G61" i="14"/>
  <c r="H61" i="14"/>
  <c r="I61" i="14"/>
  <c r="G60" i="14"/>
  <c r="E60" i="14"/>
  <c r="G59" i="14"/>
  <c r="E59" i="14"/>
  <c r="E64" i="14"/>
  <c r="F64" i="14"/>
  <c r="G64" i="14"/>
  <c r="H64" i="14"/>
  <c r="I64" i="14"/>
  <c r="E39" i="14"/>
  <c r="F39" i="14"/>
  <c r="I39" i="14"/>
  <c r="E44" i="14"/>
  <c r="E51" i="14" s="1"/>
  <c r="E35" i="14"/>
  <c r="J37" i="14"/>
  <c r="J64" i="14" s="1"/>
  <c r="I36" i="14"/>
  <c r="G36" i="14"/>
  <c r="F36" i="14"/>
  <c r="E36" i="14"/>
  <c r="J46" i="14"/>
  <c r="J75" i="14" s="1"/>
  <c r="E29" i="14"/>
  <c r="F29" i="14"/>
  <c r="G29" i="14"/>
  <c r="I29" i="14"/>
  <c r="G28" i="14"/>
  <c r="E28" i="14"/>
  <c r="G27" i="14"/>
  <c r="E27" i="14"/>
  <c r="G96" i="3"/>
  <c r="E96" i="3"/>
  <c r="G92" i="3"/>
  <c r="E92" i="3"/>
  <c r="I97" i="3"/>
  <c r="H97" i="3"/>
  <c r="G97" i="3"/>
  <c r="F97" i="3"/>
  <c r="E97" i="3"/>
  <c r="E26" i="14"/>
  <c r="G21" i="14"/>
  <c r="E21" i="14"/>
  <c r="E15" i="14"/>
  <c r="F15" i="14"/>
  <c r="G15" i="14"/>
  <c r="I15" i="14"/>
  <c r="G84" i="3"/>
  <c r="E84" i="3"/>
  <c r="G13" i="14"/>
  <c r="G80" i="3" s="1"/>
  <c r="E13" i="14"/>
  <c r="E80" i="3" s="1"/>
  <c r="G79" i="3"/>
  <c r="G83" i="3" s="1"/>
  <c r="E79" i="3"/>
  <c r="E83" i="3" s="1"/>
  <c r="I85" i="3"/>
  <c r="H85" i="3"/>
  <c r="G85" i="3"/>
  <c r="F85" i="3"/>
  <c r="E85" i="3"/>
  <c r="G14" i="14"/>
  <c r="E14" i="14"/>
  <c r="E12" i="14"/>
  <c r="E8" i="14"/>
  <c r="G7" i="14"/>
  <c r="E7" i="14"/>
  <c r="E5" i="14"/>
  <c r="E4" i="14"/>
  <c r="E3" i="14"/>
  <c r="E2" i="14"/>
  <c r="A1" i="14"/>
  <c r="E64" i="4"/>
  <c r="F64" i="4"/>
  <c r="G64" i="4"/>
  <c r="I64" i="4"/>
  <c r="E21" i="4"/>
  <c r="F21" i="4"/>
  <c r="G21" i="4"/>
  <c r="I21" i="4"/>
  <c r="E89" i="7"/>
  <c r="H25" i="7"/>
  <c r="I25" i="7"/>
  <c r="F25" i="7"/>
  <c r="E25" i="7"/>
  <c r="E14" i="7"/>
  <c r="F14" i="7"/>
  <c r="H14" i="7"/>
  <c r="I14" i="7"/>
  <c r="E87" i="7"/>
  <c r="F87" i="7"/>
  <c r="H87" i="7"/>
  <c r="I87" i="7"/>
  <c r="E86" i="7"/>
  <c r="F86" i="7"/>
  <c r="H86" i="7"/>
  <c r="I86" i="7"/>
  <c r="E83" i="7"/>
  <c r="F83" i="7"/>
  <c r="G83" i="7"/>
  <c r="I83" i="7"/>
  <c r="E82" i="7"/>
  <c r="F82" i="7"/>
  <c r="G82" i="7"/>
  <c r="H82" i="7"/>
  <c r="I82" i="7"/>
  <c r="J82" i="7"/>
  <c r="E79" i="7"/>
  <c r="F79" i="7"/>
  <c r="G79" i="7"/>
  <c r="I79" i="7"/>
  <c r="E78" i="7"/>
  <c r="F78" i="7"/>
  <c r="G78" i="7"/>
  <c r="H78" i="7"/>
  <c r="I78" i="7"/>
  <c r="J78" i="7"/>
  <c r="F61" i="4"/>
  <c r="G61" i="4"/>
  <c r="I61" i="4"/>
  <c r="E65" i="7"/>
  <c r="E61" i="4" s="1"/>
  <c r="E36" i="4"/>
  <c r="F36" i="4"/>
  <c r="G36" i="4"/>
  <c r="H36" i="4"/>
  <c r="I36" i="4"/>
  <c r="E73" i="7"/>
  <c r="F73" i="7"/>
  <c r="H73" i="7"/>
  <c r="I73" i="7"/>
  <c r="E63" i="7"/>
  <c r="F63" i="7"/>
  <c r="H63" i="7"/>
  <c r="I63" i="7"/>
  <c r="E62" i="7"/>
  <c r="F62" i="7"/>
  <c r="H62" i="7"/>
  <c r="I62" i="7"/>
  <c r="I47" i="7"/>
  <c r="G47" i="7"/>
  <c r="F47" i="7"/>
  <c r="E47" i="7"/>
  <c r="E46" i="7"/>
  <c r="G42" i="7"/>
  <c r="E42" i="7"/>
  <c r="E72" i="7"/>
  <c r="F72" i="7"/>
  <c r="I72" i="7"/>
  <c r="E58" i="7"/>
  <c r="F58" i="7"/>
  <c r="G58" i="7"/>
  <c r="I58" i="7"/>
  <c r="E57" i="7"/>
  <c r="E35" i="7"/>
  <c r="E36" i="7"/>
  <c r="F36" i="7"/>
  <c r="G36" i="7"/>
  <c r="I36" i="7"/>
  <c r="G62" i="3"/>
  <c r="G91" i="3" s="1"/>
  <c r="G95" i="3" s="1"/>
  <c r="F62" i="3"/>
  <c r="F91" i="3" s="1"/>
  <c r="E62" i="3"/>
  <c r="E91" i="3" s="1"/>
  <c r="E95" i="3" s="1"/>
  <c r="I63" i="3"/>
  <c r="H63" i="3"/>
  <c r="G63" i="3"/>
  <c r="F63" i="3"/>
  <c r="E63" i="3"/>
  <c r="G31" i="7"/>
  <c r="E31" i="7"/>
  <c r="E68" i="7"/>
  <c r="J71" i="7"/>
  <c r="I69" i="7"/>
  <c r="G69" i="7"/>
  <c r="F69" i="7"/>
  <c r="E69" i="7"/>
  <c r="E54" i="7"/>
  <c r="G53" i="7"/>
  <c r="E53" i="7"/>
  <c r="I43" i="4"/>
  <c r="F43" i="4"/>
  <c r="E43" i="4"/>
  <c r="I44" i="4"/>
  <c r="G44" i="4"/>
  <c r="F44" i="4"/>
  <c r="E44" i="4"/>
  <c r="E47" i="11"/>
  <c r="E28" i="4"/>
  <c r="F28" i="4"/>
  <c r="E32" i="4"/>
  <c r="F32" i="4"/>
  <c r="G32" i="4"/>
  <c r="H32" i="4"/>
  <c r="I32" i="4"/>
  <c r="E54" i="11"/>
  <c r="F54" i="11"/>
  <c r="G54" i="11"/>
  <c r="H54" i="11"/>
  <c r="I54" i="11"/>
  <c r="E53" i="11"/>
  <c r="F53" i="11"/>
  <c r="H53" i="11"/>
  <c r="I53" i="11"/>
  <c r="E44" i="11"/>
  <c r="F44" i="11"/>
  <c r="G44" i="11"/>
  <c r="H44" i="11"/>
  <c r="I44" i="11"/>
  <c r="E45" i="11"/>
  <c r="F45" i="11"/>
  <c r="H45" i="11"/>
  <c r="I45" i="11"/>
  <c r="E40" i="11"/>
  <c r="F40" i="11"/>
  <c r="H40" i="11"/>
  <c r="I40" i="11"/>
  <c r="G38" i="11"/>
  <c r="E38" i="11"/>
  <c r="J52" i="11"/>
  <c r="I50" i="11"/>
  <c r="G50" i="11"/>
  <c r="F50" i="11"/>
  <c r="E50" i="11"/>
  <c r="I41" i="11"/>
  <c r="G41" i="11"/>
  <c r="F41" i="11"/>
  <c r="E41" i="11"/>
  <c r="I39" i="11"/>
  <c r="H39" i="11"/>
  <c r="G39" i="11"/>
  <c r="F39" i="11"/>
  <c r="E39" i="11"/>
  <c r="E128" i="9"/>
  <c r="F128" i="9"/>
  <c r="I128" i="9"/>
  <c r="E129" i="9"/>
  <c r="F129" i="9"/>
  <c r="I129" i="9"/>
  <c r="E119" i="9"/>
  <c r="F119" i="9"/>
  <c r="G119" i="9"/>
  <c r="H119" i="9"/>
  <c r="I119" i="9"/>
  <c r="J119" i="9"/>
  <c r="J127" i="9"/>
  <c r="I125" i="9"/>
  <c r="G125" i="9"/>
  <c r="F125" i="9"/>
  <c r="E125" i="9"/>
  <c r="E120" i="9"/>
  <c r="F120" i="9"/>
  <c r="H120" i="9"/>
  <c r="I120" i="9"/>
  <c r="E115" i="9"/>
  <c r="F115" i="9"/>
  <c r="I115" i="9"/>
  <c r="E116" i="9"/>
  <c r="F116" i="9"/>
  <c r="G116" i="9"/>
  <c r="I116" i="9"/>
  <c r="E114" i="9"/>
  <c r="F114" i="9"/>
  <c r="G114" i="9"/>
  <c r="H114" i="9"/>
  <c r="I114" i="9"/>
  <c r="G113" i="9"/>
  <c r="E113" i="9"/>
  <c r="E18" i="4"/>
  <c r="F18" i="4"/>
  <c r="G18" i="4"/>
  <c r="I18" i="4"/>
  <c r="E50" i="4"/>
  <c r="F50" i="4"/>
  <c r="G50" i="4"/>
  <c r="I50" i="4"/>
  <c r="E49" i="12"/>
  <c r="E43" i="12"/>
  <c r="E47" i="4"/>
  <c r="F47" i="4"/>
  <c r="G47" i="4"/>
  <c r="I47" i="4"/>
  <c r="E36" i="13"/>
  <c r="E35" i="4"/>
  <c r="F35" i="4"/>
  <c r="G35" i="4"/>
  <c r="H35" i="4"/>
  <c r="I35" i="4"/>
  <c r="I13" i="4"/>
  <c r="G13" i="4"/>
  <c r="F13" i="4"/>
  <c r="E13" i="4"/>
  <c r="E71" i="12"/>
  <c r="F71" i="12"/>
  <c r="I71" i="12"/>
  <c r="E95" i="13"/>
  <c r="F95" i="13"/>
  <c r="I95" i="13"/>
  <c r="E96" i="13"/>
  <c r="F96" i="13"/>
  <c r="I96" i="13"/>
  <c r="E85" i="13"/>
  <c r="E83" i="13"/>
  <c r="F83" i="13"/>
  <c r="I83" i="13"/>
  <c r="E82" i="13"/>
  <c r="F82" i="13"/>
  <c r="I82" i="13"/>
  <c r="E81" i="13"/>
  <c r="F81" i="13"/>
  <c r="I81" i="13"/>
  <c r="I77" i="13"/>
  <c r="H77" i="13"/>
  <c r="F77" i="13"/>
  <c r="E77" i="13"/>
  <c r="G76" i="13"/>
  <c r="E76" i="13"/>
  <c r="E72" i="13"/>
  <c r="G72" i="13"/>
  <c r="E73" i="13"/>
  <c r="F73" i="13"/>
  <c r="H73" i="13"/>
  <c r="I73" i="13"/>
  <c r="E62" i="13"/>
  <c r="E68" i="13"/>
  <c r="F68" i="13"/>
  <c r="I68" i="13"/>
  <c r="I67" i="13"/>
  <c r="F67" i="13"/>
  <c r="E67" i="13"/>
  <c r="J66" i="13"/>
  <c r="J77" i="13" s="1"/>
  <c r="J60" i="13"/>
  <c r="J73" i="13" s="1"/>
  <c r="I61" i="13"/>
  <c r="F61" i="13"/>
  <c r="E61" i="13"/>
  <c r="F62" i="13"/>
  <c r="I62" i="13"/>
  <c r="E34" i="13"/>
  <c r="F34" i="13"/>
  <c r="I34" i="13"/>
  <c r="E33" i="13"/>
  <c r="F33" i="13"/>
  <c r="I33" i="13"/>
  <c r="G53" i="13"/>
  <c r="E53" i="13"/>
  <c r="E55" i="13"/>
  <c r="F55" i="13"/>
  <c r="I55" i="13"/>
  <c r="G49" i="13"/>
  <c r="E49" i="13"/>
  <c r="I54" i="13"/>
  <c r="H54" i="13"/>
  <c r="G54" i="13"/>
  <c r="F54" i="13"/>
  <c r="E54" i="13"/>
  <c r="G50" i="13"/>
  <c r="E50" i="13"/>
  <c r="G43" i="13"/>
  <c r="E43" i="13"/>
  <c r="G40" i="13"/>
  <c r="E40" i="13"/>
  <c r="G39" i="13"/>
  <c r="E39" i="13"/>
  <c r="E44" i="13"/>
  <c r="F44" i="13"/>
  <c r="G44" i="13"/>
  <c r="H44" i="13"/>
  <c r="I44" i="13"/>
  <c r="E45" i="13"/>
  <c r="F45" i="13"/>
  <c r="I45" i="13"/>
  <c r="I29" i="13"/>
  <c r="H29" i="13"/>
  <c r="G29" i="13"/>
  <c r="F29" i="13"/>
  <c r="E29" i="13"/>
  <c r="E28" i="13"/>
  <c r="G27" i="13"/>
  <c r="E27" i="13"/>
  <c r="E23" i="13"/>
  <c r="F23" i="13"/>
  <c r="G23" i="13"/>
  <c r="H23" i="13"/>
  <c r="I23" i="13"/>
  <c r="E22" i="13"/>
  <c r="E21" i="13"/>
  <c r="E20" i="13"/>
  <c r="E19" i="13"/>
  <c r="E18" i="13"/>
  <c r="E17" i="13"/>
  <c r="E16" i="13"/>
  <c r="G15" i="13"/>
  <c r="E15" i="13"/>
  <c r="E91" i="13"/>
  <c r="G9" i="13"/>
  <c r="E9" i="13"/>
  <c r="E10" i="13"/>
  <c r="F10" i="13"/>
  <c r="G10" i="13"/>
  <c r="I10" i="13"/>
  <c r="G8" i="13"/>
  <c r="E8" i="13"/>
  <c r="E7" i="13"/>
  <c r="J94" i="13"/>
  <c r="I92" i="13"/>
  <c r="G92" i="13"/>
  <c r="F92" i="13"/>
  <c r="E92" i="13"/>
  <c r="E5" i="13"/>
  <c r="E4" i="13"/>
  <c r="E3" i="13"/>
  <c r="E2" i="13"/>
  <c r="A1" i="13"/>
  <c r="H9" i="12"/>
  <c r="I9" i="12"/>
  <c r="F9" i="12"/>
  <c r="E9" i="12"/>
  <c r="E67" i="12"/>
  <c r="E62" i="12"/>
  <c r="F62" i="12"/>
  <c r="G62" i="12"/>
  <c r="H62" i="12"/>
  <c r="I62" i="12"/>
  <c r="E72" i="12"/>
  <c r="F72" i="12"/>
  <c r="H72" i="12"/>
  <c r="I72" i="12"/>
  <c r="J70" i="12"/>
  <c r="J62" i="12" s="1"/>
  <c r="I68" i="12"/>
  <c r="G68" i="12"/>
  <c r="F68" i="12"/>
  <c r="E68" i="12"/>
  <c r="G61" i="12"/>
  <c r="E61" i="12"/>
  <c r="E57" i="12"/>
  <c r="F57" i="12"/>
  <c r="H57" i="12"/>
  <c r="I57" i="12"/>
  <c r="E56" i="12"/>
  <c r="F56" i="12"/>
  <c r="H56" i="12"/>
  <c r="I56" i="12"/>
  <c r="J55" i="12"/>
  <c r="I53" i="12"/>
  <c r="G53" i="12"/>
  <c r="F53" i="12"/>
  <c r="E53" i="12"/>
  <c r="G46" i="12"/>
  <c r="E46" i="12"/>
  <c r="E47" i="12"/>
  <c r="F47" i="12"/>
  <c r="G47" i="12"/>
  <c r="I47" i="12"/>
  <c r="G40" i="12"/>
  <c r="E40" i="12"/>
  <c r="E41" i="12"/>
  <c r="F41" i="12"/>
  <c r="H41" i="12"/>
  <c r="I41" i="12"/>
  <c r="E37" i="12"/>
  <c r="F37" i="12"/>
  <c r="H37" i="12"/>
  <c r="I37" i="12"/>
  <c r="E36" i="12"/>
  <c r="F36" i="12"/>
  <c r="H36" i="12"/>
  <c r="I36" i="12"/>
  <c r="G21" i="12"/>
  <c r="H21" i="12"/>
  <c r="I21" i="12"/>
  <c r="F21" i="12"/>
  <c r="E21" i="12"/>
  <c r="E32" i="12"/>
  <c r="F32" i="12"/>
  <c r="H32" i="12"/>
  <c r="I32" i="12"/>
  <c r="E31" i="12"/>
  <c r="F31" i="12"/>
  <c r="H31" i="12"/>
  <c r="I31" i="12"/>
  <c r="J30" i="12"/>
  <c r="J21" i="12" s="1"/>
  <c r="I28" i="12"/>
  <c r="G28" i="12"/>
  <c r="F28" i="12"/>
  <c r="E28" i="12"/>
  <c r="E22" i="12"/>
  <c r="F22" i="12"/>
  <c r="H22" i="12"/>
  <c r="I22" i="12"/>
  <c r="I17" i="12"/>
  <c r="H17" i="12"/>
  <c r="F17" i="12"/>
  <c r="E17" i="12"/>
  <c r="E13" i="12"/>
  <c r="F13" i="12"/>
  <c r="H13" i="12"/>
  <c r="I13" i="12"/>
  <c r="E8" i="12"/>
  <c r="F8" i="12"/>
  <c r="G8" i="12"/>
  <c r="I8" i="12"/>
  <c r="E5" i="12"/>
  <c r="E4" i="12"/>
  <c r="E3" i="12"/>
  <c r="E2" i="12"/>
  <c r="A1" i="12"/>
  <c r="E10" i="4"/>
  <c r="F10" i="4"/>
  <c r="G10" i="4"/>
  <c r="I10" i="4"/>
  <c r="E34" i="11"/>
  <c r="E32" i="11"/>
  <c r="F32" i="11"/>
  <c r="H32" i="11"/>
  <c r="I32" i="11"/>
  <c r="E31" i="11"/>
  <c r="F31" i="11"/>
  <c r="H31" i="11"/>
  <c r="I31" i="11"/>
  <c r="E30" i="11"/>
  <c r="F30" i="11"/>
  <c r="H30" i="11"/>
  <c r="I30" i="11"/>
  <c r="E24" i="11"/>
  <c r="F24" i="11"/>
  <c r="G24" i="11"/>
  <c r="H24" i="11"/>
  <c r="I24" i="11"/>
  <c r="E23" i="11"/>
  <c r="I25" i="11"/>
  <c r="G25" i="11"/>
  <c r="F25" i="11"/>
  <c r="E25" i="11"/>
  <c r="G22" i="11"/>
  <c r="E22" i="11"/>
  <c r="G13" i="11"/>
  <c r="E13" i="11"/>
  <c r="I17" i="11"/>
  <c r="G17" i="11"/>
  <c r="F17" i="11"/>
  <c r="E17" i="11"/>
  <c r="I16" i="11"/>
  <c r="H16" i="11"/>
  <c r="G16" i="11"/>
  <c r="F16" i="11"/>
  <c r="E16" i="11"/>
  <c r="E15" i="11"/>
  <c r="F15" i="11"/>
  <c r="G15" i="11"/>
  <c r="H15" i="11"/>
  <c r="I15" i="11"/>
  <c r="G14" i="11"/>
  <c r="E14" i="11"/>
  <c r="E9" i="11"/>
  <c r="F9" i="11"/>
  <c r="G9" i="11"/>
  <c r="H9" i="11"/>
  <c r="I9" i="11"/>
  <c r="G7" i="11"/>
  <c r="E7" i="11"/>
  <c r="E10" i="11"/>
  <c r="F10" i="11"/>
  <c r="G10" i="11"/>
  <c r="I10" i="11"/>
  <c r="E8" i="11"/>
  <c r="E29" i="4"/>
  <c r="F29" i="4"/>
  <c r="E37" i="4"/>
  <c r="F37" i="4"/>
  <c r="G37" i="4"/>
  <c r="H37" i="4"/>
  <c r="I37" i="4"/>
  <c r="E9" i="4"/>
  <c r="F9" i="4"/>
  <c r="I9" i="4"/>
  <c r="E5" i="11"/>
  <c r="E4" i="11"/>
  <c r="E3" i="11"/>
  <c r="E2" i="11"/>
  <c r="A1" i="11"/>
  <c r="E55" i="4" l="1"/>
  <c r="E57" i="4"/>
  <c r="J44" i="11"/>
  <c r="E102" i="9"/>
  <c r="F102" i="9"/>
  <c r="G102" i="9"/>
  <c r="I102" i="9"/>
  <c r="G70" i="3" l="1"/>
  <c r="E70" i="3"/>
  <c r="G68" i="3"/>
  <c r="E68" i="3"/>
  <c r="I74" i="3"/>
  <c r="H74" i="3"/>
  <c r="G74" i="3"/>
  <c r="F74" i="3"/>
  <c r="E74" i="3"/>
  <c r="G69" i="3"/>
  <c r="E69" i="3"/>
  <c r="E130" i="3"/>
  <c r="F130" i="3"/>
  <c r="G130" i="3"/>
  <c r="I130" i="3"/>
  <c r="E131" i="3"/>
  <c r="F131" i="3"/>
  <c r="G131" i="3"/>
  <c r="I131" i="3"/>
  <c r="E132" i="3"/>
  <c r="F132" i="3"/>
  <c r="G132" i="3"/>
  <c r="I132" i="3"/>
  <c r="E133" i="3"/>
  <c r="F133" i="3"/>
  <c r="G133" i="3"/>
  <c r="I133" i="3"/>
  <c r="E109" i="9"/>
  <c r="F109" i="9"/>
  <c r="I109" i="9"/>
  <c r="E108" i="9"/>
  <c r="F108" i="9"/>
  <c r="I108" i="9"/>
  <c r="E107" i="9"/>
  <c r="F107" i="9"/>
  <c r="I107" i="9"/>
  <c r="I101" i="9"/>
  <c r="H101" i="9"/>
  <c r="G101" i="9"/>
  <c r="F101" i="9"/>
  <c r="E101" i="9"/>
  <c r="E100" i="9"/>
  <c r="G97" i="9"/>
  <c r="E97" i="9"/>
  <c r="E96" i="9"/>
  <c r="E92" i="9"/>
  <c r="F92" i="9"/>
  <c r="H92" i="9"/>
  <c r="I92" i="9"/>
  <c r="G91" i="9"/>
  <c r="E91" i="9"/>
  <c r="E83" i="9"/>
  <c r="F83" i="9"/>
  <c r="G83" i="9"/>
  <c r="H83" i="9"/>
  <c r="I83" i="9"/>
  <c r="I82" i="9"/>
  <c r="H82" i="9"/>
  <c r="G82" i="9"/>
  <c r="F82" i="9"/>
  <c r="E82" i="9"/>
  <c r="I81" i="9"/>
  <c r="H81" i="9"/>
  <c r="G81" i="9"/>
  <c r="F81" i="9"/>
  <c r="E81" i="9"/>
  <c r="I80" i="9"/>
  <c r="H80" i="9"/>
  <c r="G80" i="9"/>
  <c r="F80" i="9"/>
  <c r="E80" i="9"/>
  <c r="I79" i="9"/>
  <c r="H79" i="9"/>
  <c r="G79" i="9"/>
  <c r="F79" i="9"/>
  <c r="E79" i="9"/>
  <c r="G78" i="9"/>
  <c r="E78" i="9"/>
  <c r="G64" i="9"/>
  <c r="E64" i="9"/>
  <c r="E69" i="9"/>
  <c r="F69" i="9"/>
  <c r="G69" i="9"/>
  <c r="H69" i="9"/>
  <c r="I69" i="9"/>
  <c r="E68" i="9"/>
  <c r="F68" i="9"/>
  <c r="G68" i="9"/>
  <c r="H68" i="9"/>
  <c r="I68" i="9"/>
  <c r="E67" i="9"/>
  <c r="F67" i="9"/>
  <c r="G67" i="9"/>
  <c r="H67" i="9"/>
  <c r="I67" i="9"/>
  <c r="E66" i="9"/>
  <c r="F66" i="9"/>
  <c r="G66" i="9"/>
  <c r="H66" i="9"/>
  <c r="I66" i="9"/>
  <c r="E65" i="9"/>
  <c r="F65" i="9"/>
  <c r="G65" i="9"/>
  <c r="H65" i="9"/>
  <c r="I65" i="9"/>
  <c r="I58" i="9"/>
  <c r="H58" i="9"/>
  <c r="G58" i="9"/>
  <c r="F58" i="9"/>
  <c r="E58" i="9"/>
  <c r="G57" i="9"/>
  <c r="E57" i="9"/>
  <c r="E53" i="9"/>
  <c r="F53" i="9"/>
  <c r="G53" i="9"/>
  <c r="H53" i="9"/>
  <c r="I53" i="9"/>
  <c r="G52" i="9"/>
  <c r="E52" i="9"/>
  <c r="E40" i="9"/>
  <c r="F40" i="9"/>
  <c r="G40" i="9"/>
  <c r="I40" i="9"/>
  <c r="E44" i="9"/>
  <c r="F44" i="9"/>
  <c r="G44" i="9"/>
  <c r="H44" i="9"/>
  <c r="I44" i="9"/>
  <c r="E43" i="9"/>
  <c r="F43" i="9"/>
  <c r="G43" i="9"/>
  <c r="H43" i="9"/>
  <c r="I43" i="9"/>
  <c r="E42" i="9"/>
  <c r="F42" i="9"/>
  <c r="G42" i="9"/>
  <c r="H42" i="9"/>
  <c r="I42" i="9"/>
  <c r="E41" i="9"/>
  <c r="F41" i="9"/>
  <c r="G41" i="9"/>
  <c r="H41" i="9"/>
  <c r="I41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AJ39" i="9"/>
  <c r="AK39" i="9"/>
  <c r="AL39" i="9"/>
  <c r="AM39" i="9"/>
  <c r="AN39" i="9"/>
  <c r="AO39" i="9"/>
  <c r="AP39" i="9"/>
  <c r="AQ39" i="9"/>
  <c r="AR39" i="9"/>
  <c r="AS39" i="9"/>
  <c r="AT39" i="9"/>
  <c r="AU39" i="9"/>
  <c r="AV39" i="9"/>
  <c r="AW39" i="9"/>
  <c r="AX39" i="9"/>
  <c r="AY39" i="9"/>
  <c r="AZ39" i="9"/>
  <c r="BA39" i="9"/>
  <c r="BB39" i="9"/>
  <c r="BC39" i="9"/>
  <c r="BD39" i="9"/>
  <c r="BE39" i="9"/>
  <c r="BF39" i="9"/>
  <c r="BG39" i="9"/>
  <c r="BH39" i="9"/>
  <c r="BI39" i="9"/>
  <c r="BJ39" i="9"/>
  <c r="BK39" i="9"/>
  <c r="BL39" i="9"/>
  <c r="BM39" i="9"/>
  <c r="BN39" i="9"/>
  <c r="BO39" i="9"/>
  <c r="BP39" i="9"/>
  <c r="BQ39" i="9"/>
  <c r="BR39" i="9"/>
  <c r="BS39" i="9"/>
  <c r="BT39" i="9"/>
  <c r="BU39" i="9"/>
  <c r="BV39" i="9"/>
  <c r="BW39" i="9"/>
  <c r="BX39" i="9"/>
  <c r="BY39" i="9"/>
  <c r="BZ39" i="9"/>
  <c r="CA39" i="9"/>
  <c r="CB39" i="9"/>
  <c r="CC39" i="9"/>
  <c r="CD39" i="9"/>
  <c r="CE39" i="9"/>
  <c r="CF39" i="9"/>
  <c r="CG39" i="9"/>
  <c r="CH39" i="9"/>
  <c r="CI39" i="9"/>
  <c r="CJ39" i="9"/>
  <c r="CK39" i="9"/>
  <c r="CL39" i="9"/>
  <c r="CM39" i="9"/>
  <c r="CN39" i="9"/>
  <c r="CO39" i="9"/>
  <c r="CP39" i="9"/>
  <c r="CQ39" i="9"/>
  <c r="CR39" i="9"/>
  <c r="CS39" i="9"/>
  <c r="CT39" i="9"/>
  <c r="CU39" i="9"/>
  <c r="CV39" i="9"/>
  <c r="CW39" i="9"/>
  <c r="CX39" i="9"/>
  <c r="CY39" i="9"/>
  <c r="CZ39" i="9"/>
  <c r="DA39" i="9"/>
  <c r="DB39" i="9"/>
  <c r="DC39" i="9"/>
  <c r="DD39" i="9"/>
  <c r="DE39" i="9"/>
  <c r="DF39" i="9"/>
  <c r="DG39" i="9"/>
  <c r="DH39" i="9"/>
  <c r="DI39" i="9"/>
  <c r="DJ39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AJ38" i="9"/>
  <c r="AK38" i="9"/>
  <c r="AL38" i="9"/>
  <c r="AM38" i="9"/>
  <c r="AN38" i="9"/>
  <c r="AO38" i="9"/>
  <c r="AP38" i="9"/>
  <c r="AQ38" i="9"/>
  <c r="AR38" i="9"/>
  <c r="AS38" i="9"/>
  <c r="AT38" i="9"/>
  <c r="AU38" i="9"/>
  <c r="AV38" i="9"/>
  <c r="AW38" i="9"/>
  <c r="AX38" i="9"/>
  <c r="AY38" i="9"/>
  <c r="AZ38" i="9"/>
  <c r="BA38" i="9"/>
  <c r="BB38" i="9"/>
  <c r="BC38" i="9"/>
  <c r="BD38" i="9"/>
  <c r="BE38" i="9"/>
  <c r="BF38" i="9"/>
  <c r="BG38" i="9"/>
  <c r="BH38" i="9"/>
  <c r="BI38" i="9"/>
  <c r="BJ38" i="9"/>
  <c r="BK38" i="9"/>
  <c r="BL38" i="9"/>
  <c r="BM38" i="9"/>
  <c r="BN38" i="9"/>
  <c r="BO38" i="9"/>
  <c r="BP38" i="9"/>
  <c r="BQ38" i="9"/>
  <c r="BR38" i="9"/>
  <c r="BS38" i="9"/>
  <c r="BT38" i="9"/>
  <c r="BU38" i="9"/>
  <c r="BV38" i="9"/>
  <c r="BW38" i="9"/>
  <c r="BX38" i="9"/>
  <c r="BY38" i="9"/>
  <c r="BZ38" i="9"/>
  <c r="CA38" i="9"/>
  <c r="CB38" i="9"/>
  <c r="CC38" i="9"/>
  <c r="CD38" i="9"/>
  <c r="CE38" i="9"/>
  <c r="CF38" i="9"/>
  <c r="CG38" i="9"/>
  <c r="CH38" i="9"/>
  <c r="CI38" i="9"/>
  <c r="CJ38" i="9"/>
  <c r="CK38" i="9"/>
  <c r="CL38" i="9"/>
  <c r="CM38" i="9"/>
  <c r="CN38" i="9"/>
  <c r="CO38" i="9"/>
  <c r="CP38" i="9"/>
  <c r="CQ38" i="9"/>
  <c r="CR38" i="9"/>
  <c r="CS38" i="9"/>
  <c r="CT38" i="9"/>
  <c r="CU38" i="9"/>
  <c r="CV38" i="9"/>
  <c r="CW38" i="9"/>
  <c r="CX38" i="9"/>
  <c r="CY38" i="9"/>
  <c r="CZ38" i="9"/>
  <c r="DA38" i="9"/>
  <c r="DB38" i="9"/>
  <c r="DC38" i="9"/>
  <c r="DD38" i="9"/>
  <c r="DE38" i="9"/>
  <c r="DF38" i="9"/>
  <c r="DG38" i="9"/>
  <c r="DH38" i="9"/>
  <c r="DI38" i="9"/>
  <c r="DJ38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AJ37" i="9"/>
  <c r="AK37" i="9"/>
  <c r="AL37" i="9"/>
  <c r="AM37" i="9"/>
  <c r="AN37" i="9"/>
  <c r="AO37" i="9"/>
  <c r="AP37" i="9"/>
  <c r="AQ37" i="9"/>
  <c r="AR37" i="9"/>
  <c r="AS37" i="9"/>
  <c r="AT37" i="9"/>
  <c r="AU37" i="9"/>
  <c r="AV37" i="9"/>
  <c r="AW37" i="9"/>
  <c r="AX37" i="9"/>
  <c r="AY37" i="9"/>
  <c r="AZ37" i="9"/>
  <c r="BA37" i="9"/>
  <c r="BB37" i="9"/>
  <c r="BC37" i="9"/>
  <c r="BD37" i="9"/>
  <c r="BE37" i="9"/>
  <c r="BF37" i="9"/>
  <c r="BG37" i="9"/>
  <c r="BH37" i="9"/>
  <c r="BI37" i="9"/>
  <c r="BJ37" i="9"/>
  <c r="BK37" i="9"/>
  <c r="BL37" i="9"/>
  <c r="BM37" i="9"/>
  <c r="BN37" i="9"/>
  <c r="BO37" i="9"/>
  <c r="BP37" i="9"/>
  <c r="BQ37" i="9"/>
  <c r="BR37" i="9"/>
  <c r="BS37" i="9"/>
  <c r="BT37" i="9"/>
  <c r="BU37" i="9"/>
  <c r="BV37" i="9"/>
  <c r="BW37" i="9"/>
  <c r="BX37" i="9"/>
  <c r="BY37" i="9"/>
  <c r="BZ37" i="9"/>
  <c r="CA37" i="9"/>
  <c r="CB37" i="9"/>
  <c r="CC37" i="9"/>
  <c r="CD37" i="9"/>
  <c r="CE37" i="9"/>
  <c r="CF37" i="9"/>
  <c r="CG37" i="9"/>
  <c r="CH37" i="9"/>
  <c r="CI37" i="9"/>
  <c r="CJ37" i="9"/>
  <c r="CK37" i="9"/>
  <c r="CL37" i="9"/>
  <c r="CM37" i="9"/>
  <c r="CN37" i="9"/>
  <c r="CO37" i="9"/>
  <c r="CP37" i="9"/>
  <c r="CQ37" i="9"/>
  <c r="CR37" i="9"/>
  <c r="CS37" i="9"/>
  <c r="CT37" i="9"/>
  <c r="CU37" i="9"/>
  <c r="CV37" i="9"/>
  <c r="CW37" i="9"/>
  <c r="CX37" i="9"/>
  <c r="CY37" i="9"/>
  <c r="CZ37" i="9"/>
  <c r="DA37" i="9"/>
  <c r="DB37" i="9"/>
  <c r="DC37" i="9"/>
  <c r="DD37" i="9"/>
  <c r="DE37" i="9"/>
  <c r="DF37" i="9"/>
  <c r="DG37" i="9"/>
  <c r="DH37" i="9"/>
  <c r="DI37" i="9"/>
  <c r="DJ37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AJ36" i="9"/>
  <c r="AK36" i="9"/>
  <c r="AL36" i="9"/>
  <c r="AM36" i="9"/>
  <c r="AN36" i="9"/>
  <c r="AO36" i="9"/>
  <c r="AP36" i="9"/>
  <c r="AQ36" i="9"/>
  <c r="AR36" i="9"/>
  <c r="AS36" i="9"/>
  <c r="AT36" i="9"/>
  <c r="AU36" i="9"/>
  <c r="AV36" i="9"/>
  <c r="AW36" i="9"/>
  <c r="AX36" i="9"/>
  <c r="AY36" i="9"/>
  <c r="AZ36" i="9"/>
  <c r="BA36" i="9"/>
  <c r="BB36" i="9"/>
  <c r="BC36" i="9"/>
  <c r="BD36" i="9"/>
  <c r="BE36" i="9"/>
  <c r="BF36" i="9"/>
  <c r="BG36" i="9"/>
  <c r="BH36" i="9"/>
  <c r="BI36" i="9"/>
  <c r="BJ36" i="9"/>
  <c r="BK36" i="9"/>
  <c r="BL36" i="9"/>
  <c r="BM36" i="9"/>
  <c r="BN36" i="9"/>
  <c r="BO36" i="9"/>
  <c r="BP36" i="9"/>
  <c r="BQ36" i="9"/>
  <c r="BR36" i="9"/>
  <c r="BS36" i="9"/>
  <c r="BT36" i="9"/>
  <c r="BU36" i="9"/>
  <c r="BV36" i="9"/>
  <c r="BW36" i="9"/>
  <c r="BX36" i="9"/>
  <c r="BY36" i="9"/>
  <c r="BZ36" i="9"/>
  <c r="CA36" i="9"/>
  <c r="CB36" i="9"/>
  <c r="CC36" i="9"/>
  <c r="CD36" i="9"/>
  <c r="CE36" i="9"/>
  <c r="CF36" i="9"/>
  <c r="CG36" i="9"/>
  <c r="CH36" i="9"/>
  <c r="CI36" i="9"/>
  <c r="CJ36" i="9"/>
  <c r="CK36" i="9"/>
  <c r="CL36" i="9"/>
  <c r="CM36" i="9"/>
  <c r="CN36" i="9"/>
  <c r="CO36" i="9"/>
  <c r="CP36" i="9"/>
  <c r="CQ36" i="9"/>
  <c r="CR36" i="9"/>
  <c r="CS36" i="9"/>
  <c r="CT36" i="9"/>
  <c r="CU36" i="9"/>
  <c r="CV36" i="9"/>
  <c r="CW36" i="9"/>
  <c r="CX36" i="9"/>
  <c r="CY36" i="9"/>
  <c r="CZ36" i="9"/>
  <c r="DA36" i="9"/>
  <c r="DB36" i="9"/>
  <c r="DC36" i="9"/>
  <c r="DD36" i="9"/>
  <c r="DE36" i="9"/>
  <c r="DF36" i="9"/>
  <c r="DG36" i="9"/>
  <c r="DH36" i="9"/>
  <c r="DI36" i="9"/>
  <c r="DJ36" i="9"/>
  <c r="E29" i="9"/>
  <c r="F29" i="9"/>
  <c r="G29" i="9"/>
  <c r="H29" i="9"/>
  <c r="I29" i="9"/>
  <c r="E28" i="9"/>
  <c r="F28" i="9"/>
  <c r="G28" i="9"/>
  <c r="H28" i="9"/>
  <c r="I28" i="9"/>
  <c r="E27" i="9"/>
  <c r="F27" i="9"/>
  <c r="G27" i="9"/>
  <c r="H27" i="9"/>
  <c r="I27" i="9"/>
  <c r="E26" i="9"/>
  <c r="F26" i="9"/>
  <c r="G26" i="9"/>
  <c r="H26" i="9"/>
  <c r="I26" i="9"/>
  <c r="G25" i="9"/>
  <c r="F25" i="9"/>
  <c r="E25" i="9"/>
  <c r="G24" i="9"/>
  <c r="F24" i="9"/>
  <c r="E24" i="9"/>
  <c r="G23" i="9"/>
  <c r="F23" i="9"/>
  <c r="E23" i="9"/>
  <c r="G22" i="9"/>
  <c r="F22" i="9"/>
  <c r="E22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AJ15" i="9"/>
  <c r="AK15" i="9"/>
  <c r="AL15" i="9"/>
  <c r="AM15" i="9"/>
  <c r="AN15" i="9"/>
  <c r="AO15" i="9"/>
  <c r="AP15" i="9"/>
  <c r="AQ15" i="9"/>
  <c r="AR15" i="9"/>
  <c r="AS15" i="9"/>
  <c r="AT15" i="9"/>
  <c r="AU15" i="9"/>
  <c r="AV15" i="9"/>
  <c r="AW15" i="9"/>
  <c r="AX15" i="9"/>
  <c r="AY15" i="9"/>
  <c r="AZ15" i="9"/>
  <c r="BA15" i="9"/>
  <c r="BB15" i="9"/>
  <c r="BC15" i="9"/>
  <c r="BD15" i="9"/>
  <c r="BE15" i="9"/>
  <c r="BF15" i="9"/>
  <c r="BG15" i="9"/>
  <c r="BH15" i="9"/>
  <c r="BI15" i="9"/>
  <c r="BJ15" i="9"/>
  <c r="BK15" i="9"/>
  <c r="BL15" i="9"/>
  <c r="BM15" i="9"/>
  <c r="BN15" i="9"/>
  <c r="BO15" i="9"/>
  <c r="BP15" i="9"/>
  <c r="BQ15" i="9"/>
  <c r="BR15" i="9"/>
  <c r="BS15" i="9"/>
  <c r="BT15" i="9"/>
  <c r="BU15" i="9"/>
  <c r="BV15" i="9"/>
  <c r="BW15" i="9"/>
  <c r="BX15" i="9"/>
  <c r="BY15" i="9"/>
  <c r="BZ15" i="9"/>
  <c r="CA15" i="9"/>
  <c r="CB15" i="9"/>
  <c r="CC15" i="9"/>
  <c r="CD15" i="9"/>
  <c r="CE15" i="9"/>
  <c r="CF15" i="9"/>
  <c r="CG15" i="9"/>
  <c r="CH15" i="9"/>
  <c r="CI15" i="9"/>
  <c r="CJ15" i="9"/>
  <c r="CK15" i="9"/>
  <c r="CL15" i="9"/>
  <c r="CM15" i="9"/>
  <c r="CN15" i="9"/>
  <c r="CO15" i="9"/>
  <c r="CP15" i="9"/>
  <c r="CQ15" i="9"/>
  <c r="CR15" i="9"/>
  <c r="CS15" i="9"/>
  <c r="CT15" i="9"/>
  <c r="CU15" i="9"/>
  <c r="CV15" i="9"/>
  <c r="CW15" i="9"/>
  <c r="CX15" i="9"/>
  <c r="CY15" i="9"/>
  <c r="CZ15" i="9"/>
  <c r="DA15" i="9"/>
  <c r="DB15" i="9"/>
  <c r="DC15" i="9"/>
  <c r="DD15" i="9"/>
  <c r="DE15" i="9"/>
  <c r="DF15" i="9"/>
  <c r="DG15" i="9"/>
  <c r="DH15" i="9"/>
  <c r="DI15" i="9"/>
  <c r="DJ15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AJ14" i="9"/>
  <c r="AK14" i="9"/>
  <c r="AL14" i="9"/>
  <c r="AM14" i="9"/>
  <c r="AN14" i="9"/>
  <c r="AO14" i="9"/>
  <c r="AP14" i="9"/>
  <c r="AQ14" i="9"/>
  <c r="AR14" i="9"/>
  <c r="AS14" i="9"/>
  <c r="AT14" i="9"/>
  <c r="AU14" i="9"/>
  <c r="AV14" i="9"/>
  <c r="AW14" i="9"/>
  <c r="AX14" i="9"/>
  <c r="AY14" i="9"/>
  <c r="AZ14" i="9"/>
  <c r="BA14" i="9"/>
  <c r="BB14" i="9"/>
  <c r="BC14" i="9"/>
  <c r="BD14" i="9"/>
  <c r="BE14" i="9"/>
  <c r="BF14" i="9"/>
  <c r="BG14" i="9"/>
  <c r="BH14" i="9"/>
  <c r="BI14" i="9"/>
  <c r="BJ14" i="9"/>
  <c r="BK14" i="9"/>
  <c r="BL14" i="9"/>
  <c r="BM14" i="9"/>
  <c r="BN14" i="9"/>
  <c r="BO14" i="9"/>
  <c r="BP14" i="9"/>
  <c r="BQ14" i="9"/>
  <c r="BR14" i="9"/>
  <c r="BS14" i="9"/>
  <c r="BT14" i="9"/>
  <c r="BU14" i="9"/>
  <c r="BV14" i="9"/>
  <c r="BW14" i="9"/>
  <c r="BX14" i="9"/>
  <c r="BY14" i="9"/>
  <c r="BZ14" i="9"/>
  <c r="CA14" i="9"/>
  <c r="CB14" i="9"/>
  <c r="CC14" i="9"/>
  <c r="CD14" i="9"/>
  <c r="CE14" i="9"/>
  <c r="CF14" i="9"/>
  <c r="CG14" i="9"/>
  <c r="CH14" i="9"/>
  <c r="CI14" i="9"/>
  <c r="CJ14" i="9"/>
  <c r="CK14" i="9"/>
  <c r="CL14" i="9"/>
  <c r="CM14" i="9"/>
  <c r="CN14" i="9"/>
  <c r="CO14" i="9"/>
  <c r="CP14" i="9"/>
  <c r="CQ14" i="9"/>
  <c r="CR14" i="9"/>
  <c r="CS14" i="9"/>
  <c r="CT14" i="9"/>
  <c r="CU14" i="9"/>
  <c r="CV14" i="9"/>
  <c r="CW14" i="9"/>
  <c r="CX14" i="9"/>
  <c r="CY14" i="9"/>
  <c r="CZ14" i="9"/>
  <c r="DA14" i="9"/>
  <c r="DB14" i="9"/>
  <c r="DC14" i="9"/>
  <c r="DD14" i="9"/>
  <c r="DE14" i="9"/>
  <c r="DF14" i="9"/>
  <c r="DG14" i="9"/>
  <c r="DH14" i="9"/>
  <c r="DI14" i="9"/>
  <c r="DJ14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AJ13" i="9"/>
  <c r="AK13" i="9"/>
  <c r="AL13" i="9"/>
  <c r="AM13" i="9"/>
  <c r="AN13" i="9"/>
  <c r="AO13" i="9"/>
  <c r="AP13" i="9"/>
  <c r="AQ13" i="9"/>
  <c r="AR13" i="9"/>
  <c r="AS13" i="9"/>
  <c r="AT13" i="9"/>
  <c r="AU13" i="9"/>
  <c r="AV13" i="9"/>
  <c r="AW13" i="9"/>
  <c r="AX13" i="9"/>
  <c r="AY13" i="9"/>
  <c r="AZ13" i="9"/>
  <c r="BA13" i="9"/>
  <c r="BB13" i="9"/>
  <c r="BC13" i="9"/>
  <c r="BD13" i="9"/>
  <c r="BE13" i="9"/>
  <c r="BF13" i="9"/>
  <c r="BG13" i="9"/>
  <c r="BH13" i="9"/>
  <c r="BI13" i="9"/>
  <c r="BJ13" i="9"/>
  <c r="BK13" i="9"/>
  <c r="BL13" i="9"/>
  <c r="BM13" i="9"/>
  <c r="BN13" i="9"/>
  <c r="BO13" i="9"/>
  <c r="BP13" i="9"/>
  <c r="BQ13" i="9"/>
  <c r="BR13" i="9"/>
  <c r="BS13" i="9"/>
  <c r="BT13" i="9"/>
  <c r="BU13" i="9"/>
  <c r="BV13" i="9"/>
  <c r="BW13" i="9"/>
  <c r="BX13" i="9"/>
  <c r="BY13" i="9"/>
  <c r="BZ13" i="9"/>
  <c r="CA13" i="9"/>
  <c r="CB13" i="9"/>
  <c r="CC13" i="9"/>
  <c r="CD13" i="9"/>
  <c r="CE13" i="9"/>
  <c r="CF13" i="9"/>
  <c r="CG13" i="9"/>
  <c r="CH13" i="9"/>
  <c r="CI13" i="9"/>
  <c r="CJ13" i="9"/>
  <c r="CK13" i="9"/>
  <c r="CL13" i="9"/>
  <c r="CM13" i="9"/>
  <c r="CN13" i="9"/>
  <c r="CO13" i="9"/>
  <c r="CP13" i="9"/>
  <c r="CQ13" i="9"/>
  <c r="CR13" i="9"/>
  <c r="CS13" i="9"/>
  <c r="CT13" i="9"/>
  <c r="CU13" i="9"/>
  <c r="CV13" i="9"/>
  <c r="CW13" i="9"/>
  <c r="CX13" i="9"/>
  <c r="CY13" i="9"/>
  <c r="CZ13" i="9"/>
  <c r="DA13" i="9"/>
  <c r="DB13" i="9"/>
  <c r="DC13" i="9"/>
  <c r="DD13" i="9"/>
  <c r="DE13" i="9"/>
  <c r="DF13" i="9"/>
  <c r="DG13" i="9"/>
  <c r="DH13" i="9"/>
  <c r="DI13" i="9"/>
  <c r="DJ13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AJ12" i="9"/>
  <c r="AK12" i="9"/>
  <c r="AL12" i="9"/>
  <c r="AM12" i="9"/>
  <c r="AN12" i="9"/>
  <c r="AO12" i="9"/>
  <c r="AP12" i="9"/>
  <c r="AQ12" i="9"/>
  <c r="AR12" i="9"/>
  <c r="AS12" i="9"/>
  <c r="AT12" i="9"/>
  <c r="AU12" i="9"/>
  <c r="AV12" i="9"/>
  <c r="AW12" i="9"/>
  <c r="AX12" i="9"/>
  <c r="AY12" i="9"/>
  <c r="AZ12" i="9"/>
  <c r="BA12" i="9"/>
  <c r="BB12" i="9"/>
  <c r="BC12" i="9"/>
  <c r="BD12" i="9"/>
  <c r="BE12" i="9"/>
  <c r="BF12" i="9"/>
  <c r="BG12" i="9"/>
  <c r="BH12" i="9"/>
  <c r="BI12" i="9"/>
  <c r="BJ12" i="9"/>
  <c r="BK12" i="9"/>
  <c r="BL12" i="9"/>
  <c r="BM12" i="9"/>
  <c r="BN12" i="9"/>
  <c r="BO12" i="9"/>
  <c r="BP12" i="9"/>
  <c r="BQ12" i="9"/>
  <c r="BR12" i="9"/>
  <c r="BS12" i="9"/>
  <c r="BT12" i="9"/>
  <c r="BU12" i="9"/>
  <c r="BV12" i="9"/>
  <c r="BW12" i="9"/>
  <c r="BX12" i="9"/>
  <c r="BY12" i="9"/>
  <c r="BZ12" i="9"/>
  <c r="CA12" i="9"/>
  <c r="CB12" i="9"/>
  <c r="CC12" i="9"/>
  <c r="CD12" i="9"/>
  <c r="CE12" i="9"/>
  <c r="CF12" i="9"/>
  <c r="CG12" i="9"/>
  <c r="CH12" i="9"/>
  <c r="CI12" i="9"/>
  <c r="CJ12" i="9"/>
  <c r="CK12" i="9"/>
  <c r="CL12" i="9"/>
  <c r="CM12" i="9"/>
  <c r="CN12" i="9"/>
  <c r="CO12" i="9"/>
  <c r="CP12" i="9"/>
  <c r="CQ12" i="9"/>
  <c r="CR12" i="9"/>
  <c r="CS12" i="9"/>
  <c r="CT12" i="9"/>
  <c r="CU12" i="9"/>
  <c r="CV12" i="9"/>
  <c r="CW12" i="9"/>
  <c r="CX12" i="9"/>
  <c r="CY12" i="9"/>
  <c r="CZ12" i="9"/>
  <c r="DA12" i="9"/>
  <c r="DB12" i="9"/>
  <c r="DC12" i="9"/>
  <c r="DD12" i="9"/>
  <c r="DE12" i="9"/>
  <c r="DF12" i="9"/>
  <c r="DG12" i="9"/>
  <c r="DH12" i="9"/>
  <c r="DI12" i="9"/>
  <c r="DJ12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AJ10" i="9"/>
  <c r="AK10" i="9"/>
  <c r="AL10" i="9"/>
  <c r="AM10" i="9"/>
  <c r="AN10" i="9"/>
  <c r="AO10" i="9"/>
  <c r="AP10" i="9"/>
  <c r="AQ10" i="9"/>
  <c r="AR10" i="9"/>
  <c r="AS10" i="9"/>
  <c r="AT10" i="9"/>
  <c r="AU10" i="9"/>
  <c r="AV10" i="9"/>
  <c r="AW10" i="9"/>
  <c r="AX10" i="9"/>
  <c r="AY10" i="9"/>
  <c r="AZ10" i="9"/>
  <c r="BA10" i="9"/>
  <c r="BB10" i="9"/>
  <c r="BC10" i="9"/>
  <c r="BD10" i="9"/>
  <c r="BE10" i="9"/>
  <c r="BF10" i="9"/>
  <c r="BG10" i="9"/>
  <c r="BH10" i="9"/>
  <c r="BI10" i="9"/>
  <c r="BJ10" i="9"/>
  <c r="BK10" i="9"/>
  <c r="BL10" i="9"/>
  <c r="BM10" i="9"/>
  <c r="BN10" i="9"/>
  <c r="BO10" i="9"/>
  <c r="BP10" i="9"/>
  <c r="BQ10" i="9"/>
  <c r="BR10" i="9"/>
  <c r="BS10" i="9"/>
  <c r="BT10" i="9"/>
  <c r="BU10" i="9"/>
  <c r="BV10" i="9"/>
  <c r="BW10" i="9"/>
  <c r="BX10" i="9"/>
  <c r="BY10" i="9"/>
  <c r="BZ10" i="9"/>
  <c r="CA10" i="9"/>
  <c r="CB10" i="9"/>
  <c r="CC10" i="9"/>
  <c r="CD10" i="9"/>
  <c r="CD19" i="9" s="1"/>
  <c r="CD29" i="9" s="1"/>
  <c r="CE10" i="9"/>
  <c r="CF10" i="9"/>
  <c r="CG10" i="9"/>
  <c r="CH10" i="9"/>
  <c r="CI10" i="9"/>
  <c r="CJ10" i="9"/>
  <c r="CK10" i="9"/>
  <c r="CL10" i="9"/>
  <c r="CM10" i="9"/>
  <c r="CN10" i="9"/>
  <c r="CO10" i="9"/>
  <c r="CP10" i="9"/>
  <c r="CQ10" i="9"/>
  <c r="CR10" i="9"/>
  <c r="CS10" i="9"/>
  <c r="CT10" i="9"/>
  <c r="CU10" i="9"/>
  <c r="CV10" i="9"/>
  <c r="CW10" i="9"/>
  <c r="CX10" i="9"/>
  <c r="CY10" i="9"/>
  <c r="CZ10" i="9"/>
  <c r="DA10" i="9"/>
  <c r="DB10" i="9"/>
  <c r="DC10" i="9"/>
  <c r="DD10" i="9"/>
  <c r="DE10" i="9"/>
  <c r="DF10" i="9"/>
  <c r="DG10" i="9"/>
  <c r="DH10" i="9"/>
  <c r="DI10" i="9"/>
  <c r="DJ10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AJ9" i="9"/>
  <c r="AK9" i="9"/>
  <c r="AL9" i="9"/>
  <c r="AM9" i="9"/>
  <c r="AN9" i="9"/>
  <c r="AO9" i="9"/>
  <c r="AP9" i="9"/>
  <c r="AQ9" i="9"/>
  <c r="AR9" i="9"/>
  <c r="AS9" i="9"/>
  <c r="AT9" i="9"/>
  <c r="AU9" i="9"/>
  <c r="AV9" i="9"/>
  <c r="AW9" i="9"/>
  <c r="AX9" i="9"/>
  <c r="AY9" i="9"/>
  <c r="AZ9" i="9"/>
  <c r="BA9" i="9"/>
  <c r="BB9" i="9"/>
  <c r="BC9" i="9"/>
  <c r="BD9" i="9"/>
  <c r="BD18" i="9" s="1"/>
  <c r="BD28" i="9" s="1"/>
  <c r="BE9" i="9"/>
  <c r="BF9" i="9"/>
  <c r="BG9" i="9"/>
  <c r="BH9" i="9"/>
  <c r="BI9" i="9"/>
  <c r="BJ9" i="9"/>
  <c r="BK9" i="9"/>
  <c r="BL9" i="9"/>
  <c r="BM9" i="9"/>
  <c r="BN9" i="9"/>
  <c r="BO9" i="9"/>
  <c r="BP9" i="9"/>
  <c r="BQ9" i="9"/>
  <c r="BR9" i="9"/>
  <c r="BS9" i="9"/>
  <c r="BT9" i="9"/>
  <c r="BU9" i="9"/>
  <c r="BV9" i="9"/>
  <c r="BW9" i="9"/>
  <c r="BX9" i="9"/>
  <c r="BY9" i="9"/>
  <c r="BZ9" i="9"/>
  <c r="CA9" i="9"/>
  <c r="CB9" i="9"/>
  <c r="CC9" i="9"/>
  <c r="CD9" i="9"/>
  <c r="CE9" i="9"/>
  <c r="CF9" i="9"/>
  <c r="CG9" i="9"/>
  <c r="CH9" i="9"/>
  <c r="CI9" i="9"/>
  <c r="CJ9" i="9"/>
  <c r="CK9" i="9"/>
  <c r="CL9" i="9"/>
  <c r="CM9" i="9"/>
  <c r="CN9" i="9"/>
  <c r="CO9" i="9"/>
  <c r="CP9" i="9"/>
  <c r="CQ9" i="9"/>
  <c r="CR9" i="9"/>
  <c r="CS9" i="9"/>
  <c r="CT9" i="9"/>
  <c r="CU9" i="9"/>
  <c r="CV9" i="9"/>
  <c r="CW9" i="9"/>
  <c r="CX9" i="9"/>
  <c r="CY9" i="9"/>
  <c r="CZ9" i="9"/>
  <c r="DA9" i="9"/>
  <c r="DB9" i="9"/>
  <c r="DC9" i="9"/>
  <c r="DD9" i="9"/>
  <c r="DE9" i="9"/>
  <c r="DF9" i="9"/>
  <c r="DG9" i="9"/>
  <c r="DH9" i="9"/>
  <c r="DI9" i="9"/>
  <c r="DJ9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AJ8" i="9"/>
  <c r="AK8" i="9"/>
  <c r="AL8" i="9"/>
  <c r="AM8" i="9"/>
  <c r="AN8" i="9"/>
  <c r="AO8" i="9"/>
  <c r="AP8" i="9"/>
  <c r="AQ8" i="9"/>
  <c r="AR8" i="9"/>
  <c r="AS8" i="9"/>
  <c r="AT8" i="9"/>
  <c r="AU8" i="9"/>
  <c r="AV8" i="9"/>
  <c r="AW8" i="9"/>
  <c r="AX8" i="9"/>
  <c r="AY8" i="9"/>
  <c r="AZ8" i="9"/>
  <c r="BA8" i="9"/>
  <c r="BB8" i="9"/>
  <c r="BC8" i="9"/>
  <c r="BD8" i="9"/>
  <c r="BE8" i="9"/>
  <c r="BF8" i="9"/>
  <c r="BG8" i="9"/>
  <c r="BH8" i="9"/>
  <c r="BI8" i="9"/>
  <c r="BJ8" i="9"/>
  <c r="BK8" i="9"/>
  <c r="BL8" i="9"/>
  <c r="BM8" i="9"/>
  <c r="BN8" i="9"/>
  <c r="BO8" i="9"/>
  <c r="BP8" i="9"/>
  <c r="BQ8" i="9"/>
  <c r="BR8" i="9"/>
  <c r="BS8" i="9"/>
  <c r="BT8" i="9"/>
  <c r="BU8" i="9"/>
  <c r="BV8" i="9"/>
  <c r="BW8" i="9"/>
  <c r="BX8" i="9"/>
  <c r="BY8" i="9"/>
  <c r="BZ8" i="9"/>
  <c r="CA8" i="9"/>
  <c r="CB8" i="9"/>
  <c r="CC8" i="9"/>
  <c r="CD8" i="9"/>
  <c r="CE8" i="9"/>
  <c r="CF8" i="9"/>
  <c r="CG8" i="9"/>
  <c r="CH8" i="9"/>
  <c r="CI8" i="9"/>
  <c r="CJ8" i="9"/>
  <c r="CK8" i="9"/>
  <c r="CL8" i="9"/>
  <c r="CM8" i="9"/>
  <c r="CN8" i="9"/>
  <c r="CO8" i="9"/>
  <c r="CP8" i="9"/>
  <c r="CQ8" i="9"/>
  <c r="CR8" i="9"/>
  <c r="CS8" i="9"/>
  <c r="CT8" i="9"/>
  <c r="CU8" i="9"/>
  <c r="CV8" i="9"/>
  <c r="CW8" i="9"/>
  <c r="CX8" i="9"/>
  <c r="CY8" i="9"/>
  <c r="CZ8" i="9"/>
  <c r="DA8" i="9"/>
  <c r="DB8" i="9"/>
  <c r="DC8" i="9"/>
  <c r="DD8" i="9"/>
  <c r="DE8" i="9"/>
  <c r="DF8" i="9"/>
  <c r="DG8" i="9"/>
  <c r="DH8" i="9"/>
  <c r="DI8" i="9"/>
  <c r="DJ8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AJ7" i="9"/>
  <c r="AK7" i="9"/>
  <c r="AL7" i="9"/>
  <c r="AM7" i="9"/>
  <c r="AN7" i="9"/>
  <c r="AO7" i="9"/>
  <c r="AP7" i="9"/>
  <c r="AQ7" i="9"/>
  <c r="AR7" i="9"/>
  <c r="AS7" i="9"/>
  <c r="AT7" i="9"/>
  <c r="AU7" i="9"/>
  <c r="AV7" i="9"/>
  <c r="AW7" i="9"/>
  <c r="AX7" i="9"/>
  <c r="AY7" i="9"/>
  <c r="AZ7" i="9"/>
  <c r="BA7" i="9"/>
  <c r="BB7" i="9"/>
  <c r="BC7" i="9"/>
  <c r="BD7" i="9"/>
  <c r="BE7" i="9"/>
  <c r="BF7" i="9"/>
  <c r="BG7" i="9"/>
  <c r="BH7" i="9"/>
  <c r="BI7" i="9"/>
  <c r="BJ7" i="9"/>
  <c r="BK7" i="9"/>
  <c r="BL7" i="9"/>
  <c r="BM7" i="9"/>
  <c r="BN7" i="9"/>
  <c r="BO7" i="9"/>
  <c r="BP7" i="9"/>
  <c r="BQ7" i="9"/>
  <c r="BR7" i="9"/>
  <c r="BS7" i="9"/>
  <c r="BT7" i="9"/>
  <c r="BU7" i="9"/>
  <c r="BV7" i="9"/>
  <c r="BW7" i="9"/>
  <c r="BX7" i="9"/>
  <c r="BY7" i="9"/>
  <c r="BZ7" i="9"/>
  <c r="CA7" i="9"/>
  <c r="CB7" i="9"/>
  <c r="CC7" i="9"/>
  <c r="CD7" i="9"/>
  <c r="CE7" i="9"/>
  <c r="CF7" i="9"/>
  <c r="CG7" i="9"/>
  <c r="CH7" i="9"/>
  <c r="CI7" i="9"/>
  <c r="CJ7" i="9"/>
  <c r="CK7" i="9"/>
  <c r="CL7" i="9"/>
  <c r="CM7" i="9"/>
  <c r="CN7" i="9"/>
  <c r="CO7" i="9"/>
  <c r="CP7" i="9"/>
  <c r="CQ7" i="9"/>
  <c r="CR7" i="9"/>
  <c r="CS7" i="9"/>
  <c r="CT7" i="9"/>
  <c r="CU7" i="9"/>
  <c r="CV7" i="9"/>
  <c r="CV16" i="9" s="1"/>
  <c r="CW7" i="9"/>
  <c r="CX7" i="9"/>
  <c r="CY7" i="9"/>
  <c r="CZ7" i="9"/>
  <c r="DA7" i="9"/>
  <c r="DB7" i="9"/>
  <c r="DC7" i="9"/>
  <c r="DD7" i="9"/>
  <c r="DE7" i="9"/>
  <c r="DF7" i="9"/>
  <c r="DG7" i="9"/>
  <c r="DH7" i="9"/>
  <c r="DI7" i="9"/>
  <c r="DJ7" i="9"/>
  <c r="E5" i="9"/>
  <c r="E4" i="9"/>
  <c r="E3" i="9"/>
  <c r="E2" i="9"/>
  <c r="A1" i="9"/>
  <c r="G35" i="8"/>
  <c r="E35" i="8"/>
  <c r="I36" i="8"/>
  <c r="H36" i="8"/>
  <c r="G36" i="8"/>
  <c r="F36" i="8"/>
  <c r="E36" i="8"/>
  <c r="G34" i="8"/>
  <c r="E34" i="8"/>
  <c r="G29" i="8"/>
  <c r="E29" i="8"/>
  <c r="G28" i="8"/>
  <c r="E28" i="8"/>
  <c r="E30" i="8"/>
  <c r="F30" i="8"/>
  <c r="G30" i="8"/>
  <c r="H30" i="8"/>
  <c r="I30" i="8"/>
  <c r="E23" i="8"/>
  <c r="F23" i="8"/>
  <c r="G23" i="8"/>
  <c r="I23" i="8"/>
  <c r="E24" i="8"/>
  <c r="F24" i="8"/>
  <c r="G24" i="8"/>
  <c r="H24" i="8"/>
  <c r="I24" i="8"/>
  <c r="E22" i="8"/>
  <c r="F22" i="8"/>
  <c r="G22" i="8"/>
  <c r="I22" i="8"/>
  <c r="E18" i="8"/>
  <c r="F18" i="8"/>
  <c r="G18" i="8"/>
  <c r="H18" i="8"/>
  <c r="I18" i="8"/>
  <c r="G17" i="8"/>
  <c r="E17" i="8"/>
  <c r="E14" i="8"/>
  <c r="F14" i="8"/>
  <c r="G14" i="8"/>
  <c r="H14" i="8"/>
  <c r="I14" i="8"/>
  <c r="G13" i="8"/>
  <c r="E13" i="8"/>
  <c r="G12" i="8"/>
  <c r="E12" i="8"/>
  <c r="G11" i="8"/>
  <c r="E11" i="8"/>
  <c r="G10" i="8"/>
  <c r="E10" i="8"/>
  <c r="G9" i="8"/>
  <c r="E9" i="8"/>
  <c r="G8" i="8"/>
  <c r="E8" i="8"/>
  <c r="E7" i="8"/>
  <c r="E5" i="8"/>
  <c r="E4" i="8"/>
  <c r="E3" i="8"/>
  <c r="E2" i="8"/>
  <c r="A1" i="8"/>
  <c r="E24" i="7"/>
  <c r="F24" i="7"/>
  <c r="G24" i="7"/>
  <c r="I24" i="7"/>
  <c r="E13" i="7"/>
  <c r="F13" i="7"/>
  <c r="G13" i="7"/>
  <c r="I13" i="7"/>
  <c r="J23" i="7"/>
  <c r="I21" i="7"/>
  <c r="G21" i="7"/>
  <c r="F21" i="7"/>
  <c r="E21" i="7"/>
  <c r="J12" i="7"/>
  <c r="I10" i="7"/>
  <c r="G10" i="7"/>
  <c r="F10" i="7"/>
  <c r="E10" i="7"/>
  <c r="E5" i="7"/>
  <c r="E4" i="7"/>
  <c r="E3" i="7"/>
  <c r="E2" i="7"/>
  <c r="A1" i="7"/>
  <c r="F6" i="1"/>
  <c r="F75" i="1" s="1" a="1"/>
  <c r="F75" i="1" s="1"/>
  <c r="F59" i="14" l="1"/>
  <c r="F70" i="14"/>
  <c r="E72" i="3"/>
  <c r="G72" i="3"/>
  <c r="G73" i="3"/>
  <c r="E73" i="3"/>
  <c r="CV26" i="9"/>
  <c r="CG19" i="9"/>
  <c r="CG29" i="9" s="1"/>
  <c r="CQ16" i="9"/>
  <c r="CE16" i="9"/>
  <c r="BS16" i="9"/>
  <c r="W16" i="9"/>
  <c r="K16" i="9"/>
  <c r="CS17" i="9"/>
  <c r="CS27" i="9" s="1"/>
  <c r="CS31" i="9" s="1"/>
  <c r="CS42" i="9" s="1"/>
  <c r="BI17" i="9"/>
  <c r="BI27" i="9" s="1"/>
  <c r="BI31" i="9" s="1"/>
  <c r="BI42" i="9" s="1"/>
  <c r="AW17" i="9"/>
  <c r="AW27" i="9" s="1"/>
  <c r="AW31" i="9" s="1"/>
  <c r="AW42" i="9" s="1"/>
  <c r="AK17" i="9"/>
  <c r="AK27" i="9" s="1"/>
  <c r="AK31" i="9" s="1"/>
  <c r="AK42" i="9" s="1"/>
  <c r="Y17" i="9"/>
  <c r="Y27" i="9" s="1"/>
  <c r="Y31" i="9" s="1"/>
  <c r="Y42" i="9" s="1"/>
  <c r="CI18" i="9"/>
  <c r="CI28" i="9" s="1"/>
  <c r="CI32" i="9" s="1"/>
  <c r="CI43" i="9" s="1"/>
  <c r="BW18" i="9"/>
  <c r="BW28" i="9" s="1"/>
  <c r="BK18" i="9"/>
  <c r="BK28" i="9" s="1"/>
  <c r="BK32" i="9" s="1"/>
  <c r="BK43" i="9" s="1"/>
  <c r="AA18" i="9"/>
  <c r="AA28" i="9" s="1"/>
  <c r="AA32" i="9" s="1"/>
  <c r="AA43" i="9" s="1"/>
  <c r="O18" i="9"/>
  <c r="O28" i="9" s="1"/>
  <c r="O32" i="9" s="1"/>
  <c r="O43" i="9" s="1"/>
  <c r="CY18" i="9"/>
  <c r="CY28" i="9" s="1"/>
  <c r="CY32" i="9" s="1"/>
  <c r="CY43" i="9" s="1"/>
  <c r="BM17" i="9"/>
  <c r="BM27" i="9" s="1"/>
  <c r="BM31" i="9" s="1"/>
  <c r="BM42" i="9" s="1"/>
  <c r="CC19" i="9"/>
  <c r="CC29" i="9" s="1"/>
  <c r="CC33" i="9" s="1"/>
  <c r="CC44" i="9" s="1"/>
  <c r="BC18" i="9"/>
  <c r="BC28" i="9" s="1"/>
  <c r="BC32" i="9" s="1"/>
  <c r="BC43" i="9" s="1"/>
  <c r="BW32" i="9"/>
  <c r="BW43" i="9" s="1"/>
  <c r="CT16" i="9"/>
  <c r="CG16" i="9"/>
  <c r="CW18" i="9"/>
  <c r="CW28" i="9" s="1"/>
  <c r="CW32" i="9" s="1"/>
  <c r="CW43" i="9" s="1"/>
  <c r="BD32" i="9"/>
  <c r="BD43" i="9" s="1"/>
  <c r="CF16" i="9"/>
  <c r="CH19" i="9"/>
  <c r="CH29" i="9" s="1"/>
  <c r="CH33" i="9" s="1"/>
  <c r="CH44" i="9" s="1"/>
  <c r="CP16" i="9"/>
  <c r="BR16" i="9"/>
  <c r="J16" i="9"/>
  <c r="BH17" i="9"/>
  <c r="BH27" i="9" s="1"/>
  <c r="BH31" i="9" s="1"/>
  <c r="BH42" i="9" s="1"/>
  <c r="AV17" i="9"/>
  <c r="AV27" i="9" s="1"/>
  <c r="AV31" i="9" s="1"/>
  <c r="AV42" i="9" s="1"/>
  <c r="AJ17" i="9"/>
  <c r="AJ27" i="9" s="1"/>
  <c r="AJ31" i="9" s="1"/>
  <c r="AJ42" i="9" s="1"/>
  <c r="X17" i="9"/>
  <c r="X27" i="9" s="1"/>
  <c r="X31" i="9" s="1"/>
  <c r="X42" i="9" s="1"/>
  <c r="CD33" i="9"/>
  <c r="CD44" i="9" s="1"/>
  <c r="BS18" i="9"/>
  <c r="BS28" i="9" s="1"/>
  <c r="BS32" i="9" s="1"/>
  <c r="BS43" i="9" s="1"/>
  <c r="Y19" i="9"/>
  <c r="Y29" i="9" s="1"/>
  <c r="CL16" i="9"/>
  <c r="BN16" i="9"/>
  <c r="BB16" i="9"/>
  <c r="AP16" i="9"/>
  <c r="CZ17" i="9"/>
  <c r="CZ27" i="9" s="1"/>
  <c r="CZ31" i="9" s="1"/>
  <c r="CZ42" i="9" s="1"/>
  <c r="CN17" i="9"/>
  <c r="CN27" i="9" s="1"/>
  <c r="CN31" i="9" s="1"/>
  <c r="CN42" i="9" s="1"/>
  <c r="CB17" i="9"/>
  <c r="CB27" i="9" s="1"/>
  <c r="CB31" i="9" s="1"/>
  <c r="CB42" i="9" s="1"/>
  <c r="BP17" i="9"/>
  <c r="BP27" i="9" s="1"/>
  <c r="BP31" i="9" s="1"/>
  <c r="BP42" i="9" s="1"/>
  <c r="AR17" i="9"/>
  <c r="AR27" i="9" s="1"/>
  <c r="AR31" i="9" s="1"/>
  <c r="AR42" i="9" s="1"/>
  <c r="AF17" i="9"/>
  <c r="AF27" i="9" s="1"/>
  <c r="AF31" i="9" s="1"/>
  <c r="AF42" i="9" s="1"/>
  <c r="T17" i="9"/>
  <c r="T27" i="9" s="1"/>
  <c r="DB18" i="9"/>
  <c r="DB28" i="9" s="1"/>
  <c r="DB32" i="9" s="1"/>
  <c r="DB43" i="9" s="1"/>
  <c r="CD18" i="9"/>
  <c r="CD28" i="9" s="1"/>
  <c r="CD32" i="9" s="1"/>
  <c r="CD43" i="9" s="1"/>
  <c r="BR18" i="9"/>
  <c r="BR28" i="9" s="1"/>
  <c r="BR32" i="9" s="1"/>
  <c r="BR43" i="9" s="1"/>
  <c r="AT18" i="9"/>
  <c r="AT28" i="9" s="1"/>
  <c r="AT32" i="9" s="1"/>
  <c r="AT43" i="9" s="1"/>
  <c r="J18" i="9"/>
  <c r="J28" i="9" s="1"/>
  <c r="J32" i="9" s="1"/>
  <c r="J43" i="9" s="1"/>
  <c r="DD19" i="9"/>
  <c r="DD29" i="9" s="1"/>
  <c r="DD33" i="9" s="1"/>
  <c r="DD44" i="9" s="1"/>
  <c r="CR19" i="9"/>
  <c r="CR29" i="9" s="1"/>
  <c r="CR33" i="9" s="1"/>
  <c r="CR44" i="9" s="1"/>
  <c r="BT19" i="9"/>
  <c r="BT29" i="9" s="1"/>
  <c r="BT33" i="9" s="1"/>
  <c r="BT44" i="9" s="1"/>
  <c r="BH19" i="9"/>
  <c r="BH29" i="9" s="1"/>
  <c r="BH33" i="9" s="1"/>
  <c r="BH44" i="9" s="1"/>
  <c r="X19" i="9"/>
  <c r="X29" i="9" s="1"/>
  <c r="X33" i="9" s="1"/>
  <c r="X44" i="9" s="1"/>
  <c r="CL18" i="9"/>
  <c r="CL28" i="9" s="1"/>
  <c r="CL32" i="9" s="1"/>
  <c r="CL43" i="9" s="1"/>
  <c r="BD19" i="9"/>
  <c r="BD29" i="9" s="1"/>
  <c r="BD33" i="9" s="1"/>
  <c r="BD44" i="9" s="1"/>
  <c r="DE16" i="9"/>
  <c r="CS16" i="9"/>
  <c r="BU16" i="9"/>
  <c r="BI16" i="9"/>
  <c r="AW16" i="9"/>
  <c r="AK16" i="9"/>
  <c r="Y16" i="9"/>
  <c r="M16" i="9"/>
  <c r="DG17" i="9"/>
  <c r="DG27" i="9" s="1"/>
  <c r="DG31" i="9" s="1"/>
  <c r="DG42" i="9" s="1"/>
  <c r="CU17" i="9"/>
  <c r="CU27" i="9" s="1"/>
  <c r="CU31" i="9" s="1"/>
  <c r="CU42" i="9" s="1"/>
  <c r="CI17" i="9"/>
  <c r="CI27" i="9" s="1"/>
  <c r="CI31" i="9" s="1"/>
  <c r="CI42" i="9" s="1"/>
  <c r="BW17" i="9"/>
  <c r="BW27" i="9" s="1"/>
  <c r="BW31" i="9" s="1"/>
  <c r="BW42" i="9" s="1"/>
  <c r="BK17" i="9"/>
  <c r="BK27" i="9" s="1"/>
  <c r="BK31" i="9" s="1"/>
  <c r="BK42" i="9" s="1"/>
  <c r="AY17" i="9"/>
  <c r="AY27" i="9" s="1"/>
  <c r="AY31" i="9" s="1"/>
  <c r="AY42" i="9" s="1"/>
  <c r="AM17" i="9"/>
  <c r="AM27" i="9" s="1"/>
  <c r="AM31" i="9" s="1"/>
  <c r="AM42" i="9" s="1"/>
  <c r="AA17" i="9"/>
  <c r="AA27" i="9" s="1"/>
  <c r="AA31" i="9" s="1"/>
  <c r="AA42" i="9" s="1"/>
  <c r="O17" i="9"/>
  <c r="O27" i="9" s="1"/>
  <c r="O31" i="9" s="1"/>
  <c r="O42" i="9" s="1"/>
  <c r="DI18" i="9"/>
  <c r="DI28" i="9" s="1"/>
  <c r="DI32" i="9" s="1"/>
  <c r="DI43" i="9" s="1"/>
  <c r="CK18" i="9"/>
  <c r="CK28" i="9" s="1"/>
  <c r="CK32" i="9" s="1"/>
  <c r="CK43" i="9" s="1"/>
  <c r="BM18" i="9"/>
  <c r="BM28" i="9" s="1"/>
  <c r="BM32" i="9" s="1"/>
  <c r="BM43" i="9" s="1"/>
  <c r="BA18" i="9"/>
  <c r="BA28" i="9" s="1"/>
  <c r="BA32" i="9" s="1"/>
  <c r="BA43" i="9" s="1"/>
  <c r="AO18" i="9"/>
  <c r="AO28" i="9" s="1"/>
  <c r="AO32" i="9" s="1"/>
  <c r="AO43" i="9" s="1"/>
  <c r="AC18" i="9"/>
  <c r="AC28" i="9" s="1"/>
  <c r="AC32" i="9" s="1"/>
  <c r="AC43" i="9" s="1"/>
  <c r="Q18" i="9"/>
  <c r="Q28" i="9" s="1"/>
  <c r="Q32" i="9" s="1"/>
  <c r="Q43" i="9" s="1"/>
  <c r="CM19" i="9"/>
  <c r="CM29" i="9" s="1"/>
  <c r="CM33" i="9" s="1"/>
  <c r="CM44" i="9" s="1"/>
  <c r="CA19" i="9"/>
  <c r="CA29" i="9" s="1"/>
  <c r="CA33" i="9" s="1"/>
  <c r="CA44" i="9" s="1"/>
  <c r="BO19" i="9"/>
  <c r="BO29" i="9" s="1"/>
  <c r="BO33" i="9" s="1"/>
  <c r="BO44" i="9" s="1"/>
  <c r="BC19" i="9"/>
  <c r="BC29" i="9" s="1"/>
  <c r="BC33" i="9" s="1"/>
  <c r="BC44" i="9" s="1"/>
  <c r="AQ19" i="9"/>
  <c r="AQ29" i="9" s="1"/>
  <c r="AQ33" i="9" s="1"/>
  <c r="AQ44" i="9" s="1"/>
  <c r="AE19" i="9"/>
  <c r="AE29" i="9" s="1"/>
  <c r="AE33" i="9" s="1"/>
  <c r="AE44" i="9" s="1"/>
  <c r="S19" i="9"/>
  <c r="S29" i="9" s="1"/>
  <c r="S33" i="9" s="1"/>
  <c r="S44" i="9" s="1"/>
  <c r="CV30" i="9"/>
  <c r="CV41" i="9" s="1"/>
  <c r="CR16" i="9"/>
  <c r="BT16" i="9"/>
  <c r="BH16" i="9"/>
  <c r="AV16" i="9"/>
  <c r="X16" i="9"/>
  <c r="L16" i="9"/>
  <c r="DF17" i="9"/>
  <c r="DF27" i="9" s="1"/>
  <c r="DF31" i="9" s="1"/>
  <c r="DF42" i="9" s="1"/>
  <c r="CT17" i="9"/>
  <c r="CT27" i="9" s="1"/>
  <c r="CT31" i="9" s="1"/>
  <c r="CT42" i="9" s="1"/>
  <c r="CH17" i="9"/>
  <c r="CH27" i="9" s="1"/>
  <c r="CH31" i="9" s="1"/>
  <c r="CH42" i="9" s="1"/>
  <c r="BV17" i="9"/>
  <c r="BV27" i="9" s="1"/>
  <c r="BV31" i="9" s="1"/>
  <c r="BV42" i="9" s="1"/>
  <c r="BJ17" i="9"/>
  <c r="BJ27" i="9" s="1"/>
  <c r="BJ31" i="9" s="1"/>
  <c r="BJ42" i="9" s="1"/>
  <c r="AX17" i="9"/>
  <c r="AX27" i="9" s="1"/>
  <c r="AX31" i="9" s="1"/>
  <c r="AX42" i="9" s="1"/>
  <c r="AL17" i="9"/>
  <c r="AL27" i="9" s="1"/>
  <c r="AL31" i="9" s="1"/>
  <c r="AL42" i="9" s="1"/>
  <c r="Z17" i="9"/>
  <c r="Z27" i="9" s="1"/>
  <c r="Z31" i="9" s="1"/>
  <c r="Z42" i="9" s="1"/>
  <c r="N17" i="9"/>
  <c r="N27" i="9" s="1"/>
  <c r="N31" i="9" s="1"/>
  <c r="N42" i="9" s="1"/>
  <c r="DH18" i="9"/>
  <c r="DH28" i="9" s="1"/>
  <c r="DH32" i="9" s="1"/>
  <c r="DH43" i="9" s="1"/>
  <c r="CV18" i="9"/>
  <c r="CV28" i="9" s="1"/>
  <c r="CV32" i="9" s="1"/>
  <c r="CV43" i="9" s="1"/>
  <c r="CJ18" i="9"/>
  <c r="CJ28" i="9" s="1"/>
  <c r="CJ32" i="9" s="1"/>
  <c r="CJ43" i="9" s="1"/>
  <c r="BL18" i="9"/>
  <c r="BL28" i="9" s="1"/>
  <c r="BL32" i="9" s="1"/>
  <c r="BL43" i="9" s="1"/>
  <c r="AZ18" i="9"/>
  <c r="AZ28" i="9" s="1"/>
  <c r="AZ32" i="9" s="1"/>
  <c r="AZ43" i="9" s="1"/>
  <c r="AN18" i="9"/>
  <c r="AN28" i="9" s="1"/>
  <c r="AN32" i="9" s="1"/>
  <c r="AN43" i="9" s="1"/>
  <c r="AB18" i="9"/>
  <c r="AB28" i="9" s="1"/>
  <c r="AB32" i="9" s="1"/>
  <c r="AB43" i="9" s="1"/>
  <c r="P18" i="9"/>
  <c r="P28" i="9" s="1"/>
  <c r="P32" i="9" s="1"/>
  <c r="P43" i="9" s="1"/>
  <c r="DJ19" i="9"/>
  <c r="DJ29" i="9" s="1"/>
  <c r="DJ33" i="9" s="1"/>
  <c r="DJ44" i="9" s="1"/>
  <c r="CL19" i="9"/>
  <c r="CL29" i="9" s="1"/>
  <c r="CL33" i="9" s="1"/>
  <c r="CL44" i="9" s="1"/>
  <c r="BZ19" i="9"/>
  <c r="BZ29" i="9" s="1"/>
  <c r="BZ33" i="9" s="1"/>
  <c r="BZ44" i="9" s="1"/>
  <c r="BN19" i="9"/>
  <c r="BN29" i="9" s="1"/>
  <c r="BN33" i="9" s="1"/>
  <c r="BN44" i="9" s="1"/>
  <c r="BB19" i="9"/>
  <c r="BB29" i="9" s="1"/>
  <c r="BB33" i="9" s="1"/>
  <c r="BB44" i="9" s="1"/>
  <c r="AP19" i="9"/>
  <c r="AP29" i="9" s="1"/>
  <c r="AP33" i="9" s="1"/>
  <c r="AP44" i="9" s="1"/>
  <c r="AD19" i="9"/>
  <c r="AD29" i="9" s="1"/>
  <c r="AD33" i="9" s="1"/>
  <c r="AD44" i="9" s="1"/>
  <c r="R19" i="9"/>
  <c r="R29" i="9" s="1"/>
  <c r="R33" i="9" s="1"/>
  <c r="R44" i="9" s="1"/>
  <c r="CU18" i="9"/>
  <c r="CU28" i="9" s="1"/>
  <c r="CU32" i="9" s="1"/>
  <c r="CU43" i="9" s="1"/>
  <c r="BH18" i="9"/>
  <c r="BH28" i="9" s="1"/>
  <c r="BH32" i="9" s="1"/>
  <c r="BH43" i="9" s="1"/>
  <c r="DB16" i="9"/>
  <c r="CO17" i="9"/>
  <c r="CO27" i="9" s="1"/>
  <c r="CO31" i="9" s="1"/>
  <c r="CO42" i="9" s="1"/>
  <c r="N16" i="9"/>
  <c r="CB19" i="9"/>
  <c r="CB29" i="9" s="1"/>
  <c r="CB33" i="9" s="1"/>
  <c r="CB44" i="9" s="1"/>
  <c r="BX18" i="9"/>
  <c r="BX28" i="9" s="1"/>
  <c r="BX32" i="9" s="1"/>
  <c r="BX43" i="9" s="1"/>
  <c r="AH16" i="9"/>
  <c r="AJ16" i="9"/>
  <c r="CX19" i="9"/>
  <c r="CX29" i="9" s="1"/>
  <c r="CX33" i="9" s="1"/>
  <c r="CX44" i="9" s="1"/>
  <c r="AI16" i="9"/>
  <c r="BU17" i="9"/>
  <c r="BU27" i="9" s="1"/>
  <c r="BU31" i="9" s="1"/>
  <c r="BU42" i="9" s="1"/>
  <c r="Z19" i="9"/>
  <c r="Z29" i="9" s="1"/>
  <c r="Z33" i="9" s="1"/>
  <c r="Z44" i="9" s="1"/>
  <c r="DA16" i="9"/>
  <c r="CC16" i="9"/>
  <c r="BE16" i="9"/>
  <c r="AG16" i="9"/>
  <c r="CQ17" i="9"/>
  <c r="CQ27" i="9" s="1"/>
  <c r="CQ31" i="9" s="1"/>
  <c r="CQ42" i="9" s="1"/>
  <c r="BS17" i="9"/>
  <c r="BS27" i="9" s="1"/>
  <c r="BS31" i="9" s="1"/>
  <c r="BS42" i="9" s="1"/>
  <c r="AU17" i="9"/>
  <c r="AU27" i="9" s="1"/>
  <c r="AU31" i="9" s="1"/>
  <c r="AU42" i="9" s="1"/>
  <c r="W17" i="9"/>
  <c r="W27" i="9" s="1"/>
  <c r="W31" i="9" s="1"/>
  <c r="W42" i="9" s="1"/>
  <c r="DE18" i="9"/>
  <c r="DE28" i="9" s="1"/>
  <c r="DE32" i="9" s="1"/>
  <c r="DE43" i="9" s="1"/>
  <c r="CG18" i="9"/>
  <c r="CG28" i="9" s="1"/>
  <c r="CG32" i="9" s="1"/>
  <c r="CG43" i="9" s="1"/>
  <c r="BI18" i="9"/>
  <c r="BI28" i="9" s="1"/>
  <c r="BI32" i="9" s="1"/>
  <c r="BI43" i="9" s="1"/>
  <c r="AK18" i="9"/>
  <c r="AK28" i="9" s="1"/>
  <c r="AK32" i="9" s="1"/>
  <c r="AK43" i="9" s="1"/>
  <c r="M18" i="9"/>
  <c r="M28" i="9" s="1"/>
  <c r="M32" i="9" s="1"/>
  <c r="M43" i="9" s="1"/>
  <c r="CU19" i="9"/>
  <c r="CU29" i="9" s="1"/>
  <c r="CU33" i="9" s="1"/>
  <c r="CU44" i="9" s="1"/>
  <c r="BW19" i="9"/>
  <c r="BW29" i="9" s="1"/>
  <c r="BW33" i="9" s="1"/>
  <c r="BW44" i="9" s="1"/>
  <c r="AY19" i="9"/>
  <c r="AY29" i="9" s="1"/>
  <c r="AY33" i="9" s="1"/>
  <c r="AY44" i="9" s="1"/>
  <c r="AA19" i="9"/>
  <c r="AA29" i="9" s="1"/>
  <c r="AA33" i="9" s="1"/>
  <c r="AA44" i="9" s="1"/>
  <c r="AG18" i="9"/>
  <c r="AG28" i="9" s="1"/>
  <c r="AG32" i="9" s="1"/>
  <c r="AG43" i="9" s="1"/>
  <c r="BG19" i="9"/>
  <c r="BG29" i="9" s="1"/>
  <c r="BG33" i="9" s="1"/>
  <c r="BG44" i="9" s="1"/>
  <c r="CZ16" i="9"/>
  <c r="CN16" i="9"/>
  <c r="CB16" i="9"/>
  <c r="BP16" i="9"/>
  <c r="BD16" i="9"/>
  <c r="AR16" i="9"/>
  <c r="AF16" i="9"/>
  <c r="T16" i="9"/>
  <c r="DB17" i="9"/>
  <c r="DB27" i="9" s="1"/>
  <c r="DB31" i="9" s="1"/>
  <c r="DB42" i="9" s="1"/>
  <c r="CP17" i="9"/>
  <c r="CP27" i="9" s="1"/>
  <c r="CP31" i="9" s="1"/>
  <c r="CP42" i="9" s="1"/>
  <c r="CD17" i="9"/>
  <c r="CD27" i="9" s="1"/>
  <c r="CD31" i="9" s="1"/>
  <c r="CD42" i="9" s="1"/>
  <c r="BR17" i="9"/>
  <c r="BR27" i="9" s="1"/>
  <c r="BR31" i="9" s="1"/>
  <c r="BR42" i="9" s="1"/>
  <c r="BF17" i="9"/>
  <c r="BF27" i="9" s="1"/>
  <c r="BF31" i="9" s="1"/>
  <c r="BF42" i="9" s="1"/>
  <c r="AT17" i="9"/>
  <c r="AT27" i="9" s="1"/>
  <c r="AT31" i="9" s="1"/>
  <c r="AT42" i="9" s="1"/>
  <c r="AH17" i="9"/>
  <c r="AH27" i="9" s="1"/>
  <c r="AH31" i="9" s="1"/>
  <c r="AH42" i="9" s="1"/>
  <c r="V17" i="9"/>
  <c r="V27" i="9" s="1"/>
  <c r="V31" i="9" s="1"/>
  <c r="V42" i="9" s="1"/>
  <c r="J17" i="9"/>
  <c r="J27" i="9" s="1"/>
  <c r="J31" i="9" s="1"/>
  <c r="J42" i="9" s="1"/>
  <c r="DD18" i="9"/>
  <c r="DD28" i="9" s="1"/>
  <c r="DD32" i="9" s="1"/>
  <c r="DD43" i="9" s="1"/>
  <c r="CR18" i="9"/>
  <c r="CR28" i="9" s="1"/>
  <c r="CR32" i="9" s="1"/>
  <c r="CR43" i="9" s="1"/>
  <c r="CF18" i="9"/>
  <c r="CF28" i="9" s="1"/>
  <c r="CF32" i="9" s="1"/>
  <c r="CF43" i="9" s="1"/>
  <c r="BT18" i="9"/>
  <c r="BT28" i="9" s="1"/>
  <c r="BT32" i="9" s="1"/>
  <c r="BT43" i="9" s="1"/>
  <c r="AV18" i="9"/>
  <c r="AV28" i="9" s="1"/>
  <c r="AV32" i="9" s="1"/>
  <c r="AV43" i="9" s="1"/>
  <c r="AJ18" i="9"/>
  <c r="AJ28" i="9" s="1"/>
  <c r="AJ32" i="9" s="1"/>
  <c r="AJ43" i="9" s="1"/>
  <c r="X18" i="9"/>
  <c r="X28" i="9" s="1"/>
  <c r="X32" i="9" s="1"/>
  <c r="X43" i="9" s="1"/>
  <c r="L18" i="9"/>
  <c r="L28" i="9" s="1"/>
  <c r="L32" i="9" s="1"/>
  <c r="L43" i="9" s="1"/>
  <c r="DF19" i="9"/>
  <c r="DF29" i="9" s="1"/>
  <c r="DF33" i="9" s="1"/>
  <c r="DF44" i="9" s="1"/>
  <c r="CT19" i="9"/>
  <c r="CT29" i="9" s="1"/>
  <c r="CT33" i="9" s="1"/>
  <c r="CT44" i="9" s="1"/>
  <c r="BV19" i="9"/>
  <c r="BV29" i="9" s="1"/>
  <c r="BV33" i="9" s="1"/>
  <c r="BV44" i="9" s="1"/>
  <c r="BJ19" i="9"/>
  <c r="BJ29" i="9" s="1"/>
  <c r="BJ33" i="9" s="1"/>
  <c r="BJ44" i="9" s="1"/>
  <c r="AX19" i="9"/>
  <c r="AX29" i="9" s="1"/>
  <c r="AX33" i="9" s="1"/>
  <c r="AX44" i="9" s="1"/>
  <c r="AL19" i="9"/>
  <c r="AL29" i="9" s="1"/>
  <c r="AL33" i="9" s="1"/>
  <c r="AL44" i="9" s="1"/>
  <c r="N19" i="9"/>
  <c r="N29" i="9" s="1"/>
  <c r="N33" i="9" s="1"/>
  <c r="N44" i="9" s="1"/>
  <c r="BN17" i="9"/>
  <c r="BN27" i="9" s="1"/>
  <c r="BN31" i="9" s="1"/>
  <c r="BN42" i="9" s="1"/>
  <c r="CN18" i="9"/>
  <c r="CN28" i="9" s="1"/>
  <c r="CN32" i="9" s="1"/>
  <c r="CN43" i="9" s="1"/>
  <c r="CO16" i="9"/>
  <c r="BQ16" i="9"/>
  <c r="AS16" i="9"/>
  <c r="U16" i="9"/>
  <c r="DC17" i="9"/>
  <c r="DC27" i="9" s="1"/>
  <c r="DC31" i="9" s="1"/>
  <c r="DC42" i="9" s="1"/>
  <c r="CE17" i="9"/>
  <c r="CE27" i="9" s="1"/>
  <c r="CE31" i="9" s="1"/>
  <c r="CE42" i="9" s="1"/>
  <c r="BG17" i="9"/>
  <c r="BG27" i="9" s="1"/>
  <c r="BG31" i="9" s="1"/>
  <c r="BG42" i="9" s="1"/>
  <c r="AI17" i="9"/>
  <c r="AI27" i="9" s="1"/>
  <c r="AI31" i="9" s="1"/>
  <c r="AI42" i="9" s="1"/>
  <c r="K17" i="9"/>
  <c r="K27" i="9" s="1"/>
  <c r="K31" i="9" s="1"/>
  <c r="K42" i="9" s="1"/>
  <c r="CS18" i="9"/>
  <c r="CS28" i="9" s="1"/>
  <c r="CS32" i="9" s="1"/>
  <c r="CS43" i="9" s="1"/>
  <c r="BU18" i="9"/>
  <c r="BU28" i="9" s="1"/>
  <c r="BU32" i="9" s="1"/>
  <c r="BU43" i="9" s="1"/>
  <c r="AW18" i="9"/>
  <c r="AW28" i="9" s="1"/>
  <c r="AW32" i="9" s="1"/>
  <c r="AW43" i="9" s="1"/>
  <c r="Y18" i="9"/>
  <c r="Y28" i="9" s="1"/>
  <c r="Y32" i="9" s="1"/>
  <c r="Y43" i="9" s="1"/>
  <c r="DG19" i="9"/>
  <c r="DG29" i="9" s="1"/>
  <c r="DG33" i="9" s="1"/>
  <c r="DG44" i="9" s="1"/>
  <c r="CI19" i="9"/>
  <c r="CI29" i="9" s="1"/>
  <c r="CI33" i="9" s="1"/>
  <c r="CI44" i="9" s="1"/>
  <c r="BK19" i="9"/>
  <c r="BK29" i="9" s="1"/>
  <c r="BK33" i="9" s="1"/>
  <c r="BK44" i="9" s="1"/>
  <c r="AM19" i="9"/>
  <c r="AM29" i="9" s="1"/>
  <c r="AM33" i="9" s="1"/>
  <c r="AM44" i="9" s="1"/>
  <c r="O19" i="9"/>
  <c r="O29" i="9" s="1"/>
  <c r="O33" i="9" s="1"/>
  <c r="O44" i="9" s="1"/>
  <c r="AQ17" i="9"/>
  <c r="AQ27" i="9" s="1"/>
  <c r="AQ31" i="9" s="1"/>
  <c r="AQ42" i="9" s="1"/>
  <c r="BE18" i="9"/>
  <c r="BE28" i="9" s="1"/>
  <c r="BE32" i="9" s="1"/>
  <c r="BE43" i="9" s="1"/>
  <c r="CE19" i="9"/>
  <c r="CE29" i="9" s="1"/>
  <c r="CE33" i="9" s="1"/>
  <c r="CE44" i="9" s="1"/>
  <c r="DA17" i="9"/>
  <c r="DA27" i="9" s="1"/>
  <c r="DA31" i="9" s="1"/>
  <c r="DA42" i="9" s="1"/>
  <c r="CC17" i="9"/>
  <c r="CC27" i="9" s="1"/>
  <c r="CC31" i="9" s="1"/>
  <c r="CC42" i="9" s="1"/>
  <c r="BQ17" i="9"/>
  <c r="BQ27" i="9" s="1"/>
  <c r="BQ31" i="9" s="1"/>
  <c r="BQ42" i="9" s="1"/>
  <c r="BE17" i="9"/>
  <c r="BE27" i="9" s="1"/>
  <c r="BE31" i="9" s="1"/>
  <c r="BE42" i="9" s="1"/>
  <c r="AS17" i="9"/>
  <c r="AS27" i="9" s="1"/>
  <c r="AS31" i="9" s="1"/>
  <c r="AS42" i="9" s="1"/>
  <c r="AG17" i="9"/>
  <c r="AG27" i="9" s="1"/>
  <c r="AG31" i="9" s="1"/>
  <c r="AG42" i="9" s="1"/>
  <c r="U17" i="9"/>
  <c r="U27" i="9" s="1"/>
  <c r="U31" i="9" s="1"/>
  <c r="U42" i="9" s="1"/>
  <c r="DC18" i="9"/>
  <c r="DC28" i="9" s="1"/>
  <c r="DC32" i="9" s="1"/>
  <c r="DC43" i="9" s="1"/>
  <c r="CE18" i="9"/>
  <c r="CE28" i="9" s="1"/>
  <c r="CE32" i="9" s="1"/>
  <c r="CE43" i="9" s="1"/>
  <c r="AU18" i="9"/>
  <c r="AU28" i="9" s="1"/>
  <c r="AU32" i="9" s="1"/>
  <c r="AU43" i="9" s="1"/>
  <c r="AI18" i="9"/>
  <c r="AI28" i="9" s="1"/>
  <c r="AI32" i="9" s="1"/>
  <c r="AI43" i="9" s="1"/>
  <c r="K18" i="9"/>
  <c r="K28" i="9" s="1"/>
  <c r="K32" i="9" s="1"/>
  <c r="K43" i="9" s="1"/>
  <c r="CS19" i="9"/>
  <c r="CS29" i="9" s="1"/>
  <c r="CS33" i="9" s="1"/>
  <c r="CS44" i="9" s="1"/>
  <c r="BU19" i="9"/>
  <c r="BU29" i="9" s="1"/>
  <c r="BU33" i="9" s="1"/>
  <c r="BU44" i="9" s="1"/>
  <c r="BI19" i="9"/>
  <c r="BI29" i="9" s="1"/>
  <c r="BI33" i="9" s="1"/>
  <c r="BI44" i="9" s="1"/>
  <c r="AW19" i="9"/>
  <c r="AW29" i="9" s="1"/>
  <c r="AW33" i="9" s="1"/>
  <c r="AW44" i="9" s="1"/>
  <c r="AK19" i="9"/>
  <c r="AK29" i="9" s="1"/>
  <c r="AK33" i="9" s="1"/>
  <c r="AK44" i="9" s="1"/>
  <c r="M19" i="9"/>
  <c r="M29" i="9" s="1"/>
  <c r="M33" i="9" s="1"/>
  <c r="M44" i="9" s="1"/>
  <c r="CM18" i="9"/>
  <c r="CM28" i="9" s="1"/>
  <c r="CM32" i="9" s="1"/>
  <c r="CM43" i="9" s="1"/>
  <c r="DH16" i="9"/>
  <c r="CJ16" i="9"/>
  <c r="AZ16" i="9"/>
  <c r="AB16" i="9"/>
  <c r="DJ17" i="9"/>
  <c r="DJ27" i="9" s="1"/>
  <c r="DJ31" i="9" s="1"/>
  <c r="DJ42" i="9" s="1"/>
  <c r="BZ17" i="9"/>
  <c r="BZ27" i="9" s="1"/>
  <c r="BZ31" i="9" s="1"/>
  <c r="BZ42" i="9" s="1"/>
  <c r="BB17" i="9"/>
  <c r="BB27" i="9" s="1"/>
  <c r="BB31" i="9" s="1"/>
  <c r="BB42" i="9" s="1"/>
  <c r="AD17" i="9"/>
  <c r="AD27" i="9" s="1"/>
  <c r="AD31" i="9" s="1"/>
  <c r="AD42" i="9" s="1"/>
  <c r="CZ18" i="9"/>
  <c r="CZ28" i="9" s="1"/>
  <c r="CZ32" i="9" s="1"/>
  <c r="CZ43" i="9" s="1"/>
  <c r="CB18" i="9"/>
  <c r="CB28" i="9" s="1"/>
  <c r="CB32" i="9" s="1"/>
  <c r="CB43" i="9" s="1"/>
  <c r="AR18" i="9"/>
  <c r="AR28" i="9" s="1"/>
  <c r="AR32" i="9" s="1"/>
  <c r="AR43" i="9" s="1"/>
  <c r="AF18" i="9"/>
  <c r="AF28" i="9" s="1"/>
  <c r="AF32" i="9" s="1"/>
  <c r="AF43" i="9" s="1"/>
  <c r="CP19" i="9"/>
  <c r="CP29" i="9" s="1"/>
  <c r="CP33" i="9" s="1"/>
  <c r="CP44" i="9" s="1"/>
  <c r="BR19" i="9"/>
  <c r="BR29" i="9" s="1"/>
  <c r="BR33" i="9" s="1"/>
  <c r="BR44" i="9" s="1"/>
  <c r="BF19" i="9"/>
  <c r="BF29" i="9" s="1"/>
  <c r="BF33" i="9" s="1"/>
  <c r="BF44" i="9" s="1"/>
  <c r="AH19" i="9"/>
  <c r="AH29" i="9" s="1"/>
  <c r="AH33" i="9" s="1"/>
  <c r="AH44" i="9" s="1"/>
  <c r="V19" i="9"/>
  <c r="V29" i="9" s="1"/>
  <c r="V33" i="9" s="1"/>
  <c r="V44" i="9" s="1"/>
  <c r="J19" i="9"/>
  <c r="J29" i="9" s="1"/>
  <c r="J33" i="9" s="1"/>
  <c r="J44" i="9" s="1"/>
  <c r="DG16" i="9"/>
  <c r="CU16" i="9"/>
  <c r="CI16" i="9"/>
  <c r="BW16" i="9"/>
  <c r="BK16" i="9"/>
  <c r="AY16" i="9"/>
  <c r="AM16" i="9"/>
  <c r="AA16" i="9"/>
  <c r="O16" i="9"/>
  <c r="DI17" i="9"/>
  <c r="DI27" i="9" s="1"/>
  <c r="DI31" i="9" s="1"/>
  <c r="DI42" i="9" s="1"/>
  <c r="CW17" i="9"/>
  <c r="CW27" i="9" s="1"/>
  <c r="CW31" i="9" s="1"/>
  <c r="CW42" i="9" s="1"/>
  <c r="CK17" i="9"/>
  <c r="CK27" i="9" s="1"/>
  <c r="CK31" i="9" s="1"/>
  <c r="CK42" i="9" s="1"/>
  <c r="BY17" i="9"/>
  <c r="BY27" i="9" s="1"/>
  <c r="BY31" i="9" s="1"/>
  <c r="BY42" i="9" s="1"/>
  <c r="BA17" i="9"/>
  <c r="BA27" i="9" s="1"/>
  <c r="BA31" i="9" s="1"/>
  <c r="BA42" i="9" s="1"/>
  <c r="AO17" i="9"/>
  <c r="AO27" i="9" s="1"/>
  <c r="AO31" i="9" s="1"/>
  <c r="AO42" i="9" s="1"/>
  <c r="AC17" i="9"/>
  <c r="AC27" i="9" s="1"/>
  <c r="AC31" i="9" s="1"/>
  <c r="AC42" i="9" s="1"/>
  <c r="Q17" i="9"/>
  <c r="Q27" i="9" s="1"/>
  <c r="Q31" i="9" s="1"/>
  <c r="Q42" i="9" s="1"/>
  <c r="CA18" i="9"/>
  <c r="CA28" i="9" s="1"/>
  <c r="CA32" i="9" s="1"/>
  <c r="CA43" i="9" s="1"/>
  <c r="BO18" i="9"/>
  <c r="BO28" i="9" s="1"/>
  <c r="BO32" i="9" s="1"/>
  <c r="BO43" i="9" s="1"/>
  <c r="AQ18" i="9"/>
  <c r="AQ28" i="9" s="1"/>
  <c r="AQ32" i="9" s="1"/>
  <c r="AQ43" i="9" s="1"/>
  <c r="AE18" i="9"/>
  <c r="AE28" i="9" s="1"/>
  <c r="AE32" i="9" s="1"/>
  <c r="AE43" i="9" s="1"/>
  <c r="S18" i="9"/>
  <c r="S28" i="9" s="1"/>
  <c r="S32" i="9" s="1"/>
  <c r="S43" i="9" s="1"/>
  <c r="DA19" i="9"/>
  <c r="DA29" i="9" s="1"/>
  <c r="DA33" i="9" s="1"/>
  <c r="DA44" i="9" s="1"/>
  <c r="CO19" i="9"/>
  <c r="CO29" i="9" s="1"/>
  <c r="CO33" i="9" s="1"/>
  <c r="CO44" i="9" s="1"/>
  <c r="BQ19" i="9"/>
  <c r="BQ29" i="9" s="1"/>
  <c r="BQ33" i="9" s="1"/>
  <c r="BQ44" i="9" s="1"/>
  <c r="BE19" i="9"/>
  <c r="BE29" i="9" s="1"/>
  <c r="BE33" i="9" s="1"/>
  <c r="BE44" i="9" s="1"/>
  <c r="AS19" i="9"/>
  <c r="AS29" i="9" s="1"/>
  <c r="AS33" i="9" s="1"/>
  <c r="AS44" i="9" s="1"/>
  <c r="AG19" i="9"/>
  <c r="AG29" i="9" s="1"/>
  <c r="AG33" i="9" s="1"/>
  <c r="AG44" i="9" s="1"/>
  <c r="U19" i="9"/>
  <c r="U29" i="9" s="1"/>
  <c r="U33" i="9" s="1"/>
  <c r="U44" i="9" s="1"/>
  <c r="BJ16" i="9"/>
  <c r="AL16" i="9"/>
  <c r="CJ17" i="9"/>
  <c r="CJ27" i="9" s="1"/>
  <c r="CJ31" i="9" s="1"/>
  <c r="CJ42" i="9" s="1"/>
  <c r="DJ18" i="9"/>
  <c r="DJ28" i="9" s="1"/>
  <c r="DJ32" i="9" s="1"/>
  <c r="DJ43" i="9" s="1"/>
  <c r="AD18" i="9"/>
  <c r="AD28" i="9" s="1"/>
  <c r="AD32" i="9" s="1"/>
  <c r="AD43" i="9" s="1"/>
  <c r="T31" i="9"/>
  <c r="T42" i="9" s="1"/>
  <c r="BX16" i="9"/>
  <c r="BL16" i="9"/>
  <c r="AN16" i="9"/>
  <c r="P16" i="9"/>
  <c r="CX17" i="9"/>
  <c r="CX27" i="9" s="1"/>
  <c r="CX31" i="9" s="1"/>
  <c r="CX42" i="9" s="1"/>
  <c r="CL17" i="9"/>
  <c r="CL27" i="9" s="1"/>
  <c r="CL31" i="9" s="1"/>
  <c r="CL42" i="9" s="1"/>
  <c r="AP17" i="9"/>
  <c r="AP27" i="9" s="1"/>
  <c r="AP31" i="9" s="1"/>
  <c r="AP42" i="9" s="1"/>
  <c r="R17" i="9"/>
  <c r="R27" i="9" s="1"/>
  <c r="R31" i="9" s="1"/>
  <c r="R42" i="9" s="1"/>
  <c r="BP18" i="9"/>
  <c r="BP28" i="9" s="1"/>
  <c r="BP32" i="9" s="1"/>
  <c r="BP43" i="9" s="1"/>
  <c r="T18" i="9"/>
  <c r="T28" i="9" s="1"/>
  <c r="T32" i="9" s="1"/>
  <c r="T43" i="9" s="1"/>
  <c r="DB19" i="9"/>
  <c r="DB29" i="9" s="1"/>
  <c r="DB33" i="9" s="1"/>
  <c r="DB44" i="9" s="1"/>
  <c r="AT19" i="9"/>
  <c r="AT29" i="9" s="1"/>
  <c r="AT33" i="9" s="1"/>
  <c r="AT44" i="9" s="1"/>
  <c r="BY18" i="9"/>
  <c r="BY28" i="9" s="1"/>
  <c r="BY32" i="9" s="1"/>
  <c r="BY43" i="9" s="1"/>
  <c r="CY19" i="9"/>
  <c r="CY29" i="9" s="1"/>
  <c r="CY33" i="9" s="1"/>
  <c r="CY44" i="9" s="1"/>
  <c r="Z16" i="9"/>
  <c r="AZ17" i="9"/>
  <c r="AZ27" i="9" s="1"/>
  <c r="AZ31" i="9" s="1"/>
  <c r="AZ42" i="9" s="1"/>
  <c r="AF19" i="9"/>
  <c r="AF29" i="9" s="1"/>
  <c r="AF33" i="9" s="1"/>
  <c r="AF44" i="9" s="1"/>
  <c r="DD16" i="9"/>
  <c r="DF16" i="9"/>
  <c r="CH16" i="9"/>
  <c r="BV16" i="9"/>
  <c r="AX16" i="9"/>
  <c r="DH17" i="9"/>
  <c r="DH27" i="9" s="1"/>
  <c r="DH31" i="9" s="1"/>
  <c r="DH42" i="9" s="1"/>
  <c r="CV17" i="9"/>
  <c r="CV27" i="9" s="1"/>
  <c r="CV31" i="9" s="1"/>
  <c r="CV42" i="9" s="1"/>
  <c r="BX17" i="9"/>
  <c r="BX27" i="9" s="1"/>
  <c r="BX31" i="9" s="1"/>
  <c r="BX42" i="9" s="1"/>
  <c r="BL17" i="9"/>
  <c r="BL27" i="9" s="1"/>
  <c r="BL31" i="9" s="1"/>
  <c r="BL42" i="9" s="1"/>
  <c r="AN17" i="9"/>
  <c r="AN27" i="9" s="1"/>
  <c r="AN31" i="9" s="1"/>
  <c r="AN42" i="9" s="1"/>
  <c r="AB17" i="9"/>
  <c r="AB27" i="9" s="1"/>
  <c r="AB31" i="9" s="1"/>
  <c r="AB42" i="9" s="1"/>
  <c r="P17" i="9"/>
  <c r="P27" i="9" s="1"/>
  <c r="P31" i="9" s="1"/>
  <c r="P42" i="9" s="1"/>
  <c r="CX18" i="9"/>
  <c r="CX28" i="9" s="1"/>
  <c r="CX32" i="9" s="1"/>
  <c r="CX43" i="9" s="1"/>
  <c r="BZ18" i="9"/>
  <c r="BZ28" i="9" s="1"/>
  <c r="BZ32" i="9" s="1"/>
  <c r="BZ43" i="9" s="1"/>
  <c r="BN18" i="9"/>
  <c r="BN28" i="9" s="1"/>
  <c r="BN32" i="9" s="1"/>
  <c r="BN43" i="9" s="1"/>
  <c r="BB18" i="9"/>
  <c r="BB28" i="9" s="1"/>
  <c r="BB32" i="9" s="1"/>
  <c r="BB43" i="9" s="1"/>
  <c r="AP18" i="9"/>
  <c r="AP28" i="9" s="1"/>
  <c r="AP32" i="9" s="1"/>
  <c r="AP43" i="9" s="1"/>
  <c r="R18" i="9"/>
  <c r="R28" i="9" s="1"/>
  <c r="R32" i="9" s="1"/>
  <c r="R43" i="9" s="1"/>
  <c r="CZ19" i="9"/>
  <c r="CZ29" i="9" s="1"/>
  <c r="CZ33" i="9" s="1"/>
  <c r="CZ44" i="9" s="1"/>
  <c r="CN19" i="9"/>
  <c r="CN29" i="9" s="1"/>
  <c r="CN33" i="9" s="1"/>
  <c r="CN44" i="9" s="1"/>
  <c r="BP19" i="9"/>
  <c r="BP29" i="9" s="1"/>
  <c r="BP33" i="9" s="1"/>
  <c r="BP44" i="9" s="1"/>
  <c r="AR19" i="9"/>
  <c r="AR29" i="9" s="1"/>
  <c r="AR33" i="9" s="1"/>
  <c r="AR44" i="9" s="1"/>
  <c r="T19" i="9"/>
  <c r="T29" i="9" s="1"/>
  <c r="T33" i="9" s="1"/>
  <c r="T44" i="9" s="1"/>
  <c r="DC16" i="9"/>
  <c r="DE17" i="9"/>
  <c r="DE27" i="9" s="1"/>
  <c r="DE31" i="9" s="1"/>
  <c r="DE42" i="9" s="1"/>
  <c r="CQ18" i="9"/>
  <c r="CQ28" i="9" s="1"/>
  <c r="CQ32" i="9" s="1"/>
  <c r="CQ43" i="9" s="1"/>
  <c r="BG18" i="9"/>
  <c r="BG28" i="9" s="1"/>
  <c r="BG32" i="9" s="1"/>
  <c r="BG43" i="9" s="1"/>
  <c r="W18" i="9"/>
  <c r="W28" i="9" s="1"/>
  <c r="W32" i="9" s="1"/>
  <c r="W43" i="9" s="1"/>
  <c r="DE19" i="9"/>
  <c r="DE29" i="9" s="1"/>
  <c r="DE33" i="9" s="1"/>
  <c r="DE44" i="9" s="1"/>
  <c r="CR17" i="9"/>
  <c r="CR27" i="9" s="1"/>
  <c r="CR31" i="9" s="1"/>
  <c r="CR42" i="9" s="1"/>
  <c r="DJ16" i="9"/>
  <c r="CX16" i="9"/>
  <c r="BZ16" i="9"/>
  <c r="AD16" i="9"/>
  <c r="R16" i="9"/>
  <c r="BD17" i="9"/>
  <c r="BD27" i="9" s="1"/>
  <c r="BD31" i="9" s="1"/>
  <c r="BD42" i="9" s="1"/>
  <c r="CP18" i="9"/>
  <c r="CP28" i="9" s="1"/>
  <c r="CP32" i="9" s="1"/>
  <c r="CP43" i="9" s="1"/>
  <c r="BF18" i="9"/>
  <c r="BF28" i="9" s="1"/>
  <c r="BF32" i="9" s="1"/>
  <c r="BF43" i="9" s="1"/>
  <c r="AH18" i="9"/>
  <c r="AH28" i="9" s="1"/>
  <c r="AH32" i="9" s="1"/>
  <c r="AH43" i="9" s="1"/>
  <c r="V18" i="9"/>
  <c r="V28" i="9" s="1"/>
  <c r="V32" i="9" s="1"/>
  <c r="V43" i="9" s="1"/>
  <c r="CF19" i="9"/>
  <c r="CF29" i="9" s="1"/>
  <c r="CF33" i="9" s="1"/>
  <c r="CF44" i="9" s="1"/>
  <c r="AV19" i="9"/>
  <c r="AV29" i="9" s="1"/>
  <c r="AV33" i="9" s="1"/>
  <c r="AV44" i="9" s="1"/>
  <c r="AJ19" i="9"/>
  <c r="AJ29" i="9" s="1"/>
  <c r="AJ33" i="9" s="1"/>
  <c r="AJ44" i="9" s="1"/>
  <c r="L19" i="9"/>
  <c r="L29" i="9" s="1"/>
  <c r="L33" i="9" s="1"/>
  <c r="L44" i="9" s="1"/>
  <c r="DI16" i="9"/>
  <c r="BY16" i="9"/>
  <c r="BM16" i="9"/>
  <c r="BA16" i="9"/>
  <c r="CY17" i="9"/>
  <c r="CY27" i="9" s="1"/>
  <c r="CY31" i="9" s="1"/>
  <c r="CY42" i="9" s="1"/>
  <c r="CA17" i="9"/>
  <c r="CA27" i="9" s="1"/>
  <c r="CA31" i="9" s="1"/>
  <c r="CA42" i="9" s="1"/>
  <c r="S17" i="9"/>
  <c r="S27" i="9" s="1"/>
  <c r="S31" i="9" s="1"/>
  <c r="S42" i="9" s="1"/>
  <c r="DA18" i="9"/>
  <c r="DA28" i="9" s="1"/>
  <c r="DA32" i="9" s="1"/>
  <c r="DA43" i="9" s="1"/>
  <c r="BQ18" i="9"/>
  <c r="BQ28" i="9" s="1"/>
  <c r="BQ32" i="9" s="1"/>
  <c r="BQ43" i="9" s="1"/>
  <c r="AS18" i="9"/>
  <c r="AS28" i="9" s="1"/>
  <c r="AS32" i="9" s="1"/>
  <c r="AS43" i="9" s="1"/>
  <c r="DC19" i="9"/>
  <c r="DC29" i="9" s="1"/>
  <c r="DC33" i="9" s="1"/>
  <c r="DC44" i="9" s="1"/>
  <c r="CQ19" i="9"/>
  <c r="CQ29" i="9" s="1"/>
  <c r="CQ33" i="9" s="1"/>
  <c r="CQ44" i="9" s="1"/>
  <c r="BS19" i="9"/>
  <c r="BS29" i="9" s="1"/>
  <c r="BS33" i="9" s="1"/>
  <c r="BS44" i="9" s="1"/>
  <c r="AI19" i="9"/>
  <c r="AI29" i="9" s="1"/>
  <c r="AI33" i="9" s="1"/>
  <c r="AI44" i="9" s="1"/>
  <c r="W19" i="9"/>
  <c r="W29" i="9" s="1"/>
  <c r="W33" i="9" s="1"/>
  <c r="W44" i="9" s="1"/>
  <c r="K19" i="9"/>
  <c r="K29" i="9" s="1"/>
  <c r="K33" i="9" s="1"/>
  <c r="K44" i="9" s="1"/>
  <c r="Y33" i="9"/>
  <c r="Y44" i="9" s="1"/>
  <c r="CW16" i="9"/>
  <c r="CK16" i="9"/>
  <c r="AO16" i="9"/>
  <c r="AC16" i="9"/>
  <c r="Q16" i="9"/>
  <c r="CM17" i="9"/>
  <c r="CM27" i="9" s="1"/>
  <c r="CM31" i="9" s="1"/>
  <c r="CM42" i="9" s="1"/>
  <c r="BO17" i="9"/>
  <c r="BO27" i="9" s="1"/>
  <c r="BO31" i="9" s="1"/>
  <c r="BO42" i="9" s="1"/>
  <c r="BC17" i="9"/>
  <c r="BC27" i="9" s="1"/>
  <c r="BC31" i="9" s="1"/>
  <c r="BC42" i="9" s="1"/>
  <c r="AE17" i="9"/>
  <c r="AE27" i="9" s="1"/>
  <c r="AE31" i="9" s="1"/>
  <c r="AE42" i="9" s="1"/>
  <c r="CO18" i="9"/>
  <c r="CO28" i="9" s="1"/>
  <c r="CO32" i="9" s="1"/>
  <c r="CO43" i="9" s="1"/>
  <c r="CC18" i="9"/>
  <c r="CC28" i="9" s="1"/>
  <c r="CC32" i="9" s="1"/>
  <c r="CC43" i="9" s="1"/>
  <c r="U18" i="9"/>
  <c r="U28" i="9" s="1"/>
  <c r="U32" i="9" s="1"/>
  <c r="U43" i="9" s="1"/>
  <c r="AU19" i="9"/>
  <c r="AU29" i="9" s="1"/>
  <c r="AU33" i="9" s="1"/>
  <c r="AU44" i="9" s="1"/>
  <c r="CG33" i="9"/>
  <c r="CG44" i="9" s="1"/>
  <c r="CD16" i="9"/>
  <c r="BF16" i="9"/>
  <c r="AT16" i="9"/>
  <c r="V16" i="9"/>
  <c r="DD17" i="9"/>
  <c r="DD27" i="9" s="1"/>
  <c r="DD31" i="9" s="1"/>
  <c r="DD42" i="9" s="1"/>
  <c r="CF17" i="9"/>
  <c r="CF27" i="9" s="1"/>
  <c r="CF31" i="9" s="1"/>
  <c r="CF42" i="9" s="1"/>
  <c r="BT17" i="9"/>
  <c r="BT27" i="9" s="1"/>
  <c r="BT31" i="9" s="1"/>
  <c r="BT42" i="9" s="1"/>
  <c r="L17" i="9"/>
  <c r="L27" i="9" s="1"/>
  <c r="L31" i="9" s="1"/>
  <c r="L42" i="9" s="1"/>
  <c r="DF18" i="9"/>
  <c r="DF28" i="9" s="1"/>
  <c r="DF32" i="9" s="1"/>
  <c r="DF43" i="9" s="1"/>
  <c r="CT18" i="9"/>
  <c r="CT28" i="9" s="1"/>
  <c r="CT32" i="9" s="1"/>
  <c r="CT43" i="9" s="1"/>
  <c r="CH18" i="9"/>
  <c r="CH28" i="9" s="1"/>
  <c r="CH32" i="9" s="1"/>
  <c r="CH43" i="9" s="1"/>
  <c r="BV18" i="9"/>
  <c r="BV28" i="9" s="1"/>
  <c r="BV32" i="9" s="1"/>
  <c r="BV43" i="9" s="1"/>
  <c r="BJ18" i="9"/>
  <c r="BJ28" i="9" s="1"/>
  <c r="BJ32" i="9" s="1"/>
  <c r="BJ43" i="9" s="1"/>
  <c r="AX18" i="9"/>
  <c r="AX28" i="9" s="1"/>
  <c r="AX32" i="9" s="1"/>
  <c r="AX43" i="9" s="1"/>
  <c r="AL18" i="9"/>
  <c r="AL28" i="9" s="1"/>
  <c r="AL32" i="9" s="1"/>
  <c r="AL43" i="9" s="1"/>
  <c r="Z18" i="9"/>
  <c r="Z28" i="9" s="1"/>
  <c r="Z32" i="9" s="1"/>
  <c r="Z43" i="9" s="1"/>
  <c r="N18" i="9"/>
  <c r="N28" i="9" s="1"/>
  <c r="N32" i="9" s="1"/>
  <c r="N43" i="9" s="1"/>
  <c r="DH19" i="9"/>
  <c r="DH29" i="9" s="1"/>
  <c r="DH33" i="9" s="1"/>
  <c r="DH44" i="9" s="1"/>
  <c r="CV19" i="9"/>
  <c r="CV29" i="9" s="1"/>
  <c r="CV33" i="9" s="1"/>
  <c r="CV44" i="9" s="1"/>
  <c r="CJ19" i="9"/>
  <c r="CJ29" i="9" s="1"/>
  <c r="CJ33" i="9" s="1"/>
  <c r="CJ44" i="9" s="1"/>
  <c r="BX19" i="9"/>
  <c r="BX29" i="9" s="1"/>
  <c r="BX33" i="9" s="1"/>
  <c r="BX44" i="9" s="1"/>
  <c r="BL19" i="9"/>
  <c r="BL29" i="9" s="1"/>
  <c r="BL33" i="9" s="1"/>
  <c r="BL44" i="9" s="1"/>
  <c r="AZ19" i="9"/>
  <c r="AZ29" i="9" s="1"/>
  <c r="AZ33" i="9" s="1"/>
  <c r="AZ44" i="9" s="1"/>
  <c r="AN19" i="9"/>
  <c r="AN29" i="9" s="1"/>
  <c r="AN33" i="9" s="1"/>
  <c r="AN44" i="9" s="1"/>
  <c r="AB19" i="9"/>
  <c r="AB29" i="9" s="1"/>
  <c r="AB33" i="9" s="1"/>
  <c r="AB44" i="9" s="1"/>
  <c r="P19" i="9"/>
  <c r="P29" i="9" s="1"/>
  <c r="P33" i="9" s="1"/>
  <c r="P44" i="9" s="1"/>
  <c r="BG16" i="9"/>
  <c r="AU16" i="9"/>
  <c r="CG17" i="9"/>
  <c r="CG27" i="9" s="1"/>
  <c r="CG31" i="9" s="1"/>
  <c r="CG42" i="9" s="1"/>
  <c r="M17" i="9"/>
  <c r="M27" i="9" s="1"/>
  <c r="M31" i="9" s="1"/>
  <c r="M42" i="9" s="1"/>
  <c r="DG18" i="9"/>
  <c r="DG28" i="9" s="1"/>
  <c r="DG32" i="9" s="1"/>
  <c r="DG43" i="9" s="1"/>
  <c r="AY18" i="9"/>
  <c r="AY28" i="9" s="1"/>
  <c r="AY32" i="9" s="1"/>
  <c r="AY43" i="9" s="1"/>
  <c r="AM18" i="9"/>
  <c r="AM28" i="9" s="1"/>
  <c r="AM32" i="9" s="1"/>
  <c r="AM43" i="9" s="1"/>
  <c r="DI19" i="9"/>
  <c r="DI29" i="9" s="1"/>
  <c r="DI33" i="9" s="1"/>
  <c r="DI44" i="9" s="1"/>
  <c r="CW19" i="9"/>
  <c r="CW29" i="9" s="1"/>
  <c r="CW33" i="9" s="1"/>
  <c r="CW44" i="9" s="1"/>
  <c r="CK19" i="9"/>
  <c r="CK29" i="9" s="1"/>
  <c r="CK33" i="9" s="1"/>
  <c r="CK44" i="9" s="1"/>
  <c r="BY19" i="9"/>
  <c r="BY29" i="9" s="1"/>
  <c r="BY33" i="9" s="1"/>
  <c r="BY44" i="9" s="1"/>
  <c r="BM19" i="9"/>
  <c r="BM29" i="9" s="1"/>
  <c r="BM33" i="9" s="1"/>
  <c r="BM44" i="9" s="1"/>
  <c r="BA19" i="9"/>
  <c r="BA29" i="9" s="1"/>
  <c r="BA33" i="9" s="1"/>
  <c r="BA44" i="9" s="1"/>
  <c r="AO19" i="9"/>
  <c r="AO29" i="9" s="1"/>
  <c r="AO33" i="9" s="1"/>
  <c r="AO44" i="9" s="1"/>
  <c r="AC19" i="9"/>
  <c r="AC29" i="9" s="1"/>
  <c r="AC33" i="9" s="1"/>
  <c r="AC44" i="9" s="1"/>
  <c r="Q19" i="9"/>
  <c r="Q29" i="9" s="1"/>
  <c r="Q33" i="9" s="1"/>
  <c r="Q44" i="9" s="1"/>
  <c r="CY16" i="9"/>
  <c r="CM16" i="9"/>
  <c r="CA16" i="9"/>
  <c r="BO16" i="9"/>
  <c r="BC16" i="9"/>
  <c r="AQ16" i="9"/>
  <c r="AE16" i="9"/>
  <c r="S16" i="9"/>
  <c r="F94" i="1" a="1"/>
  <c r="F94" i="1" s="1"/>
  <c r="F33" i="1" a="1"/>
  <c r="F33" i="1" s="1"/>
  <c r="F34" i="1" a="1"/>
  <c r="F34" i="1" s="1"/>
  <c r="F52" i="9" s="1"/>
  <c r="F21" i="1" a="1"/>
  <c r="F21" i="1" s="1"/>
  <c r="F8" i="8" s="1"/>
  <c r="F31" i="1" a="1"/>
  <c r="F31" i="1" s="1"/>
  <c r="F63" i="1" a="1"/>
  <c r="F63" i="1" s="1"/>
  <c r="F21" i="13" s="1"/>
  <c r="F22" i="1" a="1"/>
  <c r="F22" i="1" s="1"/>
  <c r="F9" i="8" s="1"/>
  <c r="F64" i="1" a="1"/>
  <c r="F64" i="1" s="1"/>
  <c r="F22" i="13" s="1"/>
  <c r="F86" i="1" a="1"/>
  <c r="F86" i="1" s="1"/>
  <c r="F8" i="15" s="1"/>
  <c r="F66" i="15" s="1"/>
  <c r="F12" i="1" a="1"/>
  <c r="F12" i="1" s="1"/>
  <c r="F55" i="1" a="1"/>
  <c r="F55" i="1" s="1"/>
  <c r="F13" i="1" a="1"/>
  <c r="F13" i="1" s="1"/>
  <c r="F35" i="1" a="1"/>
  <c r="F35" i="1" s="1"/>
  <c r="F57" i="9" s="1"/>
  <c r="F77" i="1" a="1"/>
  <c r="F77" i="1" s="1"/>
  <c r="F21" i="14" s="1"/>
  <c r="F36" i="1" a="1"/>
  <c r="F36" i="1" s="1"/>
  <c r="F91" i="9" s="1"/>
  <c r="F56" i="1" a="1"/>
  <c r="F56" i="1" s="1"/>
  <c r="F8" i="13" s="1"/>
  <c r="F78" i="1" a="1"/>
  <c r="F78" i="1" s="1"/>
  <c r="F25" i="1" a="1"/>
  <c r="F25" i="1" s="1"/>
  <c r="F12" i="8" s="1"/>
  <c r="F47" i="1" a="1"/>
  <c r="F47" i="1" s="1"/>
  <c r="F23" i="11" s="1"/>
  <c r="F16" i="1" a="1"/>
  <c r="F16" i="1" s="1"/>
  <c r="F97" i="9" s="1"/>
  <c r="F48" i="1" a="1"/>
  <c r="F48" i="1" s="1"/>
  <c r="F38" i="11" s="1"/>
  <c r="F32" i="1" a="1"/>
  <c r="F32" i="1" s="1"/>
  <c r="F74" i="1" a="1"/>
  <c r="F74" i="1" s="1"/>
  <c r="F60" i="14" s="1"/>
  <c r="F23" i="1" a="1"/>
  <c r="F23" i="1" s="1"/>
  <c r="F10" i="8" s="1"/>
  <c r="F44" i="1" a="1"/>
  <c r="F44" i="1" s="1"/>
  <c r="F8" i="11" s="1"/>
  <c r="F65" i="1" a="1"/>
  <c r="F65" i="1" s="1"/>
  <c r="F39" i="13" s="1"/>
  <c r="F24" i="1" a="1"/>
  <c r="F24" i="1" s="1"/>
  <c r="F11" i="8" s="1"/>
  <c r="F45" i="1" a="1"/>
  <c r="F45" i="1" s="1"/>
  <c r="F14" i="11" s="1"/>
  <c r="F87" i="1" a="1"/>
  <c r="F87" i="1" s="1"/>
  <c r="F13" i="15" s="1"/>
  <c r="F14" i="1" a="1"/>
  <c r="F14" i="1" s="1"/>
  <c r="F46" i="1" a="1"/>
  <c r="F46" i="1" s="1"/>
  <c r="F67" i="1" a="1"/>
  <c r="F67" i="1" s="1"/>
  <c r="F27" i="13" s="1"/>
  <c r="F88" i="1" a="1"/>
  <c r="F88" i="1" s="1"/>
  <c r="F9" i="15" s="1"/>
  <c r="F67" i="15" s="1"/>
  <c r="F15" i="1" a="1"/>
  <c r="F15" i="1" s="1"/>
  <c r="F37" i="1" a="1"/>
  <c r="F37" i="1" s="1"/>
  <c r="F96" i="9" s="1"/>
  <c r="F57" i="1" a="1"/>
  <c r="F57" i="1" s="1"/>
  <c r="F15" i="13" s="1"/>
  <c r="F79" i="1" a="1"/>
  <c r="F79" i="1" s="1"/>
  <c r="F71" i="14" s="1"/>
  <c r="F26" i="1" a="1"/>
  <c r="F26" i="1" s="1"/>
  <c r="F13" i="8" s="1"/>
  <c r="F58" i="1" a="1"/>
  <c r="F58" i="1" s="1"/>
  <c r="F16" i="13" s="1"/>
  <c r="F68" i="1" a="1"/>
  <c r="F68" i="1" s="1"/>
  <c r="F100" i="1" a="1"/>
  <c r="F100" i="1" s="1"/>
  <c r="F17" i="1" a="1"/>
  <c r="F17" i="1" s="1"/>
  <c r="F27" i="1" a="1"/>
  <c r="F27" i="1" s="1"/>
  <c r="F38" i="1" a="1"/>
  <c r="F38" i="1" s="1"/>
  <c r="F68" i="3" s="1"/>
  <c r="F72" i="3" s="1"/>
  <c r="F59" i="1" a="1"/>
  <c r="F59" i="1" s="1"/>
  <c r="F17" i="13" s="1"/>
  <c r="F69" i="1" a="1"/>
  <c r="F69" i="1" s="1"/>
  <c r="F49" i="13" s="1"/>
  <c r="F91" i="1" a="1"/>
  <c r="F91" i="1" s="1"/>
  <c r="F101" i="1" a="1"/>
  <c r="F101" i="1" s="1"/>
  <c r="F18" i="1" a="1"/>
  <c r="F18" i="1" s="1"/>
  <c r="F28" i="1" a="1"/>
  <c r="F28" i="1" s="1"/>
  <c r="F39" i="1" a="1"/>
  <c r="F39" i="1" s="1"/>
  <c r="F113" i="9" s="1"/>
  <c r="F60" i="1" a="1"/>
  <c r="F60" i="1" s="1"/>
  <c r="F18" i="13" s="1"/>
  <c r="F81" i="1" a="1"/>
  <c r="F81" i="1" s="1"/>
  <c r="F53" i="7" s="1"/>
  <c r="F92" i="1" a="1"/>
  <c r="F92" i="1" s="1"/>
  <c r="F102" i="1" a="1"/>
  <c r="F102" i="1" s="1"/>
  <c r="F29" i="1" a="1"/>
  <c r="F29" i="1" s="1"/>
  <c r="F29" i="8" s="1"/>
  <c r="F61" i="1" a="1"/>
  <c r="F61" i="1" s="1"/>
  <c r="F19" i="13" s="1"/>
  <c r="F103" i="1" a="1"/>
  <c r="F103" i="1" s="1"/>
  <c r="F19" i="1" a="1"/>
  <c r="F19" i="1" s="1"/>
  <c r="F30" i="1" a="1"/>
  <c r="F30" i="1" s="1"/>
  <c r="F35" i="8" s="1"/>
  <c r="F51" i="1" a="1"/>
  <c r="F51" i="1" s="1"/>
  <c r="F61" i="12" s="1"/>
  <c r="J63" i="12" s="1"/>
  <c r="F72" i="1" a="1"/>
  <c r="F72" i="1" s="1"/>
  <c r="F7" i="14" s="1"/>
  <c r="F83" i="1" a="1"/>
  <c r="F83" i="1" s="1"/>
  <c r="F93" i="1" a="1"/>
  <c r="F93" i="1" s="1"/>
  <c r="F104" i="1" a="1"/>
  <c r="F104" i="1" s="1"/>
  <c r="F20" i="1" a="1"/>
  <c r="F20" i="1" s="1"/>
  <c r="F7" i="8" s="1"/>
  <c r="F52" i="1" a="1"/>
  <c r="F52" i="1" s="1"/>
  <c r="F62" i="1" a="1"/>
  <c r="F62" i="1" s="1"/>
  <c r="F20" i="13" s="1"/>
  <c r="F73" i="1" a="1"/>
  <c r="F73" i="1" s="1"/>
  <c r="F13" i="14" s="1"/>
  <c r="F80" i="3" s="1"/>
  <c r="G83" i="14" l="1"/>
  <c r="G91" i="14"/>
  <c r="F98" i="9"/>
  <c r="F100" i="9" s="1"/>
  <c r="G46" i="15"/>
  <c r="G94" i="6" s="1"/>
  <c r="G22" i="15"/>
  <c r="G35" i="15" s="1"/>
  <c r="G88" i="7"/>
  <c r="G38" i="17"/>
  <c r="G41" i="17" s="1"/>
  <c r="G20" i="17"/>
  <c r="G22" i="17" s="1"/>
  <c r="G51" i="15"/>
  <c r="G53" i="15" s="1"/>
  <c r="G37" i="15"/>
  <c r="G31" i="15"/>
  <c r="G36" i="15" s="1"/>
  <c r="G121" i="9"/>
  <c r="G59" i="15"/>
  <c r="G61" i="15" s="1"/>
  <c r="G34" i="17"/>
  <c r="G27" i="15"/>
  <c r="G29" i="15" s="1"/>
  <c r="G42" i="15"/>
  <c r="G45" i="15" s="1"/>
  <c r="G16" i="14"/>
  <c r="G30" i="14"/>
  <c r="G47" i="14"/>
  <c r="G66" i="14"/>
  <c r="G81" i="14" s="1"/>
  <c r="G77" i="14"/>
  <c r="G82" i="14" s="1"/>
  <c r="F40" i="13"/>
  <c r="F41" i="13" s="1"/>
  <c r="F7" i="11"/>
  <c r="F9" i="13"/>
  <c r="F28" i="14"/>
  <c r="F50" i="13"/>
  <c r="F51" i="13" s="1"/>
  <c r="F22" i="11"/>
  <c r="F14" i="14"/>
  <c r="F17" i="8"/>
  <c r="F28" i="8"/>
  <c r="F34" i="8"/>
  <c r="F32" i="7"/>
  <c r="F28" i="13"/>
  <c r="F43" i="7"/>
  <c r="F22" i="14"/>
  <c r="F23" i="14" s="1"/>
  <c r="F79" i="3"/>
  <c r="F83" i="3" s="1"/>
  <c r="F95" i="3"/>
  <c r="F40" i="12"/>
  <c r="F46" i="12"/>
  <c r="F92" i="3"/>
  <c r="F93" i="3" s="1"/>
  <c r="F96" i="3" s="1"/>
  <c r="F27" i="14"/>
  <c r="F54" i="7"/>
  <c r="F55" i="7" s="1"/>
  <c r="F25" i="15" s="1"/>
  <c r="F7" i="13"/>
  <c r="F91" i="13"/>
  <c r="F67" i="12"/>
  <c r="F8" i="14"/>
  <c r="F9" i="14" s="1"/>
  <c r="F31" i="7"/>
  <c r="F42" i="7"/>
  <c r="F44" i="7" s="1"/>
  <c r="G63" i="12"/>
  <c r="G63" i="13"/>
  <c r="G11" i="13"/>
  <c r="G83" i="13" s="1"/>
  <c r="G48" i="12"/>
  <c r="G56" i="12" s="1"/>
  <c r="G60" i="13"/>
  <c r="G73" i="13" s="1"/>
  <c r="G26" i="11"/>
  <c r="G32" i="11" s="1"/>
  <c r="G23" i="14"/>
  <c r="G64" i="7"/>
  <c r="G69" i="13"/>
  <c r="G38" i="12"/>
  <c r="G41" i="12" s="1"/>
  <c r="G66" i="13"/>
  <c r="G77" i="13" s="1"/>
  <c r="G42" i="12"/>
  <c r="G57" i="12" s="1"/>
  <c r="G9" i="14"/>
  <c r="G84" i="13"/>
  <c r="G96" i="13" s="1"/>
  <c r="G84" i="7"/>
  <c r="G87" i="7" s="1"/>
  <c r="G42" i="11"/>
  <c r="G45" i="11" s="1"/>
  <c r="G18" i="12"/>
  <c r="G31" i="12" s="1"/>
  <c r="G59" i="7"/>
  <c r="G63" i="7" s="1"/>
  <c r="G14" i="12"/>
  <c r="G56" i="13"/>
  <c r="G68" i="13" s="1"/>
  <c r="G37" i="7"/>
  <c r="G30" i="15" s="1"/>
  <c r="G33" i="11"/>
  <c r="G48" i="7"/>
  <c r="G11" i="12"/>
  <c r="G44" i="7"/>
  <c r="G55" i="7"/>
  <c r="G25" i="15" s="1"/>
  <c r="G35" i="13"/>
  <c r="G24" i="13"/>
  <c r="G18" i="11"/>
  <c r="G31" i="11" s="1"/>
  <c r="G30" i="13"/>
  <c r="G78" i="13"/>
  <c r="G82" i="13" s="1"/>
  <c r="G46" i="13"/>
  <c r="G62" i="13" s="1"/>
  <c r="G23" i="12"/>
  <c r="G11" i="11"/>
  <c r="G30" i="11" s="1"/>
  <c r="G33" i="7"/>
  <c r="G117" i="9"/>
  <c r="G120" i="9" s="1"/>
  <c r="G74" i="13"/>
  <c r="G81" i="13" s="1"/>
  <c r="G80" i="7"/>
  <c r="G86" i="7" s="1"/>
  <c r="G72" i="9"/>
  <c r="G73" i="9"/>
  <c r="G71" i="9"/>
  <c r="G70" i="9"/>
  <c r="G84" i="9"/>
  <c r="G103" i="9"/>
  <c r="G109" i="9" s="1"/>
  <c r="G85" i="9"/>
  <c r="G74" i="9"/>
  <c r="G107" i="9" s="1"/>
  <c r="G93" i="9"/>
  <c r="G108" i="9" s="1"/>
  <c r="G86" i="9"/>
  <c r="G110" i="9"/>
  <c r="G88" i="9"/>
  <c r="G92" i="9" s="1"/>
  <c r="G87" i="9"/>
  <c r="G98" i="9"/>
  <c r="G100" i="9" s="1"/>
  <c r="F13" i="11"/>
  <c r="F64" i="9"/>
  <c r="F78" i="9"/>
  <c r="J72" i="12"/>
  <c r="J9" i="12"/>
  <c r="V26" i="9"/>
  <c r="V30" i="9" s="1"/>
  <c r="V41" i="9" s="1"/>
  <c r="V20" i="9"/>
  <c r="V15" i="11" s="1"/>
  <c r="T26" i="9"/>
  <c r="T30" i="9" s="1"/>
  <c r="T41" i="9" s="1"/>
  <c r="T20" i="9"/>
  <c r="T15" i="11" s="1"/>
  <c r="Q26" i="9"/>
  <c r="Q30" i="9" s="1"/>
  <c r="Q41" i="9" s="1"/>
  <c r="Q20" i="9"/>
  <c r="Q15" i="11" s="1"/>
  <c r="AF26" i="9"/>
  <c r="AF30" i="9" s="1"/>
  <c r="AF41" i="9" s="1"/>
  <c r="AF20" i="9"/>
  <c r="AF15" i="11" s="1"/>
  <c r="CC26" i="9"/>
  <c r="CC30" i="9" s="1"/>
  <c r="CC41" i="9" s="1"/>
  <c r="CC20" i="9"/>
  <c r="CC15" i="11" s="1"/>
  <c r="DB26" i="9"/>
  <c r="DB30" i="9" s="1"/>
  <c r="DB41" i="9" s="1"/>
  <c r="DB20" i="9"/>
  <c r="DB15" i="11" s="1"/>
  <c r="J26" i="9"/>
  <c r="J30" i="9" s="1"/>
  <c r="J41" i="9" s="1"/>
  <c r="J20" i="9"/>
  <c r="J15" i="11" s="1"/>
  <c r="AU26" i="9"/>
  <c r="AU30" i="9" s="1"/>
  <c r="AU41" i="9" s="1"/>
  <c r="AU20" i="9"/>
  <c r="AU15" i="11" s="1"/>
  <c r="BG26" i="9"/>
  <c r="BG30" i="9" s="1"/>
  <c r="BG41" i="9" s="1"/>
  <c r="BG20" i="9"/>
  <c r="BG15" i="11" s="1"/>
  <c r="AB26" i="9"/>
  <c r="AB30" i="9" s="1"/>
  <c r="AB41" i="9" s="1"/>
  <c r="AB20" i="9"/>
  <c r="AB15" i="11" s="1"/>
  <c r="AP26" i="9"/>
  <c r="AP30" i="9" s="1"/>
  <c r="AP41" i="9" s="1"/>
  <c r="AP20" i="9"/>
  <c r="AP15" i="11" s="1"/>
  <c r="AE26" i="9"/>
  <c r="AE30" i="9" s="1"/>
  <c r="AE41" i="9" s="1"/>
  <c r="AE20" i="9"/>
  <c r="AE15" i="11" s="1"/>
  <c r="BB26" i="9"/>
  <c r="BB30" i="9" s="1"/>
  <c r="BB41" i="9" s="1"/>
  <c r="BB20" i="9"/>
  <c r="BB15" i="11" s="1"/>
  <c r="AL26" i="9"/>
  <c r="AL30" i="9" s="1"/>
  <c r="AL41" i="9" s="1"/>
  <c r="AL20" i="9"/>
  <c r="AL15" i="11" s="1"/>
  <c r="BC26" i="9"/>
  <c r="BC30" i="9" s="1"/>
  <c r="BC41" i="9" s="1"/>
  <c r="BC20" i="9"/>
  <c r="BC15" i="11" s="1"/>
  <c r="CW26" i="9"/>
  <c r="CW30" i="9" s="1"/>
  <c r="CW41" i="9" s="1"/>
  <c r="CW20" i="9"/>
  <c r="CW15" i="11" s="1"/>
  <c r="DF26" i="9"/>
  <c r="DF30" i="9" s="1"/>
  <c r="DF41" i="9" s="1"/>
  <c r="DF20" i="9"/>
  <c r="DF15" i="11" s="1"/>
  <c r="AM26" i="9"/>
  <c r="AM30" i="9" s="1"/>
  <c r="AM41" i="9" s="1"/>
  <c r="AM20" i="9"/>
  <c r="AM15" i="11" s="1"/>
  <c r="DH26" i="9"/>
  <c r="DH30" i="9" s="1"/>
  <c r="DH41" i="9" s="1"/>
  <c r="DH20" i="9"/>
  <c r="DH15" i="11" s="1"/>
  <c r="CB26" i="9"/>
  <c r="CB30" i="9" s="1"/>
  <c r="CB41" i="9" s="1"/>
  <c r="CB20" i="9"/>
  <c r="CB15" i="11" s="1"/>
  <c r="CS26" i="9"/>
  <c r="CS30" i="9" s="1"/>
  <c r="CS41" i="9" s="1"/>
  <c r="CS20" i="9"/>
  <c r="CS15" i="11" s="1"/>
  <c r="CF26" i="9"/>
  <c r="CF30" i="9" s="1"/>
  <c r="CF41" i="9" s="1"/>
  <c r="CF20" i="9"/>
  <c r="CF15" i="11" s="1"/>
  <c r="DD26" i="9"/>
  <c r="DD30" i="9" s="1"/>
  <c r="DD41" i="9" s="1"/>
  <c r="DD20" i="9"/>
  <c r="DD15" i="11" s="1"/>
  <c r="AY26" i="9"/>
  <c r="AY30" i="9" s="1"/>
  <c r="AY41" i="9" s="1"/>
  <c r="AY20" i="9"/>
  <c r="AY15" i="11" s="1"/>
  <c r="U26" i="9"/>
  <c r="U30" i="9" s="1"/>
  <c r="U41" i="9" s="1"/>
  <c r="U20" i="9"/>
  <c r="U15" i="11" s="1"/>
  <c r="CN26" i="9"/>
  <c r="CN30" i="9" s="1"/>
  <c r="CN41" i="9" s="1"/>
  <c r="CN20" i="9"/>
  <c r="CN15" i="11" s="1"/>
  <c r="X26" i="9"/>
  <c r="X30" i="9" s="1"/>
  <c r="X41" i="9" s="1"/>
  <c r="X20" i="9"/>
  <c r="X15" i="11" s="1"/>
  <c r="DE26" i="9"/>
  <c r="DE30" i="9" s="1"/>
  <c r="DE41" i="9" s="1"/>
  <c r="DE20" i="9"/>
  <c r="DE15" i="11" s="1"/>
  <c r="CQ26" i="9"/>
  <c r="CQ30" i="9" s="1"/>
  <c r="CQ41" i="9" s="1"/>
  <c r="CQ20" i="9"/>
  <c r="CQ15" i="11" s="1"/>
  <c r="DJ26" i="9"/>
  <c r="DJ30" i="9" s="1"/>
  <c r="DJ41" i="9" s="1"/>
  <c r="DJ20" i="9"/>
  <c r="DJ15" i="11" s="1"/>
  <c r="BF26" i="9"/>
  <c r="BF30" i="9" s="1"/>
  <c r="BF41" i="9" s="1"/>
  <c r="BF20" i="9"/>
  <c r="BF15" i="11" s="1"/>
  <c r="AW26" i="9"/>
  <c r="AW30" i="9" s="1"/>
  <c r="AW41" i="9" s="1"/>
  <c r="AW20" i="9"/>
  <c r="AW15" i="11" s="1"/>
  <c r="BR26" i="9"/>
  <c r="BR30" i="9" s="1"/>
  <c r="BR41" i="9" s="1"/>
  <c r="BR20" i="9"/>
  <c r="BR15" i="11" s="1"/>
  <c r="AO26" i="9"/>
  <c r="AO30" i="9" s="1"/>
  <c r="AO41" i="9" s="1"/>
  <c r="AO20" i="9"/>
  <c r="AO15" i="11" s="1"/>
  <c r="CK26" i="9"/>
  <c r="CK30" i="9" s="1"/>
  <c r="CK41" i="9" s="1"/>
  <c r="CK20" i="9"/>
  <c r="CK15" i="11" s="1"/>
  <c r="BS26" i="9"/>
  <c r="BS30" i="9" s="1"/>
  <c r="BS41" i="9" s="1"/>
  <c r="BS20" i="9"/>
  <c r="BS15" i="11" s="1"/>
  <c r="BJ26" i="9"/>
  <c r="BJ30" i="9" s="1"/>
  <c r="BJ41" i="9" s="1"/>
  <c r="BJ20" i="9"/>
  <c r="BJ15" i="11" s="1"/>
  <c r="AI26" i="9"/>
  <c r="AI30" i="9" s="1"/>
  <c r="AI41" i="9" s="1"/>
  <c r="AI20" i="9"/>
  <c r="AI15" i="11" s="1"/>
  <c r="L26" i="9"/>
  <c r="L30" i="9" s="1"/>
  <c r="L41" i="9" s="1"/>
  <c r="L20" i="9"/>
  <c r="L15" i="11" s="1"/>
  <c r="CL26" i="9"/>
  <c r="CL30" i="9" s="1"/>
  <c r="CL41" i="9" s="1"/>
  <c r="CL20" i="9"/>
  <c r="CL15" i="11" s="1"/>
  <c r="CA26" i="9"/>
  <c r="CA30" i="9" s="1"/>
  <c r="CA41" i="9" s="1"/>
  <c r="CA20" i="9"/>
  <c r="CA15" i="11" s="1"/>
  <c r="BA26" i="9"/>
  <c r="BA30" i="9" s="1"/>
  <c r="BA41" i="9" s="1"/>
  <c r="BA20" i="9"/>
  <c r="BA15" i="11" s="1"/>
  <c r="DC26" i="9"/>
  <c r="DC30" i="9" s="1"/>
  <c r="DC41" i="9" s="1"/>
  <c r="DC20" i="9"/>
  <c r="DC15" i="11" s="1"/>
  <c r="BK26" i="9"/>
  <c r="BK30" i="9" s="1"/>
  <c r="BK41" i="9" s="1"/>
  <c r="BK20" i="9"/>
  <c r="BK15" i="11" s="1"/>
  <c r="AS26" i="9"/>
  <c r="AS30" i="9" s="1"/>
  <c r="AS41" i="9" s="1"/>
  <c r="AS20" i="9"/>
  <c r="AS15" i="11" s="1"/>
  <c r="CZ26" i="9"/>
  <c r="CZ30" i="9" s="1"/>
  <c r="CZ41" i="9" s="1"/>
  <c r="CZ20" i="9"/>
  <c r="CZ15" i="11" s="1"/>
  <c r="AJ26" i="9"/>
  <c r="AJ30" i="9" s="1"/>
  <c r="AJ41" i="9" s="1"/>
  <c r="AJ20" i="9"/>
  <c r="AJ15" i="11" s="1"/>
  <c r="AV26" i="9"/>
  <c r="AV30" i="9" s="1"/>
  <c r="AV41" i="9" s="1"/>
  <c r="AV20" i="9"/>
  <c r="AV15" i="11" s="1"/>
  <c r="BX26" i="9"/>
  <c r="BX30" i="9" s="1"/>
  <c r="BX41" i="9" s="1"/>
  <c r="BX20" i="9"/>
  <c r="BX15" i="11" s="1"/>
  <c r="BE26" i="9"/>
  <c r="BE30" i="9" s="1"/>
  <c r="BE41" i="9" s="1"/>
  <c r="BE20" i="9"/>
  <c r="BE15" i="11" s="1"/>
  <c r="AT26" i="9"/>
  <c r="AT30" i="9" s="1"/>
  <c r="AT41" i="9" s="1"/>
  <c r="AT20" i="9"/>
  <c r="AT15" i="11" s="1"/>
  <c r="AK26" i="9"/>
  <c r="AK30" i="9" s="1"/>
  <c r="AK41" i="9" s="1"/>
  <c r="AK20" i="9"/>
  <c r="AK15" i="11" s="1"/>
  <c r="DA26" i="9"/>
  <c r="DA30" i="9" s="1"/>
  <c r="DA41" i="9" s="1"/>
  <c r="DA20" i="9"/>
  <c r="DA15" i="11" s="1"/>
  <c r="K26" i="9"/>
  <c r="K30" i="9" s="1"/>
  <c r="K41" i="9" s="1"/>
  <c r="K20" i="9"/>
  <c r="K15" i="11" s="1"/>
  <c r="BI26" i="9"/>
  <c r="BI30" i="9" s="1"/>
  <c r="BI41" i="9" s="1"/>
  <c r="BI20" i="9"/>
  <c r="BI15" i="11" s="1"/>
  <c r="W26" i="9"/>
  <c r="W30" i="9" s="1"/>
  <c r="W41" i="9" s="1"/>
  <c r="W20" i="9"/>
  <c r="W15" i="11" s="1"/>
  <c r="AQ26" i="9"/>
  <c r="AQ30" i="9" s="1"/>
  <c r="AQ41" i="9" s="1"/>
  <c r="AQ20" i="9"/>
  <c r="AQ15" i="11" s="1"/>
  <c r="CJ26" i="9"/>
  <c r="CJ30" i="9" s="1"/>
  <c r="CJ41" i="9" s="1"/>
  <c r="CJ20" i="9"/>
  <c r="CJ15" i="11" s="1"/>
  <c r="BU26" i="9"/>
  <c r="BU30" i="9" s="1"/>
  <c r="BU41" i="9" s="1"/>
  <c r="BU20" i="9"/>
  <c r="BU15" i="11" s="1"/>
  <c r="CE26" i="9"/>
  <c r="CE30" i="9" s="1"/>
  <c r="CE41" i="9" s="1"/>
  <c r="CE20" i="9"/>
  <c r="CE15" i="11" s="1"/>
  <c r="BO26" i="9"/>
  <c r="BO30" i="9" s="1"/>
  <c r="BO41" i="9" s="1"/>
  <c r="BO20" i="9"/>
  <c r="BO15" i="11" s="1"/>
  <c r="CM26" i="9"/>
  <c r="CM30" i="9" s="1"/>
  <c r="CM41" i="9" s="1"/>
  <c r="CM20" i="9"/>
  <c r="CM15" i="11" s="1"/>
  <c r="BM26" i="9"/>
  <c r="BM30" i="9" s="1"/>
  <c r="BM41" i="9" s="1"/>
  <c r="BM20" i="9"/>
  <c r="BM15" i="11" s="1"/>
  <c r="R26" i="9"/>
  <c r="R30" i="9" s="1"/>
  <c r="R41" i="9" s="1"/>
  <c r="R20" i="9"/>
  <c r="R15" i="11" s="1"/>
  <c r="P26" i="9"/>
  <c r="P30" i="9" s="1"/>
  <c r="P41" i="9" s="1"/>
  <c r="P20" i="9"/>
  <c r="P15" i="11" s="1"/>
  <c r="BW26" i="9"/>
  <c r="BW30" i="9" s="1"/>
  <c r="BW41" i="9" s="1"/>
  <c r="BW20" i="9"/>
  <c r="BW15" i="11" s="1"/>
  <c r="BQ26" i="9"/>
  <c r="BQ30" i="9" s="1"/>
  <c r="BQ41" i="9" s="1"/>
  <c r="BQ20" i="9"/>
  <c r="BQ15" i="11" s="1"/>
  <c r="AH26" i="9"/>
  <c r="AH30" i="9" s="1"/>
  <c r="AH41" i="9" s="1"/>
  <c r="AH20" i="9"/>
  <c r="AH15" i="11" s="1"/>
  <c r="BH26" i="9"/>
  <c r="BH30" i="9" s="1"/>
  <c r="BH41" i="9" s="1"/>
  <c r="BH20" i="9"/>
  <c r="BH15" i="11" s="1"/>
  <c r="CG26" i="9"/>
  <c r="CG30" i="9" s="1"/>
  <c r="CG41" i="9" s="1"/>
  <c r="CG20" i="9"/>
  <c r="CG15" i="11" s="1"/>
  <c r="CV20" i="9"/>
  <c r="CV15" i="11" s="1"/>
  <c r="CX26" i="9"/>
  <c r="CX30" i="9" s="1"/>
  <c r="CX41" i="9" s="1"/>
  <c r="CX20" i="9"/>
  <c r="CX15" i="11" s="1"/>
  <c r="S26" i="9"/>
  <c r="S30" i="9" s="1"/>
  <c r="S41" i="9" s="1"/>
  <c r="S20" i="9"/>
  <c r="S15" i="11" s="1"/>
  <c r="AR26" i="9"/>
  <c r="AR30" i="9" s="1"/>
  <c r="AR41" i="9" s="1"/>
  <c r="AR20" i="9"/>
  <c r="AR15" i="11" s="1"/>
  <c r="BV26" i="9"/>
  <c r="BV30" i="9" s="1"/>
  <c r="BV41" i="9" s="1"/>
  <c r="BV20" i="9"/>
  <c r="BV15" i="11" s="1"/>
  <c r="O26" i="9"/>
  <c r="O30" i="9" s="1"/>
  <c r="O41" i="9" s="1"/>
  <c r="O20" i="9"/>
  <c r="O15" i="11" s="1"/>
  <c r="BD26" i="9"/>
  <c r="BD30" i="9" s="1"/>
  <c r="BD41" i="9" s="1"/>
  <c r="BD20" i="9"/>
  <c r="BD15" i="11" s="1"/>
  <c r="CP26" i="9"/>
  <c r="CP30" i="9" s="1"/>
  <c r="CP41" i="9" s="1"/>
  <c r="CP20" i="9"/>
  <c r="CP15" i="11" s="1"/>
  <c r="CH26" i="9"/>
  <c r="CH30" i="9" s="1"/>
  <c r="CH41" i="9" s="1"/>
  <c r="CH20" i="9"/>
  <c r="CH15" i="11" s="1"/>
  <c r="AA26" i="9"/>
  <c r="AA30" i="9" s="1"/>
  <c r="AA41" i="9" s="1"/>
  <c r="AA20" i="9"/>
  <c r="AA15" i="11" s="1"/>
  <c r="BP26" i="9"/>
  <c r="BP30" i="9" s="1"/>
  <c r="BP41" i="9" s="1"/>
  <c r="BP20" i="9"/>
  <c r="BP15" i="11" s="1"/>
  <c r="BN26" i="9"/>
  <c r="BN30" i="9" s="1"/>
  <c r="BN41" i="9" s="1"/>
  <c r="BN20" i="9"/>
  <c r="BN15" i="11" s="1"/>
  <c r="CY26" i="9"/>
  <c r="CY30" i="9" s="1"/>
  <c r="CY41" i="9" s="1"/>
  <c r="CY20" i="9"/>
  <c r="CY15" i="11" s="1"/>
  <c r="BY26" i="9"/>
  <c r="BY30" i="9" s="1"/>
  <c r="BY41" i="9" s="1"/>
  <c r="BY20" i="9"/>
  <c r="BY15" i="11" s="1"/>
  <c r="AD26" i="9"/>
  <c r="AD30" i="9" s="1"/>
  <c r="AD41" i="9" s="1"/>
  <c r="AD20" i="9"/>
  <c r="AD15" i="11" s="1"/>
  <c r="Z26" i="9"/>
  <c r="Z30" i="9" s="1"/>
  <c r="Z41" i="9" s="1"/>
  <c r="Z20" i="9"/>
  <c r="Z15" i="11" s="1"/>
  <c r="AN26" i="9"/>
  <c r="AN30" i="9" s="1"/>
  <c r="AN41" i="9" s="1"/>
  <c r="AN20" i="9"/>
  <c r="AN15" i="11" s="1"/>
  <c r="CI26" i="9"/>
  <c r="CI30" i="9" s="1"/>
  <c r="CI41" i="9" s="1"/>
  <c r="CI20" i="9"/>
  <c r="CI15" i="11" s="1"/>
  <c r="CO26" i="9"/>
  <c r="CO30" i="9" s="1"/>
  <c r="CO41" i="9" s="1"/>
  <c r="CO20" i="9"/>
  <c r="CO15" i="11" s="1"/>
  <c r="BT26" i="9"/>
  <c r="BT30" i="9" s="1"/>
  <c r="BT41" i="9" s="1"/>
  <c r="BT20" i="9"/>
  <c r="BT15" i="11" s="1"/>
  <c r="CT26" i="9"/>
  <c r="CT30" i="9" s="1"/>
  <c r="CT41" i="9" s="1"/>
  <c r="CT20" i="9"/>
  <c r="CT15" i="11" s="1"/>
  <c r="Y26" i="9"/>
  <c r="Y30" i="9" s="1"/>
  <c r="Y41" i="9" s="1"/>
  <c r="Y20" i="9"/>
  <c r="Y15" i="11" s="1"/>
  <c r="AC26" i="9"/>
  <c r="AC30" i="9" s="1"/>
  <c r="AC41" i="9" s="1"/>
  <c r="AC20" i="9"/>
  <c r="AC15" i="11" s="1"/>
  <c r="AX26" i="9"/>
  <c r="AX30" i="9" s="1"/>
  <c r="AX41" i="9" s="1"/>
  <c r="AX20" i="9"/>
  <c r="AX15" i="11" s="1"/>
  <c r="CD26" i="9"/>
  <c r="CD30" i="9" s="1"/>
  <c r="CD41" i="9" s="1"/>
  <c r="CD20" i="9"/>
  <c r="CD15" i="11" s="1"/>
  <c r="AZ26" i="9"/>
  <c r="AZ30" i="9" s="1"/>
  <c r="AZ41" i="9" s="1"/>
  <c r="AZ20" i="9"/>
  <c r="AZ15" i="11" s="1"/>
  <c r="DI26" i="9"/>
  <c r="DI30" i="9" s="1"/>
  <c r="DI41" i="9" s="1"/>
  <c r="DI20" i="9"/>
  <c r="DI15" i="11" s="1"/>
  <c r="BZ26" i="9"/>
  <c r="BZ30" i="9" s="1"/>
  <c r="BZ41" i="9" s="1"/>
  <c r="BZ20" i="9"/>
  <c r="BZ15" i="11" s="1"/>
  <c r="BL26" i="9"/>
  <c r="BL30" i="9" s="1"/>
  <c r="BL41" i="9" s="1"/>
  <c r="BL20" i="9"/>
  <c r="BL15" i="11" s="1"/>
  <c r="CU26" i="9"/>
  <c r="CU30" i="9" s="1"/>
  <c r="CU41" i="9" s="1"/>
  <c r="CU20" i="9"/>
  <c r="CU15" i="11" s="1"/>
  <c r="CR26" i="9"/>
  <c r="CR30" i="9" s="1"/>
  <c r="CR41" i="9" s="1"/>
  <c r="CR20" i="9"/>
  <c r="CR15" i="11" s="1"/>
  <c r="DG26" i="9"/>
  <c r="DG30" i="9" s="1"/>
  <c r="DG41" i="9" s="1"/>
  <c r="DG20" i="9"/>
  <c r="DG15" i="11" s="1"/>
  <c r="AG26" i="9"/>
  <c r="AG30" i="9" s="1"/>
  <c r="AG41" i="9" s="1"/>
  <c r="AG20" i="9"/>
  <c r="AG15" i="11" s="1"/>
  <c r="N26" i="9"/>
  <c r="N30" i="9" s="1"/>
  <c r="N41" i="9" s="1"/>
  <c r="N20" i="9"/>
  <c r="N15" i="11" s="1"/>
  <c r="M26" i="9"/>
  <c r="M30" i="9" s="1"/>
  <c r="M41" i="9" s="1"/>
  <c r="M20" i="9"/>
  <c r="M15" i="11" s="1"/>
  <c r="E25" i="3"/>
  <c r="F25" i="3"/>
  <c r="G25" i="3"/>
  <c r="H25" i="3"/>
  <c r="I25" i="3"/>
  <c r="G137" i="3"/>
  <c r="F137" i="3"/>
  <c r="E137" i="3"/>
  <c r="H126" i="6"/>
  <c r="H125" i="6"/>
  <c r="H124" i="6"/>
  <c r="J9" i="6"/>
  <c r="H6" i="6"/>
  <c r="A1" i="6"/>
  <c r="G122" i="3" l="1"/>
  <c r="G9" i="17"/>
  <c r="G72" i="6" s="1"/>
  <c r="G90" i="14"/>
  <c r="G10" i="12"/>
  <c r="F33" i="7"/>
  <c r="G58" i="15"/>
  <c r="G49" i="15"/>
  <c r="G40" i="15"/>
  <c r="G129" i="9"/>
  <c r="G43" i="4"/>
  <c r="G41" i="6" s="1"/>
  <c r="G48" i="14"/>
  <c r="G88" i="14"/>
  <c r="G20" i="15"/>
  <c r="G14" i="7"/>
  <c r="G25" i="7"/>
  <c r="G39" i="14"/>
  <c r="G89" i="14"/>
  <c r="K78" i="6"/>
  <c r="L78" i="6" s="1"/>
  <c r="K97" i="6"/>
  <c r="L97" i="6" s="1"/>
  <c r="K98" i="6"/>
  <c r="L98" i="6" s="1"/>
  <c r="G49" i="17"/>
  <c r="G40" i="17"/>
  <c r="K40" i="6"/>
  <c r="J40" i="6" s="1"/>
  <c r="K76" i="6"/>
  <c r="L76" i="6" s="1"/>
  <c r="K32" i="6"/>
  <c r="J32" i="6" s="1"/>
  <c r="K30" i="6"/>
  <c r="L30" i="6" s="1"/>
  <c r="K68" i="6"/>
  <c r="L68" i="6" s="1"/>
  <c r="K66" i="6"/>
  <c r="L66" i="6" s="1"/>
  <c r="K61" i="6"/>
  <c r="L61" i="6" s="1"/>
  <c r="K58" i="6"/>
  <c r="L58" i="6" s="1"/>
  <c r="K65" i="6"/>
  <c r="L65" i="6" s="1"/>
  <c r="K67" i="6"/>
  <c r="L67" i="6" s="1"/>
  <c r="K64" i="6"/>
  <c r="L64" i="6" s="1"/>
  <c r="K52" i="6"/>
  <c r="L52" i="6" s="1"/>
  <c r="K105" i="6"/>
  <c r="L105" i="6" s="1"/>
  <c r="K113" i="6"/>
  <c r="L113" i="6" s="1"/>
  <c r="G73" i="7"/>
  <c r="G21" i="15"/>
  <c r="G72" i="7"/>
  <c r="G52" i="4"/>
  <c r="G50" i="6" s="1"/>
  <c r="F68" i="7"/>
  <c r="F57" i="7"/>
  <c r="F26" i="14"/>
  <c r="F44" i="14"/>
  <c r="F51" i="14" s="1"/>
  <c r="G61" i="13"/>
  <c r="G45" i="13"/>
  <c r="G33" i="13"/>
  <c r="G13" i="12"/>
  <c r="G17" i="12"/>
  <c r="G35" i="14"/>
  <c r="G12" i="14"/>
  <c r="G72" i="12"/>
  <c r="G9" i="12"/>
  <c r="F12" i="14"/>
  <c r="F35" i="14"/>
  <c r="F53" i="13"/>
  <c r="F76" i="13"/>
  <c r="J78" i="13" s="1"/>
  <c r="J82" i="13" s="1"/>
  <c r="G128" i="9"/>
  <c r="G9" i="4"/>
  <c r="G13" i="6" s="1"/>
  <c r="G115" i="9"/>
  <c r="G46" i="7"/>
  <c r="G35" i="7"/>
  <c r="G62" i="7"/>
  <c r="G53" i="11"/>
  <c r="G40" i="11"/>
  <c r="F35" i="7"/>
  <c r="F46" i="7"/>
  <c r="G32" i="12"/>
  <c r="G37" i="12"/>
  <c r="G68" i="7"/>
  <c r="G57" i="7"/>
  <c r="F43" i="13"/>
  <c r="F72" i="13"/>
  <c r="J74" i="13" s="1"/>
  <c r="J81" i="13" s="1"/>
  <c r="G71" i="12"/>
  <c r="G95" i="13"/>
  <c r="G34" i="13"/>
  <c r="G67" i="13"/>
  <c r="G55" i="13"/>
  <c r="G22" i="12"/>
  <c r="G36" i="12"/>
  <c r="G26" i="14"/>
  <c r="G44" i="14"/>
  <c r="G51" i="14" s="1"/>
  <c r="F81" i="3"/>
  <c r="F84" i="3" s="1"/>
  <c r="L40" i="6"/>
  <c r="L32" i="6"/>
  <c r="K120" i="6"/>
  <c r="K112" i="6"/>
  <c r="K104" i="6"/>
  <c r="K77" i="6"/>
  <c r="K47" i="6"/>
  <c r="K39" i="6"/>
  <c r="K31" i="6"/>
  <c r="K117" i="6"/>
  <c r="K109" i="6"/>
  <c r="K100" i="6"/>
  <c r="L100" i="6" s="1"/>
  <c r="K92" i="6"/>
  <c r="K74" i="6"/>
  <c r="K44" i="6"/>
  <c r="K36" i="6"/>
  <c r="K28" i="6"/>
  <c r="K12" i="6"/>
  <c r="K119" i="6"/>
  <c r="K111" i="6"/>
  <c r="K103" i="6"/>
  <c r="K114" i="6"/>
  <c r="K106" i="6"/>
  <c r="K88" i="6"/>
  <c r="K79" i="6"/>
  <c r="K33" i="6"/>
  <c r="K116" i="6"/>
  <c r="K108" i="6"/>
  <c r="K99" i="6"/>
  <c r="L99" i="6" s="1"/>
  <c r="K90" i="6"/>
  <c r="K82" i="6"/>
  <c r="K35" i="6"/>
  <c r="K27" i="6"/>
  <c r="K118" i="6"/>
  <c r="K110" i="6"/>
  <c r="K102" i="6"/>
  <c r="K93" i="6"/>
  <c r="K75" i="6"/>
  <c r="K37" i="6"/>
  <c r="K29" i="6"/>
  <c r="K21" i="6"/>
  <c r="K115" i="6"/>
  <c r="K107" i="6"/>
  <c r="K89" i="6"/>
  <c r="K81" i="6"/>
  <c r="K34" i="6"/>
  <c r="K121" i="6"/>
  <c r="K24" i="6"/>
  <c r="K70" i="6"/>
  <c r="K16" i="6"/>
  <c r="K87" i="6"/>
  <c r="K38" i="6"/>
  <c r="J78" i="6" l="1"/>
  <c r="J76" i="6"/>
  <c r="J113" i="6"/>
  <c r="J105" i="6"/>
  <c r="J30" i="6"/>
  <c r="L27" i="6"/>
  <c r="J27" i="6"/>
  <c r="J112" i="6"/>
  <c r="L112" i="6"/>
  <c r="J75" i="6"/>
  <c r="L75" i="6"/>
  <c r="J39" i="6"/>
  <c r="L39" i="6"/>
  <c r="L88" i="6"/>
  <c r="J88" i="6"/>
  <c r="L12" i="6"/>
  <c r="J12" i="6"/>
  <c r="L92" i="6"/>
  <c r="J92" i="6"/>
  <c r="J47" i="6"/>
  <c r="L47" i="6"/>
  <c r="L116" i="6"/>
  <c r="J116" i="6"/>
  <c r="L70" i="6"/>
  <c r="J70" i="6"/>
  <c r="J93" i="6"/>
  <c r="L93" i="6"/>
  <c r="J97" i="6"/>
  <c r="J100" i="6"/>
  <c r="J68" i="6"/>
  <c r="L108" i="6"/>
  <c r="J108" i="6"/>
  <c r="L74" i="6"/>
  <c r="J74" i="6"/>
  <c r="L87" i="6"/>
  <c r="J87" i="6"/>
  <c r="L16" i="6"/>
  <c r="J16" i="6"/>
  <c r="L24" i="6"/>
  <c r="J24" i="6"/>
  <c r="J21" i="6"/>
  <c r="L21" i="6"/>
  <c r="J102" i="6"/>
  <c r="L102" i="6"/>
  <c r="L106" i="6"/>
  <c r="J106" i="6"/>
  <c r="L28" i="6"/>
  <c r="J28" i="6"/>
  <c r="L109" i="6"/>
  <c r="J109" i="6"/>
  <c r="J77" i="6"/>
  <c r="L77" i="6"/>
  <c r="J66" i="6"/>
  <c r="J31" i="6"/>
  <c r="L31" i="6"/>
  <c r="J107" i="6"/>
  <c r="L107" i="6"/>
  <c r="J120" i="6"/>
  <c r="L120" i="6"/>
  <c r="L121" i="6"/>
  <c r="J121" i="6"/>
  <c r="J29" i="6"/>
  <c r="L29" i="6"/>
  <c r="J110" i="6"/>
  <c r="L110" i="6"/>
  <c r="L82" i="6"/>
  <c r="J82" i="6"/>
  <c r="L33" i="6"/>
  <c r="J33" i="6"/>
  <c r="L114" i="6"/>
  <c r="J114" i="6"/>
  <c r="L36" i="6"/>
  <c r="J36" i="6"/>
  <c r="L117" i="6"/>
  <c r="J117" i="6"/>
  <c r="L119" i="6"/>
  <c r="J119" i="6"/>
  <c r="J115" i="6"/>
  <c r="L115" i="6"/>
  <c r="J67" i="6"/>
  <c r="J81" i="6"/>
  <c r="L81" i="6"/>
  <c r="J37" i="6"/>
  <c r="L37" i="6"/>
  <c r="J118" i="6"/>
  <c r="L118" i="6"/>
  <c r="L90" i="6"/>
  <c r="J90" i="6"/>
  <c r="L44" i="6"/>
  <c r="J44" i="6"/>
  <c r="J98" i="6"/>
  <c r="L111" i="6"/>
  <c r="J111" i="6"/>
  <c r="L38" i="6"/>
  <c r="J38" i="6"/>
  <c r="L35" i="6"/>
  <c r="J35" i="6"/>
  <c r="L79" i="6"/>
  <c r="J79" i="6"/>
  <c r="J34" i="6"/>
  <c r="L34" i="6"/>
  <c r="J89" i="6"/>
  <c r="L89" i="6"/>
  <c r="J99" i="6"/>
  <c r="L103" i="6"/>
  <c r="J103" i="6"/>
  <c r="J65" i="6"/>
  <c r="J104" i="6"/>
  <c r="L104" i="6"/>
  <c r="H10" i="2" l="1"/>
  <c r="H9" i="2"/>
  <c r="H8" i="2"/>
  <c r="H7" i="2"/>
  <c r="BC21" i="5"/>
  <c r="BD21" i="5"/>
  <c r="BE21" i="5"/>
  <c r="BF21" i="5"/>
  <c r="BG21" i="5"/>
  <c r="BH21" i="5"/>
  <c r="BI21" i="5"/>
  <c r="BJ21" i="5"/>
  <c r="BK21" i="5"/>
  <c r="BL21" i="5"/>
  <c r="BM21" i="5"/>
  <c r="BN21" i="5"/>
  <c r="BO21" i="5"/>
  <c r="BP21" i="5"/>
  <c r="BQ21" i="5"/>
  <c r="BR21" i="5"/>
  <c r="BS21" i="5"/>
  <c r="BT21" i="5"/>
  <c r="BU21" i="5"/>
  <c r="BV21" i="5"/>
  <c r="BW21" i="5"/>
  <c r="BX21" i="5"/>
  <c r="BY21" i="5"/>
  <c r="BZ21" i="5"/>
  <c r="CA21" i="5"/>
  <c r="CB21" i="5"/>
  <c r="CC21" i="5"/>
  <c r="CD21" i="5"/>
  <c r="CE21" i="5"/>
  <c r="CF21" i="5"/>
  <c r="CG21" i="5"/>
  <c r="CH21" i="5"/>
  <c r="CI21" i="5"/>
  <c r="CJ21" i="5"/>
  <c r="CK21" i="5"/>
  <c r="CL21" i="5"/>
  <c r="CM21" i="5"/>
  <c r="CN21" i="5"/>
  <c r="CO21" i="5"/>
  <c r="CP21" i="5"/>
  <c r="CQ21" i="5"/>
  <c r="CR21" i="5"/>
  <c r="CS21" i="5"/>
  <c r="CT21" i="5"/>
  <c r="CU21" i="5"/>
  <c r="CV21" i="5"/>
  <c r="CW21" i="5"/>
  <c r="CX21" i="5"/>
  <c r="CY21" i="5"/>
  <c r="CZ21" i="5"/>
  <c r="DA21" i="5"/>
  <c r="DB21" i="5"/>
  <c r="DC21" i="5"/>
  <c r="DD21" i="5"/>
  <c r="DE21" i="5"/>
  <c r="DF21" i="5"/>
  <c r="DG21" i="5"/>
  <c r="DH21" i="5"/>
  <c r="DI21" i="5"/>
  <c r="DJ21" i="5"/>
  <c r="BB21" i="5" l="1"/>
  <c r="BA21" i="5"/>
  <c r="AZ21" i="5"/>
  <c r="AY21" i="5"/>
  <c r="AX21" i="5"/>
  <c r="AW21" i="5"/>
  <c r="AV21" i="5"/>
  <c r="AU21" i="5"/>
  <c r="AT21" i="5"/>
  <c r="AS21" i="5"/>
  <c r="AR21" i="5"/>
  <c r="AQ21" i="5"/>
  <c r="AP21" i="5"/>
  <c r="AO21" i="5"/>
  <c r="AN21" i="5"/>
  <c r="AM21" i="5"/>
  <c r="AL21" i="5"/>
  <c r="AK21" i="5"/>
  <c r="AJ21" i="5"/>
  <c r="AI21" i="5"/>
  <c r="AH21" i="5"/>
  <c r="AG21" i="5"/>
  <c r="AF21" i="5"/>
  <c r="AE21" i="5"/>
  <c r="AD21" i="5"/>
  <c r="AC21" i="5"/>
  <c r="AB21" i="5"/>
  <c r="AA21" i="5"/>
  <c r="Z21" i="5"/>
  <c r="Y21" i="5"/>
  <c r="X21" i="5"/>
  <c r="W21" i="5"/>
  <c r="V21" i="5"/>
  <c r="U21" i="5"/>
  <c r="T21" i="5"/>
  <c r="S21" i="5"/>
  <c r="R21" i="5"/>
  <c r="Q21" i="5"/>
  <c r="P21" i="5"/>
  <c r="O21" i="5"/>
  <c r="N21" i="5"/>
  <c r="M21" i="5"/>
  <c r="L21" i="5"/>
  <c r="K21" i="5"/>
  <c r="J21" i="5"/>
  <c r="E21" i="5"/>
  <c r="H20" i="5"/>
  <c r="J12" i="5"/>
  <c r="I10" i="5"/>
  <c r="G10" i="5"/>
  <c r="F10" i="5"/>
  <c r="E10" i="5"/>
  <c r="E5" i="5"/>
  <c r="A1" i="5"/>
  <c r="E5" i="4"/>
  <c r="E4" i="4"/>
  <c r="E3" i="4"/>
  <c r="E2" i="4"/>
  <c r="A1" i="4"/>
  <c r="G149" i="3"/>
  <c r="E149" i="3"/>
  <c r="G148" i="3"/>
  <c r="E148" i="3"/>
  <c r="G147" i="3"/>
  <c r="E147" i="3"/>
  <c r="G146" i="3"/>
  <c r="E146" i="3"/>
  <c r="I140" i="3"/>
  <c r="H140" i="3"/>
  <c r="G140" i="3"/>
  <c r="F140" i="3"/>
  <c r="E140" i="3"/>
  <c r="G139" i="3"/>
  <c r="F139" i="3"/>
  <c r="E139" i="3"/>
  <c r="G138" i="3"/>
  <c r="F138" i="3"/>
  <c r="E138" i="3"/>
  <c r="G136" i="3"/>
  <c r="F136" i="3"/>
  <c r="E136" i="3"/>
  <c r="I117" i="3"/>
  <c r="G117" i="3"/>
  <c r="F117" i="3"/>
  <c r="E117" i="3"/>
  <c r="I113" i="3"/>
  <c r="J114" i="3" s="1"/>
  <c r="J133" i="3" s="1"/>
  <c r="G113" i="3"/>
  <c r="F113" i="3"/>
  <c r="E113" i="3"/>
  <c r="I109" i="3"/>
  <c r="H109" i="3"/>
  <c r="G109" i="3"/>
  <c r="F109" i="3"/>
  <c r="E109" i="3"/>
  <c r="G108" i="3"/>
  <c r="E108" i="3"/>
  <c r="I57" i="3"/>
  <c r="H57" i="3"/>
  <c r="G57" i="3"/>
  <c r="F57" i="3"/>
  <c r="E57" i="3"/>
  <c r="G56" i="3"/>
  <c r="E56" i="3"/>
  <c r="G55" i="3"/>
  <c r="F55" i="3"/>
  <c r="E55" i="3"/>
  <c r="G52" i="3"/>
  <c r="F52" i="3"/>
  <c r="E52" i="3"/>
  <c r="G51" i="3"/>
  <c r="F51" i="3"/>
  <c r="E51" i="3"/>
  <c r="I46" i="3"/>
  <c r="H46" i="3"/>
  <c r="G46" i="3"/>
  <c r="F46" i="3"/>
  <c r="E46" i="3"/>
  <c r="G45" i="3"/>
  <c r="F45" i="3"/>
  <c r="E45" i="3"/>
  <c r="I41" i="3"/>
  <c r="H41" i="3"/>
  <c r="G41" i="3"/>
  <c r="F41" i="3"/>
  <c r="E41" i="3"/>
  <c r="G40" i="3"/>
  <c r="E40" i="3"/>
  <c r="G37" i="3"/>
  <c r="F37" i="3"/>
  <c r="F38" i="3" s="1"/>
  <c r="F40" i="3" s="1"/>
  <c r="E37" i="3"/>
  <c r="I33" i="3"/>
  <c r="H33" i="3"/>
  <c r="G33" i="3"/>
  <c r="F33" i="3"/>
  <c r="E33" i="3"/>
  <c r="G32" i="3"/>
  <c r="F32" i="3"/>
  <c r="E32" i="3"/>
  <c r="I21" i="3"/>
  <c r="H21" i="3"/>
  <c r="G21" i="3"/>
  <c r="F21" i="3"/>
  <c r="E21" i="3"/>
  <c r="G20" i="3"/>
  <c r="F20" i="3"/>
  <c r="E20" i="3"/>
  <c r="I17" i="3"/>
  <c r="G17" i="3"/>
  <c r="F17" i="3"/>
  <c r="E17" i="3"/>
  <c r="G16" i="3"/>
  <c r="F16" i="3"/>
  <c r="E16" i="3"/>
  <c r="G15" i="3"/>
  <c r="F15" i="3"/>
  <c r="E15" i="3"/>
  <c r="I12" i="3"/>
  <c r="H12" i="3"/>
  <c r="G12" i="3"/>
  <c r="F12" i="3"/>
  <c r="E12" i="3"/>
  <c r="J9" i="3"/>
  <c r="E5" i="3"/>
  <c r="E4" i="3"/>
  <c r="E3" i="3"/>
  <c r="E2" i="3"/>
  <c r="A1" i="3"/>
  <c r="E5" i="2"/>
  <c r="E4" i="2"/>
  <c r="E3" i="2"/>
  <c r="E2" i="2"/>
  <c r="A1" i="2"/>
  <c r="A1" i="1"/>
  <c r="J5" i="14" l="1"/>
  <c r="J5" i="17"/>
  <c r="J5" i="15"/>
  <c r="J5" i="13"/>
  <c r="J5" i="11"/>
  <c r="J44" i="13"/>
  <c r="J54" i="13"/>
  <c r="J5" i="12"/>
  <c r="K9" i="3"/>
  <c r="J5" i="8"/>
  <c r="J5" i="7"/>
  <c r="J5" i="9"/>
  <c r="F53" i="3"/>
  <c r="J117" i="3"/>
  <c r="J118" i="3" s="1"/>
  <c r="J5" i="3"/>
  <c r="J5" i="2"/>
  <c r="J5" i="5"/>
  <c r="J5" i="4"/>
  <c r="J12" i="3"/>
  <c r="J13" i="3" s="1"/>
  <c r="K5" i="5"/>
  <c r="K5" i="4"/>
  <c r="K12" i="3"/>
  <c r="K13" i="3" s="1"/>
  <c r="H21" i="5"/>
  <c r="K130" i="3" l="1"/>
  <c r="K50" i="15"/>
  <c r="K5" i="14"/>
  <c r="K5" i="17"/>
  <c r="K5" i="15"/>
  <c r="K5" i="2"/>
  <c r="J130" i="3"/>
  <c r="J50" i="15"/>
  <c r="K5" i="3"/>
  <c r="L9" i="3"/>
  <c r="K54" i="13"/>
  <c r="K5" i="11"/>
  <c r="K44" i="13"/>
  <c r="K5" i="13"/>
  <c r="K5" i="12"/>
  <c r="L5" i="11"/>
  <c r="L44" i="13"/>
  <c r="J46" i="13"/>
  <c r="J56" i="13"/>
  <c r="F56" i="3"/>
  <c r="F70" i="3"/>
  <c r="L5" i="7"/>
  <c r="K5" i="9"/>
  <c r="K5" i="8"/>
  <c r="K5" i="7"/>
  <c r="F108" i="3"/>
  <c r="J17" i="3"/>
  <c r="J18" i="3" s="1"/>
  <c r="L5" i="5"/>
  <c r="L5" i="4"/>
  <c r="M9" i="3"/>
  <c r="L12" i="3"/>
  <c r="L13" i="3" s="1"/>
  <c r="L5" i="3"/>
  <c r="K17" i="3"/>
  <c r="M5" i="14" l="1"/>
  <c r="M5" i="15"/>
  <c r="M5" i="17"/>
  <c r="L5" i="14"/>
  <c r="L5" i="15"/>
  <c r="L5" i="17"/>
  <c r="L130" i="3"/>
  <c r="L50" i="15"/>
  <c r="J97" i="3"/>
  <c r="J98" i="3" s="1"/>
  <c r="J29" i="14" s="1"/>
  <c r="J30" i="14" s="1"/>
  <c r="J57" i="15"/>
  <c r="J2" i="15"/>
  <c r="J10" i="15"/>
  <c r="J11" i="15" s="1"/>
  <c r="J14" i="15" s="1"/>
  <c r="J15" i="15" s="1"/>
  <c r="J41" i="15" s="1"/>
  <c r="J2" i="17"/>
  <c r="L5" i="12"/>
  <c r="L5" i="13"/>
  <c r="L54" i="13"/>
  <c r="L5" i="9"/>
  <c r="L5" i="2"/>
  <c r="L5" i="8"/>
  <c r="J2" i="14"/>
  <c r="J85" i="3"/>
  <c r="J86" i="3" s="1"/>
  <c r="J15" i="14" s="1"/>
  <c r="J16" i="14" s="1"/>
  <c r="J89" i="14" s="1"/>
  <c r="J68" i="13"/>
  <c r="J62" i="13"/>
  <c r="K56" i="13"/>
  <c r="K68" i="13" s="1"/>
  <c r="K46" i="13"/>
  <c r="K62" i="13" s="1"/>
  <c r="L46" i="13"/>
  <c r="L62" i="13" s="1"/>
  <c r="L56" i="13"/>
  <c r="L68" i="13" s="1"/>
  <c r="F69" i="3"/>
  <c r="F73" i="3"/>
  <c r="J2" i="13"/>
  <c r="J29" i="13"/>
  <c r="J30" i="13" s="1"/>
  <c r="J2" i="12"/>
  <c r="J63" i="3"/>
  <c r="J64" i="3" s="1"/>
  <c r="J23" i="13"/>
  <c r="J24" i="13" s="1"/>
  <c r="J2" i="11"/>
  <c r="M5" i="13"/>
  <c r="M5" i="12"/>
  <c r="M54" i="13"/>
  <c r="M5" i="11"/>
  <c r="M44" i="13"/>
  <c r="J74" i="3"/>
  <c r="J14" i="8"/>
  <c r="J15" i="8" s="1"/>
  <c r="J18" i="8" s="1"/>
  <c r="J19" i="8" s="1"/>
  <c r="J24" i="8" s="1"/>
  <c r="J2" i="9"/>
  <c r="J2" i="8"/>
  <c r="M5" i="9"/>
  <c r="M5" i="8"/>
  <c r="M5" i="7"/>
  <c r="J25" i="3"/>
  <c r="J26" i="3" s="1"/>
  <c r="J27" i="3" s="1"/>
  <c r="J2" i="7"/>
  <c r="M5" i="5"/>
  <c r="M5" i="4"/>
  <c r="N9" i="3"/>
  <c r="M12" i="3"/>
  <c r="M13" i="3" s="1"/>
  <c r="M5" i="2"/>
  <c r="M5" i="3"/>
  <c r="J2" i="5"/>
  <c r="J57" i="3"/>
  <c r="J58" i="3" s="1"/>
  <c r="J41" i="3"/>
  <c r="J33" i="3"/>
  <c r="J34" i="3" s="1"/>
  <c r="J26" i="15" s="1"/>
  <c r="J27" i="15" s="1"/>
  <c r="J29" i="15" s="1"/>
  <c r="J109" i="3"/>
  <c r="J110" i="3" s="1"/>
  <c r="J2" i="4"/>
  <c r="J46" i="3"/>
  <c r="J47" i="3" s="1"/>
  <c r="J21" i="3"/>
  <c r="J22" i="3" s="1"/>
  <c r="J2" i="2"/>
  <c r="J2" i="3"/>
  <c r="K18" i="3"/>
  <c r="L17" i="3"/>
  <c r="J48" i="14" l="1"/>
  <c r="J88" i="14"/>
  <c r="N5" i="14"/>
  <c r="N5" i="15"/>
  <c r="N5" i="17"/>
  <c r="J36" i="7"/>
  <c r="J37" i="7" s="1"/>
  <c r="J52" i="14"/>
  <c r="J53" i="14" s="1"/>
  <c r="J45" i="14"/>
  <c r="J49" i="14" s="1"/>
  <c r="M130" i="3"/>
  <c r="M50" i="15"/>
  <c r="K97" i="3"/>
  <c r="K98" i="3" s="1"/>
  <c r="K29" i="14" s="1"/>
  <c r="K30" i="14" s="1"/>
  <c r="K57" i="15"/>
  <c r="K10" i="15"/>
  <c r="K11" i="15" s="1"/>
  <c r="K14" i="15" s="1"/>
  <c r="K15" i="15" s="1"/>
  <c r="K41" i="15" s="1"/>
  <c r="K2" i="17"/>
  <c r="K2" i="15"/>
  <c r="J31" i="14"/>
  <c r="J4" i="14"/>
  <c r="J4" i="15"/>
  <c r="J4" i="17"/>
  <c r="J72" i="14"/>
  <c r="J73" i="14" s="1"/>
  <c r="J76" i="14" s="1"/>
  <c r="J77" i="14" s="1"/>
  <c r="J61" i="14"/>
  <c r="J62" i="14" s="1"/>
  <c r="J65" i="14" s="1"/>
  <c r="J66" i="14" s="1"/>
  <c r="J39" i="14"/>
  <c r="J17" i="14"/>
  <c r="J36" i="14"/>
  <c r="K85" i="3"/>
  <c r="K86" i="3" s="1"/>
  <c r="K15" i="14" s="1"/>
  <c r="K16" i="14" s="1"/>
  <c r="K89" i="14" s="1"/>
  <c r="K2" i="14"/>
  <c r="J58" i="7"/>
  <c r="J59" i="7" s="1"/>
  <c r="J63" i="7" s="1"/>
  <c r="J47" i="7"/>
  <c r="J48" i="7" s="1"/>
  <c r="J67" i="13"/>
  <c r="J55" i="13"/>
  <c r="J34" i="13"/>
  <c r="J4" i="13"/>
  <c r="J4" i="12"/>
  <c r="J4" i="11"/>
  <c r="M56" i="13"/>
  <c r="M68" i="13" s="1"/>
  <c r="M46" i="13"/>
  <c r="M62" i="13" s="1"/>
  <c r="J39" i="11"/>
  <c r="J114" i="9"/>
  <c r="J69" i="7"/>
  <c r="J50" i="11"/>
  <c r="J28" i="12"/>
  <c r="J125" i="9"/>
  <c r="J92" i="13"/>
  <c r="J68" i="12"/>
  <c r="J53" i="12"/>
  <c r="J61" i="13"/>
  <c r="J63" i="13" s="1"/>
  <c r="K60" i="13" s="1"/>
  <c r="J45" i="13"/>
  <c r="J33" i="13"/>
  <c r="K63" i="3"/>
  <c r="K64" i="3" s="1"/>
  <c r="K2" i="12"/>
  <c r="K23" i="13"/>
  <c r="K24" i="13" s="1"/>
  <c r="K29" i="13"/>
  <c r="K30" i="13" s="1"/>
  <c r="K2" i="11"/>
  <c r="K2" i="13"/>
  <c r="N54" i="13"/>
  <c r="N5" i="13"/>
  <c r="N44" i="13"/>
  <c r="N5" i="11"/>
  <c r="N5" i="12"/>
  <c r="J75" i="3"/>
  <c r="J102" i="9" s="1"/>
  <c r="J103" i="9" s="1"/>
  <c r="J10" i="13"/>
  <c r="J11" i="13" s="1"/>
  <c r="J17" i="11"/>
  <c r="J18" i="11" s="1"/>
  <c r="J31" i="11" s="1"/>
  <c r="J116" i="9"/>
  <c r="J117" i="9" s="1"/>
  <c r="J120" i="9" s="1"/>
  <c r="J121" i="9" s="1"/>
  <c r="J25" i="11"/>
  <c r="J26" i="11" s="1"/>
  <c r="J32" i="11" s="1"/>
  <c r="J10" i="11"/>
  <c r="J11" i="11" s="1"/>
  <c r="J30" i="11" s="1"/>
  <c r="J41" i="11"/>
  <c r="J42" i="11" s="1"/>
  <c r="J45" i="11" s="1"/>
  <c r="J46" i="11" s="1"/>
  <c r="J69" i="13"/>
  <c r="K66" i="13" s="1"/>
  <c r="J131" i="3"/>
  <c r="J22" i="8"/>
  <c r="J40" i="9"/>
  <c r="J23" i="8"/>
  <c r="K2" i="9"/>
  <c r="K14" i="8"/>
  <c r="K15" i="8" s="1"/>
  <c r="K18" i="8" s="1"/>
  <c r="K19" i="8" s="1"/>
  <c r="K24" i="8" s="1"/>
  <c r="K2" i="8"/>
  <c r="K74" i="3"/>
  <c r="K75" i="3" s="1"/>
  <c r="K102" i="9" s="1"/>
  <c r="K103" i="9" s="1"/>
  <c r="N5" i="8"/>
  <c r="N5" i="9"/>
  <c r="N5" i="7"/>
  <c r="J4" i="7"/>
  <c r="J4" i="8"/>
  <c r="J4" i="9"/>
  <c r="K25" i="3"/>
  <c r="K26" i="3" s="1"/>
  <c r="K27" i="3" s="1"/>
  <c r="K2" i="7"/>
  <c r="J10" i="7"/>
  <c r="J21" i="7"/>
  <c r="L18" i="3"/>
  <c r="J113" i="3"/>
  <c r="K114" i="3" s="1"/>
  <c r="K133" i="3" s="1"/>
  <c r="J10" i="5"/>
  <c r="J15" i="5" s="1"/>
  <c r="K12" i="5" s="1"/>
  <c r="M17" i="3"/>
  <c r="K2" i="5"/>
  <c r="K2" i="4"/>
  <c r="K57" i="3"/>
  <c r="K58" i="3" s="1"/>
  <c r="K109" i="3"/>
  <c r="K110" i="3" s="1"/>
  <c r="K47" i="7" s="1"/>
  <c r="K48" i="7" s="1"/>
  <c r="K33" i="3"/>
  <c r="K34" i="3" s="1"/>
  <c r="K26" i="15" s="1"/>
  <c r="K27" i="15" s="1"/>
  <c r="K29" i="15" s="1"/>
  <c r="K46" i="3"/>
  <c r="K47" i="3" s="1"/>
  <c r="K2" i="3"/>
  <c r="K21" i="3"/>
  <c r="K22" i="3" s="1"/>
  <c r="K41" i="3"/>
  <c r="K42" i="3" s="1"/>
  <c r="K132" i="3" s="1"/>
  <c r="K2" i="2"/>
  <c r="J42" i="3"/>
  <c r="J132" i="3" s="1"/>
  <c r="N5" i="5"/>
  <c r="N5" i="4"/>
  <c r="O9" i="3"/>
  <c r="N12" i="3"/>
  <c r="N13" i="3" s="1"/>
  <c r="N5" i="3"/>
  <c r="N5" i="2"/>
  <c r="J4" i="5"/>
  <c r="J4" i="4"/>
  <c r="J4" i="3"/>
  <c r="J4" i="2"/>
  <c r="K31" i="14" l="1"/>
  <c r="K88" i="14"/>
  <c r="J51" i="4"/>
  <c r="K58" i="4"/>
  <c r="J82" i="14"/>
  <c r="J78" i="14"/>
  <c r="K48" i="14"/>
  <c r="L97" i="3"/>
  <c r="L98" i="3" s="1"/>
  <c r="L29" i="14" s="1"/>
  <c r="L30" i="14" s="1"/>
  <c r="L88" i="14" s="1"/>
  <c r="L2" i="17"/>
  <c r="L2" i="15"/>
  <c r="L10" i="15"/>
  <c r="L11" i="15" s="1"/>
  <c r="L14" i="15" s="1"/>
  <c r="L15" i="15" s="1"/>
  <c r="L41" i="15" s="1"/>
  <c r="L57" i="15"/>
  <c r="J72" i="7"/>
  <c r="J30" i="15"/>
  <c r="J31" i="15" s="1"/>
  <c r="J36" i="15" s="1"/>
  <c r="J52" i="4"/>
  <c r="J56" i="4"/>
  <c r="N130" i="3"/>
  <c r="N50" i="15"/>
  <c r="K4" i="14"/>
  <c r="K4" i="15"/>
  <c r="K4" i="17"/>
  <c r="K36" i="7"/>
  <c r="K37" i="7" s="1"/>
  <c r="K52" i="14"/>
  <c r="K53" i="14" s="1"/>
  <c r="K51" i="4" s="1"/>
  <c r="K45" i="14"/>
  <c r="K72" i="14"/>
  <c r="K73" i="14" s="1"/>
  <c r="K76" i="14" s="1"/>
  <c r="K61" i="14"/>
  <c r="K62" i="14" s="1"/>
  <c r="K65" i="14" s="1"/>
  <c r="J58" i="4"/>
  <c r="O5" i="14"/>
  <c r="O5" i="15"/>
  <c r="O5" i="17"/>
  <c r="J67" i="14"/>
  <c r="J81" i="14"/>
  <c r="J83" i="14" s="1"/>
  <c r="J40" i="14"/>
  <c r="J33" i="4" s="1"/>
  <c r="J32" i="17" s="1"/>
  <c r="J34" i="17" s="1"/>
  <c r="K39" i="14"/>
  <c r="K17" i="14"/>
  <c r="K46" i="14"/>
  <c r="K75" i="14" s="1"/>
  <c r="K77" i="14" s="1"/>
  <c r="J34" i="4"/>
  <c r="J33" i="17" s="1"/>
  <c r="K36" i="14"/>
  <c r="K40" i="14" s="1"/>
  <c r="K62" i="7"/>
  <c r="J62" i="7"/>
  <c r="J64" i="7" s="1"/>
  <c r="J21" i="15" s="1"/>
  <c r="L85" i="3"/>
  <c r="L86" i="3" s="1"/>
  <c r="L15" i="14" s="1"/>
  <c r="L16" i="14" s="1"/>
  <c r="L89" i="14" s="1"/>
  <c r="L2" i="14"/>
  <c r="J35" i="13"/>
  <c r="J36" i="13" s="1"/>
  <c r="J47" i="4" s="1"/>
  <c r="J33" i="11"/>
  <c r="J34" i="11" s="1"/>
  <c r="K113" i="3"/>
  <c r="L114" i="3" s="1"/>
  <c r="L133" i="3" s="1"/>
  <c r="K58" i="7"/>
  <c r="K59" i="7" s="1"/>
  <c r="K39" i="11"/>
  <c r="K114" i="9"/>
  <c r="K116" i="9"/>
  <c r="K117" i="9" s="1"/>
  <c r="K120" i="9" s="1"/>
  <c r="K41" i="11"/>
  <c r="K42" i="11" s="1"/>
  <c r="K45" i="11" s="1"/>
  <c r="K10" i="13"/>
  <c r="K11" i="13" s="1"/>
  <c r="K83" i="13" s="1"/>
  <c r="K25" i="11"/>
  <c r="K26" i="11" s="1"/>
  <c r="K32" i="11" s="1"/>
  <c r="K10" i="11"/>
  <c r="K11" i="11" s="1"/>
  <c r="K30" i="11" s="1"/>
  <c r="K17" i="11"/>
  <c r="K18" i="11" s="1"/>
  <c r="K31" i="11" s="1"/>
  <c r="O5" i="12"/>
  <c r="O54" i="13"/>
  <c r="O5" i="13"/>
  <c r="O44" i="13"/>
  <c r="O5" i="11"/>
  <c r="J54" i="11"/>
  <c r="J47" i="11"/>
  <c r="J44" i="4" s="1"/>
  <c r="L63" i="3"/>
  <c r="L64" i="3" s="1"/>
  <c r="L2" i="12"/>
  <c r="L2" i="13"/>
  <c r="L23" i="13"/>
  <c r="L24" i="13" s="1"/>
  <c r="L29" i="13"/>
  <c r="L30" i="13" s="1"/>
  <c r="L2" i="11"/>
  <c r="J43" i="4"/>
  <c r="J129" i="9"/>
  <c r="K67" i="13"/>
  <c r="K69" i="13" s="1"/>
  <c r="L66" i="13" s="1"/>
  <c r="K55" i="13"/>
  <c r="K34" i="13"/>
  <c r="K73" i="13"/>
  <c r="K74" i="13" s="1"/>
  <c r="K61" i="13"/>
  <c r="K63" i="13" s="1"/>
  <c r="L60" i="13" s="1"/>
  <c r="K45" i="13"/>
  <c r="K33" i="13"/>
  <c r="J83" i="13"/>
  <c r="J84" i="13" s="1"/>
  <c r="K77" i="13"/>
  <c r="K78" i="13" s="1"/>
  <c r="N56" i="13"/>
  <c r="N46" i="13"/>
  <c r="N62" i="13" s="1"/>
  <c r="K4" i="13"/>
  <c r="K4" i="12"/>
  <c r="K4" i="11"/>
  <c r="K50" i="11"/>
  <c r="K55" i="11" s="1"/>
  <c r="K125" i="9"/>
  <c r="K130" i="9" s="1"/>
  <c r="K92" i="13"/>
  <c r="K97" i="13" s="1"/>
  <c r="K69" i="7"/>
  <c r="K74" i="7" s="1"/>
  <c r="K28" i="12"/>
  <c r="K33" i="12" s="1"/>
  <c r="L30" i="12" s="1"/>
  <c r="L21" i="12" s="1"/>
  <c r="K68" i="12"/>
  <c r="K73" i="12" s="1"/>
  <c r="L70" i="12" s="1"/>
  <c r="L62" i="12" s="1"/>
  <c r="L63" i="12" s="1"/>
  <c r="K53" i="12"/>
  <c r="K58" i="12" s="1"/>
  <c r="K40" i="9"/>
  <c r="K23" i="8"/>
  <c r="O5" i="9"/>
  <c r="O5" i="8"/>
  <c r="O5" i="7"/>
  <c r="J47" i="9"/>
  <c r="J46" i="9"/>
  <c r="J45" i="9"/>
  <c r="J48" i="9"/>
  <c r="K4" i="7"/>
  <c r="K4" i="9"/>
  <c r="K4" i="8"/>
  <c r="L2" i="8"/>
  <c r="L74" i="3"/>
  <c r="L75" i="3" s="1"/>
  <c r="L102" i="9" s="1"/>
  <c r="L103" i="9" s="1"/>
  <c r="L2" i="9"/>
  <c r="L14" i="8"/>
  <c r="L15" i="8" s="1"/>
  <c r="L18" i="8" s="1"/>
  <c r="L19" i="8" s="1"/>
  <c r="L24" i="8" s="1"/>
  <c r="J25" i="8"/>
  <c r="K131" i="3"/>
  <c r="K22" i="8"/>
  <c r="K25" i="8" s="1"/>
  <c r="J134" i="3"/>
  <c r="L25" i="3"/>
  <c r="L26" i="3" s="1"/>
  <c r="L27" i="3" s="1"/>
  <c r="L2" i="7"/>
  <c r="K21" i="7"/>
  <c r="K26" i="7" s="1"/>
  <c r="K10" i="7"/>
  <c r="K15" i="7" s="1"/>
  <c r="K10" i="5"/>
  <c r="K15" i="5" s="1"/>
  <c r="L12" i="5" s="1"/>
  <c r="N17" i="3"/>
  <c r="M18" i="3"/>
  <c r="K4" i="5"/>
  <c r="K4" i="4"/>
  <c r="K4" i="2"/>
  <c r="K4" i="3"/>
  <c r="O5" i="5"/>
  <c r="O5" i="4"/>
  <c r="P9" i="3"/>
  <c r="O12" i="3"/>
  <c r="O13" i="3" s="1"/>
  <c r="O5" i="3"/>
  <c r="O5" i="2"/>
  <c r="K117" i="3"/>
  <c r="K118" i="3" s="1"/>
  <c r="L2" i="5"/>
  <c r="L2" i="4"/>
  <c r="L109" i="3"/>
  <c r="L110" i="3" s="1"/>
  <c r="L47" i="7" s="1"/>
  <c r="L48" i="7" s="1"/>
  <c r="L46" i="3"/>
  <c r="L47" i="3" s="1"/>
  <c r="L33" i="3"/>
  <c r="L34" i="3" s="1"/>
  <c r="L26" i="15" s="1"/>
  <c r="L27" i="15" s="1"/>
  <c r="L29" i="15" s="1"/>
  <c r="L21" i="3"/>
  <c r="L22" i="3" s="1"/>
  <c r="L41" i="3"/>
  <c r="L57" i="3"/>
  <c r="L58" i="3" s="1"/>
  <c r="L2" i="2"/>
  <c r="L2" i="3"/>
  <c r="J40" i="17" l="1"/>
  <c r="J49" i="17"/>
  <c r="K49" i="14"/>
  <c r="L46" i="14" s="1"/>
  <c r="L75" i="14" s="1"/>
  <c r="L31" i="14"/>
  <c r="L58" i="4" s="1"/>
  <c r="L48" i="14"/>
  <c r="P5" i="14"/>
  <c r="P5" i="15"/>
  <c r="P5" i="17"/>
  <c r="J84" i="14"/>
  <c r="J90" i="14"/>
  <c r="J91" i="14" s="1"/>
  <c r="J10" i="12"/>
  <c r="L36" i="7"/>
  <c r="L37" i="7" s="1"/>
  <c r="L45" i="14"/>
  <c r="L52" i="14"/>
  <c r="L53" i="14" s="1"/>
  <c r="K72" i="7"/>
  <c r="K30" i="15"/>
  <c r="K31" i="15" s="1"/>
  <c r="K36" i="15" s="1"/>
  <c r="K52" i="4"/>
  <c r="L4" i="14"/>
  <c r="L4" i="17"/>
  <c r="L4" i="15"/>
  <c r="J15" i="4"/>
  <c r="J57" i="4"/>
  <c r="O130" i="3"/>
  <c r="O50" i="15"/>
  <c r="L72" i="14"/>
  <c r="L73" i="14" s="1"/>
  <c r="L76" i="14" s="1"/>
  <c r="L61" i="14"/>
  <c r="L62" i="14" s="1"/>
  <c r="L65" i="14" s="1"/>
  <c r="M97" i="3"/>
  <c r="M98" i="3" s="1"/>
  <c r="M29" i="14" s="1"/>
  <c r="M30" i="14" s="1"/>
  <c r="M88" i="14" s="1"/>
  <c r="M57" i="15"/>
  <c r="M2" i="17"/>
  <c r="M10" i="15"/>
  <c r="M11" i="15" s="1"/>
  <c r="M14" i="15" s="1"/>
  <c r="M15" i="15" s="1"/>
  <c r="M41" i="15" s="1"/>
  <c r="M2" i="15"/>
  <c r="K56" i="4"/>
  <c r="J14" i="4"/>
  <c r="J55" i="4"/>
  <c r="K37" i="14"/>
  <c r="K64" i="14" s="1"/>
  <c r="K66" i="14" s="1"/>
  <c r="K81" i="14" s="1"/>
  <c r="K83" i="14" s="1"/>
  <c r="K90" i="14" s="1"/>
  <c r="K82" i="14"/>
  <c r="K78" i="14"/>
  <c r="L37" i="14"/>
  <c r="L64" i="14" s="1"/>
  <c r="L66" i="14" s="1"/>
  <c r="K33" i="4"/>
  <c r="K32" i="17" s="1"/>
  <c r="L39" i="14"/>
  <c r="L17" i="14"/>
  <c r="L36" i="14"/>
  <c r="J95" i="13"/>
  <c r="L117" i="3"/>
  <c r="L118" i="3" s="1"/>
  <c r="J53" i="11"/>
  <c r="J55" i="11" s="1"/>
  <c r="J73" i="7"/>
  <c r="J74" i="7" s="1"/>
  <c r="J36" i="4" s="1"/>
  <c r="J36" i="17" s="1"/>
  <c r="J65" i="7"/>
  <c r="J40" i="11"/>
  <c r="M85" i="3"/>
  <c r="M86" i="3" s="1"/>
  <c r="M15" i="14" s="1"/>
  <c r="M16" i="14" s="1"/>
  <c r="M89" i="14" s="1"/>
  <c r="M2" i="14"/>
  <c r="J71" i="12"/>
  <c r="J73" i="12" s="1"/>
  <c r="K70" i="12" s="1"/>
  <c r="K62" i="12" s="1"/>
  <c r="K63" i="12" s="1"/>
  <c r="K9" i="12" s="1"/>
  <c r="L62" i="7"/>
  <c r="L71" i="7"/>
  <c r="K36" i="4"/>
  <c r="K36" i="17" s="1"/>
  <c r="K63" i="7"/>
  <c r="K64" i="7" s="1"/>
  <c r="K21" i="15" s="1"/>
  <c r="K35" i="13"/>
  <c r="K71" i="12" s="1"/>
  <c r="K134" i="3"/>
  <c r="L113" i="3"/>
  <c r="M114" i="3" s="1"/>
  <c r="M133" i="3" s="1"/>
  <c r="L58" i="7"/>
  <c r="L59" i="7" s="1"/>
  <c r="J10" i="4"/>
  <c r="L77" i="13"/>
  <c r="L78" i="13" s="1"/>
  <c r="L82" i="13" s="1"/>
  <c r="K82" i="13"/>
  <c r="L4" i="13"/>
  <c r="L4" i="11"/>
  <c r="L4" i="12"/>
  <c r="P54" i="13"/>
  <c r="P5" i="13"/>
  <c r="P5" i="11"/>
  <c r="P5" i="12"/>
  <c r="P44" i="13"/>
  <c r="J85" i="13"/>
  <c r="J96" i="13"/>
  <c r="L61" i="13"/>
  <c r="L63" i="13" s="1"/>
  <c r="M60" i="13" s="1"/>
  <c r="L45" i="13"/>
  <c r="L33" i="13"/>
  <c r="L73" i="13"/>
  <c r="L74" i="13" s="1"/>
  <c r="L81" i="13" s="1"/>
  <c r="K32" i="4"/>
  <c r="K23" i="17" s="1"/>
  <c r="L52" i="11"/>
  <c r="L44" i="11" s="1"/>
  <c r="K81" i="13"/>
  <c r="O56" i="13"/>
  <c r="O68" i="13" s="1"/>
  <c r="O46" i="13"/>
  <c r="L127" i="9"/>
  <c r="L119" i="9" s="1"/>
  <c r="K28" i="4"/>
  <c r="K18" i="17" s="1"/>
  <c r="M63" i="3"/>
  <c r="M64" i="3" s="1"/>
  <c r="M29" i="13"/>
  <c r="M30" i="13" s="1"/>
  <c r="M2" i="12"/>
  <c r="M2" i="13"/>
  <c r="M2" i="11"/>
  <c r="M23" i="13"/>
  <c r="M24" i="13" s="1"/>
  <c r="N68" i="13"/>
  <c r="L116" i="9"/>
  <c r="L10" i="11"/>
  <c r="L41" i="11"/>
  <c r="L10" i="13"/>
  <c r="L11" i="13" s="1"/>
  <c r="L17" i="11"/>
  <c r="L25" i="11"/>
  <c r="L55" i="12"/>
  <c r="K35" i="4"/>
  <c r="L72" i="12"/>
  <c r="L9" i="12"/>
  <c r="L50" i="11"/>
  <c r="L68" i="12"/>
  <c r="L69" i="7"/>
  <c r="L28" i="12"/>
  <c r="L125" i="9"/>
  <c r="L53" i="12"/>
  <c r="L92" i="13"/>
  <c r="L67" i="13"/>
  <c r="L69" i="13" s="1"/>
  <c r="M66" i="13" s="1"/>
  <c r="L34" i="13"/>
  <c r="L55" i="13"/>
  <c r="L94" i="13"/>
  <c r="K27" i="4"/>
  <c r="K33" i="11"/>
  <c r="L114" i="9"/>
  <c r="L39" i="11"/>
  <c r="L12" i="7"/>
  <c r="L78" i="7" s="1"/>
  <c r="K37" i="4"/>
  <c r="K37" i="17" s="1"/>
  <c r="L23" i="7"/>
  <c r="L82" i="7" s="1"/>
  <c r="K29" i="4"/>
  <c r="K19" i="17" s="1"/>
  <c r="J81" i="9"/>
  <c r="J67" i="9"/>
  <c r="M74" i="3"/>
  <c r="M75" i="3" s="1"/>
  <c r="M102" i="9" s="1"/>
  <c r="M103" i="9" s="1"/>
  <c r="M14" i="8"/>
  <c r="M15" i="8" s="1"/>
  <c r="M18" i="8" s="1"/>
  <c r="M19" i="8" s="1"/>
  <c r="M24" i="8" s="1"/>
  <c r="M2" i="8"/>
  <c r="M2" i="9"/>
  <c r="J79" i="9"/>
  <c r="J65" i="9"/>
  <c r="L23" i="8"/>
  <c r="L40" i="9"/>
  <c r="P5" i="9"/>
  <c r="P5" i="7"/>
  <c r="P5" i="8"/>
  <c r="K45" i="9"/>
  <c r="K47" i="9"/>
  <c r="K46" i="9"/>
  <c r="K48" i="9"/>
  <c r="K53" i="9"/>
  <c r="K54" i="9" s="1"/>
  <c r="K69" i="9" s="1"/>
  <c r="K101" i="9"/>
  <c r="K109" i="9" s="1"/>
  <c r="K58" i="9"/>
  <c r="K59" i="9" s="1"/>
  <c r="K83" i="9" s="1"/>
  <c r="K30" i="8"/>
  <c r="K31" i="8" s="1"/>
  <c r="K36" i="8"/>
  <c r="K37" i="8" s="1"/>
  <c r="K24" i="11" s="1"/>
  <c r="J53" i="9"/>
  <c r="J54" i="9" s="1"/>
  <c r="J69" i="9" s="1"/>
  <c r="J101" i="9"/>
  <c r="J109" i="9" s="1"/>
  <c r="J58" i="9"/>
  <c r="J59" i="9" s="1"/>
  <c r="J83" i="9" s="1"/>
  <c r="J36" i="8"/>
  <c r="J37" i="8" s="1"/>
  <c r="J24" i="11" s="1"/>
  <c r="J30" i="8"/>
  <c r="J31" i="8" s="1"/>
  <c r="L4" i="7"/>
  <c r="L4" i="9"/>
  <c r="L4" i="8"/>
  <c r="J80" i="9"/>
  <c r="J66" i="9"/>
  <c r="L22" i="8"/>
  <c r="L131" i="3"/>
  <c r="J82" i="9"/>
  <c r="J68" i="9"/>
  <c r="M25" i="3"/>
  <c r="M26" i="3" s="1"/>
  <c r="M27" i="3" s="1"/>
  <c r="M2" i="7"/>
  <c r="L21" i="7"/>
  <c r="L10" i="7"/>
  <c r="J140" i="3"/>
  <c r="J141" i="3" s="1"/>
  <c r="L4" i="5"/>
  <c r="L4" i="4"/>
  <c r="L4" i="3"/>
  <c r="L4" i="2"/>
  <c r="O17" i="3"/>
  <c r="M2" i="5"/>
  <c r="M57" i="3"/>
  <c r="M58" i="3" s="1"/>
  <c r="M109" i="3"/>
  <c r="M110" i="3" s="1"/>
  <c r="M47" i="7" s="1"/>
  <c r="M48" i="7" s="1"/>
  <c r="M2" i="4"/>
  <c r="M41" i="3"/>
  <c r="M46" i="3"/>
  <c r="M47" i="3" s="1"/>
  <c r="M33" i="3"/>
  <c r="M34" i="3" s="1"/>
  <c r="M26" i="15" s="1"/>
  <c r="M27" i="15" s="1"/>
  <c r="M29" i="15" s="1"/>
  <c r="M21" i="3"/>
  <c r="M22" i="3" s="1"/>
  <c r="M2" i="2"/>
  <c r="M2" i="3"/>
  <c r="L10" i="5"/>
  <c r="L15" i="5" s="1"/>
  <c r="M12" i="5" s="1"/>
  <c r="P5" i="5"/>
  <c r="P5" i="4"/>
  <c r="P12" i="3"/>
  <c r="P13" i="3" s="1"/>
  <c r="P5" i="2"/>
  <c r="P5" i="3"/>
  <c r="Q9" i="3"/>
  <c r="N18" i="3"/>
  <c r="L42" i="3"/>
  <c r="L132" i="3" s="1"/>
  <c r="K20" i="17" l="1"/>
  <c r="K22" i="17" s="1"/>
  <c r="K34" i="4"/>
  <c r="K33" i="17" s="1"/>
  <c r="K34" i="17" s="1"/>
  <c r="J97" i="13"/>
  <c r="J27" i="4" s="1"/>
  <c r="K95" i="13"/>
  <c r="M48" i="14"/>
  <c r="J61" i="4"/>
  <c r="L51" i="4"/>
  <c r="M31" i="14"/>
  <c r="M58" i="4" s="1"/>
  <c r="K38" i="17"/>
  <c r="K41" i="17" s="1"/>
  <c r="M72" i="14"/>
  <c r="M73" i="14" s="1"/>
  <c r="M76" i="14" s="1"/>
  <c r="M61" i="14"/>
  <c r="M62" i="14" s="1"/>
  <c r="M65" i="14" s="1"/>
  <c r="P130" i="3"/>
  <c r="P50" i="15"/>
  <c r="M36" i="7"/>
  <c r="M37" i="7" s="1"/>
  <c r="M45" i="14"/>
  <c r="M52" i="14"/>
  <c r="M53" i="14" s="1"/>
  <c r="M51" i="4" s="1"/>
  <c r="L77" i="14"/>
  <c r="L82" i="14" s="1"/>
  <c r="K91" i="14"/>
  <c r="K67" i="14"/>
  <c r="K55" i="4" s="1"/>
  <c r="Q5" i="14"/>
  <c r="Q5" i="17"/>
  <c r="Q5" i="15"/>
  <c r="L56" i="4"/>
  <c r="M4" i="14"/>
  <c r="M4" i="17"/>
  <c r="M4" i="15"/>
  <c r="J9" i="17"/>
  <c r="J122" i="3"/>
  <c r="J123" i="3" s="1"/>
  <c r="J3" i="14"/>
  <c r="J3" i="17"/>
  <c r="J3" i="15"/>
  <c r="K36" i="13"/>
  <c r="K47" i="4" s="1"/>
  <c r="L72" i="7"/>
  <c r="L52" i="4"/>
  <c r="L30" i="15"/>
  <c r="L31" i="15" s="1"/>
  <c r="L36" i="15" s="1"/>
  <c r="N97" i="3"/>
  <c r="N98" i="3" s="1"/>
  <c r="N29" i="14" s="1"/>
  <c r="N30" i="14" s="1"/>
  <c r="N88" i="14" s="1"/>
  <c r="N2" i="17"/>
  <c r="N10" i="15"/>
  <c r="N11" i="15" s="1"/>
  <c r="N14" i="15" s="1"/>
  <c r="N15" i="15" s="1"/>
  <c r="N41" i="15" s="1"/>
  <c r="N2" i="15"/>
  <c r="N57" i="15"/>
  <c r="K15" i="4"/>
  <c r="K57" i="4"/>
  <c r="L81" i="14"/>
  <c r="L67" i="14"/>
  <c r="L49" i="14"/>
  <c r="M46" i="14" s="1"/>
  <c r="M75" i="14" s="1"/>
  <c r="L40" i="14"/>
  <c r="M37" i="14" s="1"/>
  <c r="M64" i="14" s="1"/>
  <c r="M39" i="14"/>
  <c r="M17" i="14"/>
  <c r="K10" i="12"/>
  <c r="K84" i="14"/>
  <c r="M36" i="14"/>
  <c r="M117" i="3"/>
  <c r="M118" i="3" s="1"/>
  <c r="K72" i="12"/>
  <c r="J73" i="9"/>
  <c r="K71" i="7"/>
  <c r="N85" i="3"/>
  <c r="N86" i="3" s="1"/>
  <c r="N15" i="14" s="1"/>
  <c r="N16" i="14" s="1"/>
  <c r="N89" i="14" s="1"/>
  <c r="N2" i="14"/>
  <c r="M62" i="7"/>
  <c r="K65" i="7"/>
  <c r="K61" i="4" s="1"/>
  <c r="K73" i="7"/>
  <c r="L63" i="7"/>
  <c r="L64" i="7" s="1"/>
  <c r="L21" i="15" s="1"/>
  <c r="K84" i="13"/>
  <c r="K85" i="13" s="1"/>
  <c r="K13" i="4" s="1"/>
  <c r="L35" i="13"/>
  <c r="L36" i="13" s="1"/>
  <c r="L47" i="4" s="1"/>
  <c r="M113" i="3"/>
  <c r="N114" i="3" s="1"/>
  <c r="N133" i="3" s="1"/>
  <c r="M58" i="7"/>
  <c r="M59" i="7" s="1"/>
  <c r="M73" i="13"/>
  <c r="M74" i="13" s="1"/>
  <c r="M114" i="9"/>
  <c r="M39" i="11"/>
  <c r="Q54" i="13"/>
  <c r="Q5" i="13"/>
  <c r="Q5" i="11"/>
  <c r="Q44" i="13"/>
  <c r="Q5" i="12"/>
  <c r="M61" i="13"/>
  <c r="M63" i="13" s="1"/>
  <c r="N60" i="13" s="1"/>
  <c r="M45" i="13"/>
  <c r="M33" i="13"/>
  <c r="M77" i="13"/>
  <c r="M78" i="13" s="1"/>
  <c r="N2" i="12"/>
  <c r="N23" i="13"/>
  <c r="N24" i="13" s="1"/>
  <c r="N2" i="13"/>
  <c r="N63" i="3"/>
  <c r="N64" i="3" s="1"/>
  <c r="N29" i="13"/>
  <c r="N30" i="13" s="1"/>
  <c r="N2" i="11"/>
  <c r="K52" i="11"/>
  <c r="K44" i="11" s="1"/>
  <c r="K46" i="11" s="1"/>
  <c r="J32" i="4"/>
  <c r="J23" i="17" s="1"/>
  <c r="M34" i="13"/>
  <c r="M55" i="13"/>
  <c r="M67" i="13"/>
  <c r="M69" i="13" s="1"/>
  <c r="N66" i="13" s="1"/>
  <c r="P46" i="13"/>
  <c r="P62" i="13" s="1"/>
  <c r="P56" i="13"/>
  <c r="P68" i="13" s="1"/>
  <c r="L134" i="3"/>
  <c r="K16" i="11"/>
  <c r="K9" i="11"/>
  <c r="K34" i="11"/>
  <c r="K53" i="11"/>
  <c r="K40" i="11"/>
  <c r="M116" i="9"/>
  <c r="M41" i="11"/>
  <c r="M10" i="11"/>
  <c r="M25" i="11"/>
  <c r="M10" i="13"/>
  <c r="M11" i="13" s="1"/>
  <c r="M83" i="13" s="1"/>
  <c r="M17" i="11"/>
  <c r="L83" i="13"/>
  <c r="L84" i="13" s="1"/>
  <c r="J13" i="4"/>
  <c r="M4" i="13"/>
  <c r="M4" i="11"/>
  <c r="M4" i="12"/>
  <c r="O62" i="13"/>
  <c r="J16" i="11"/>
  <c r="J9" i="11"/>
  <c r="K30" i="4"/>
  <c r="M68" i="12"/>
  <c r="M92" i="13"/>
  <c r="M125" i="9"/>
  <c r="M69" i="7"/>
  <c r="M28" i="12"/>
  <c r="M50" i="11"/>
  <c r="M53" i="12"/>
  <c r="J3" i="12"/>
  <c r="J3" i="13"/>
  <c r="J3" i="11"/>
  <c r="J71" i="9"/>
  <c r="J70" i="9"/>
  <c r="M131" i="3"/>
  <c r="M22" i="8"/>
  <c r="N74" i="3"/>
  <c r="N75" i="3" s="1"/>
  <c r="N102" i="9" s="1"/>
  <c r="N103" i="9" s="1"/>
  <c r="N2" i="9"/>
  <c r="N2" i="8"/>
  <c r="N14" i="8"/>
  <c r="N15" i="8" s="1"/>
  <c r="N18" i="8" s="1"/>
  <c r="N19" i="8" s="1"/>
  <c r="N24" i="8" s="1"/>
  <c r="K82" i="9"/>
  <c r="K87" i="9" s="1"/>
  <c r="K68" i="9"/>
  <c r="K73" i="9" s="1"/>
  <c r="J72" i="9"/>
  <c r="K81" i="9"/>
  <c r="K86" i="9" s="1"/>
  <c r="K67" i="9"/>
  <c r="K72" i="9" s="1"/>
  <c r="K79" i="9"/>
  <c r="K84" i="9" s="1"/>
  <c r="K65" i="9"/>
  <c r="K70" i="9" s="1"/>
  <c r="M40" i="9"/>
  <c r="M23" i="8"/>
  <c r="J3" i="7"/>
  <c r="J3" i="9"/>
  <c r="J3" i="8"/>
  <c r="Q5" i="9"/>
  <c r="Q5" i="7"/>
  <c r="Q5" i="8"/>
  <c r="J87" i="9"/>
  <c r="J84" i="9"/>
  <c r="J85" i="9"/>
  <c r="J86" i="9"/>
  <c r="M4" i="7"/>
  <c r="M4" i="9"/>
  <c r="M4" i="8"/>
  <c r="K80" i="9"/>
  <c r="K85" i="9" s="1"/>
  <c r="K66" i="9"/>
  <c r="K71" i="9" s="1"/>
  <c r="L25" i="8"/>
  <c r="L48" i="9"/>
  <c r="L45" i="9"/>
  <c r="L47" i="9"/>
  <c r="L46" i="9"/>
  <c r="N25" i="3"/>
  <c r="N26" i="3" s="1"/>
  <c r="N27" i="3" s="1"/>
  <c r="N2" i="7"/>
  <c r="M10" i="7"/>
  <c r="M21" i="7"/>
  <c r="O18" i="3"/>
  <c r="M10" i="5"/>
  <c r="M15" i="5" s="1"/>
  <c r="N12" i="5" s="1"/>
  <c r="K140" i="3"/>
  <c r="K141" i="3" s="1"/>
  <c r="Q5" i="5"/>
  <c r="Q5" i="4"/>
  <c r="Q5" i="3"/>
  <c r="R9" i="3"/>
  <c r="Q5" i="2"/>
  <c r="Q12" i="3"/>
  <c r="Q13" i="3" s="1"/>
  <c r="M42" i="3"/>
  <c r="M132" i="3" s="1"/>
  <c r="J3" i="5"/>
  <c r="J3" i="4"/>
  <c r="J3" i="2"/>
  <c r="J3" i="3"/>
  <c r="P17" i="3"/>
  <c r="N2" i="5"/>
  <c r="N2" i="4"/>
  <c r="N109" i="3"/>
  <c r="N110" i="3" s="1"/>
  <c r="N33" i="3"/>
  <c r="N34" i="3" s="1"/>
  <c r="N26" i="15" s="1"/>
  <c r="N27" i="15" s="1"/>
  <c r="N29" i="15" s="1"/>
  <c r="N21" i="3"/>
  <c r="N22" i="3" s="1"/>
  <c r="N46" i="3"/>
  <c r="N47" i="3" s="1"/>
  <c r="N41" i="3"/>
  <c r="N57" i="3"/>
  <c r="N58" i="3" s="1"/>
  <c r="N2" i="2"/>
  <c r="N2" i="3"/>
  <c r="M4" i="5"/>
  <c r="M4" i="4"/>
  <c r="M4" i="3"/>
  <c r="M4" i="2"/>
  <c r="K94" i="13" l="1"/>
  <c r="K38" i="4"/>
  <c r="K70" i="4" s="1"/>
  <c r="N48" i="14"/>
  <c r="N31" i="14"/>
  <c r="N58" i="4" s="1"/>
  <c r="L71" i="12"/>
  <c r="L73" i="12" s="1"/>
  <c r="M70" i="12" s="1"/>
  <c r="M62" i="12" s="1"/>
  <c r="M63" i="12" s="1"/>
  <c r="M9" i="12" s="1"/>
  <c r="K40" i="17"/>
  <c r="K49" i="17"/>
  <c r="K14" i="4"/>
  <c r="M66" i="14"/>
  <c r="M67" i="14" s="1"/>
  <c r="M77" i="14"/>
  <c r="J51" i="17"/>
  <c r="J52" i="17" s="1"/>
  <c r="J54" i="17" s="1"/>
  <c r="J42" i="17"/>
  <c r="J43" i="17" s="1"/>
  <c r="J45" i="17" s="1"/>
  <c r="J24" i="17"/>
  <c r="J25" i="17" s="1"/>
  <c r="J27" i="17" s="1"/>
  <c r="J10" i="17"/>
  <c r="J11" i="17" s="1"/>
  <c r="J13" i="17" s="1"/>
  <c r="L78" i="14"/>
  <c r="L57" i="4" s="1"/>
  <c r="M72" i="7"/>
  <c r="M30" i="15"/>
  <c r="M31" i="15" s="1"/>
  <c r="M36" i="15" s="1"/>
  <c r="M52" i="4"/>
  <c r="N36" i="7"/>
  <c r="N37" i="7" s="1"/>
  <c r="N45" i="14"/>
  <c r="N52" i="14"/>
  <c r="N53" i="14" s="1"/>
  <c r="N4" i="14"/>
  <c r="N4" i="15"/>
  <c r="N4" i="17"/>
  <c r="K3" i="14"/>
  <c r="K3" i="15"/>
  <c r="K3" i="17"/>
  <c r="N61" i="14"/>
  <c r="N62" i="14" s="1"/>
  <c r="N65" i="14" s="1"/>
  <c r="N72" i="14"/>
  <c r="N73" i="14" s="1"/>
  <c r="N76" i="14" s="1"/>
  <c r="Q130" i="3"/>
  <c r="Q50" i="15"/>
  <c r="K9" i="17"/>
  <c r="K122" i="3"/>
  <c r="K123" i="3" s="1"/>
  <c r="R5" i="14"/>
  <c r="R5" i="17"/>
  <c r="R5" i="15"/>
  <c r="O97" i="3"/>
  <c r="O98" i="3" s="1"/>
  <c r="O29" i="14" s="1"/>
  <c r="O30" i="14" s="1"/>
  <c r="O88" i="14" s="1"/>
  <c r="O10" i="15"/>
  <c r="O11" i="15" s="1"/>
  <c r="O14" i="15" s="1"/>
  <c r="O15" i="15" s="1"/>
  <c r="O41" i="15" s="1"/>
  <c r="O2" i="17"/>
  <c r="O2" i="15"/>
  <c r="O57" i="15"/>
  <c r="L95" i="13"/>
  <c r="M56" i="4"/>
  <c r="L14" i="4"/>
  <c r="L55" i="4"/>
  <c r="M82" i="14"/>
  <c r="M78" i="14"/>
  <c r="L33" i="4"/>
  <c r="L32" i="17" s="1"/>
  <c r="L34" i="4"/>
  <c r="L33" i="17" s="1"/>
  <c r="M40" i="14"/>
  <c r="N37" i="14" s="1"/>
  <c r="N64" i="14" s="1"/>
  <c r="L83" i="14"/>
  <c r="L90" i="14" s="1"/>
  <c r="L91" i="14" s="1"/>
  <c r="N39" i="14"/>
  <c r="N17" i="14"/>
  <c r="M49" i="14"/>
  <c r="N36" i="14"/>
  <c r="N117" i="3"/>
  <c r="N118" i="3" s="1"/>
  <c r="K96" i="13"/>
  <c r="N58" i="7"/>
  <c r="N59" i="7" s="1"/>
  <c r="N63" i="7" s="1"/>
  <c r="N47" i="7"/>
  <c r="N48" i="7" s="1"/>
  <c r="O85" i="3"/>
  <c r="O86" i="3" s="1"/>
  <c r="O15" i="14" s="1"/>
  <c r="O16" i="14" s="1"/>
  <c r="O89" i="14" s="1"/>
  <c r="O2" i="14"/>
  <c r="L73" i="7"/>
  <c r="L74" i="7" s="1"/>
  <c r="L65" i="7"/>
  <c r="L61" i="4" s="1"/>
  <c r="M63" i="7"/>
  <c r="M64" i="7" s="1"/>
  <c r="M21" i="15" s="1"/>
  <c r="N73" i="13"/>
  <c r="N74" i="13" s="1"/>
  <c r="N81" i="13" s="1"/>
  <c r="N77" i="13"/>
  <c r="N78" i="13" s="1"/>
  <c r="N82" i="13" s="1"/>
  <c r="N41" i="11"/>
  <c r="N116" i="9"/>
  <c r="N25" i="11"/>
  <c r="N10" i="13"/>
  <c r="N11" i="13" s="1"/>
  <c r="N83" i="13" s="1"/>
  <c r="N10" i="11"/>
  <c r="N17" i="11"/>
  <c r="M82" i="13"/>
  <c r="Q56" i="13"/>
  <c r="Q68" i="13" s="1"/>
  <c r="Q46" i="13"/>
  <c r="Q62" i="13" s="1"/>
  <c r="N61" i="13"/>
  <c r="N63" i="13" s="1"/>
  <c r="O60" i="13" s="1"/>
  <c r="N45" i="13"/>
  <c r="N33" i="13"/>
  <c r="M134" i="3"/>
  <c r="K10" i="4"/>
  <c r="M35" i="13"/>
  <c r="M81" i="13"/>
  <c r="O2" i="13"/>
  <c r="O63" i="3"/>
  <c r="O64" i="3" s="1"/>
  <c r="O2" i="12"/>
  <c r="O2" i="11"/>
  <c r="O29" i="13"/>
  <c r="O30" i="13" s="1"/>
  <c r="O23" i="13"/>
  <c r="O24" i="13" s="1"/>
  <c r="N4" i="13"/>
  <c r="N4" i="11"/>
  <c r="N4" i="12"/>
  <c r="N114" i="9"/>
  <c r="N39" i="11"/>
  <c r="K71" i="4"/>
  <c r="L85" i="13"/>
  <c r="L96" i="13"/>
  <c r="K3" i="12"/>
  <c r="K3" i="11"/>
  <c r="K3" i="13"/>
  <c r="N67" i="13"/>
  <c r="N69" i="13" s="1"/>
  <c r="O66" i="13" s="1"/>
  <c r="N55" i="13"/>
  <c r="N34" i="13"/>
  <c r="N125" i="9"/>
  <c r="N28" i="12"/>
  <c r="N50" i="11"/>
  <c r="N69" i="7"/>
  <c r="N92" i="13"/>
  <c r="N68" i="12"/>
  <c r="N53" i="12"/>
  <c r="R54" i="13"/>
  <c r="R44" i="13"/>
  <c r="R5" i="13"/>
  <c r="R5" i="11"/>
  <c r="R5" i="12"/>
  <c r="K54" i="11"/>
  <c r="K47" i="11"/>
  <c r="K44" i="4" s="1"/>
  <c r="J74" i="9"/>
  <c r="J107" i="9" s="1"/>
  <c r="N4" i="7"/>
  <c r="N4" i="9"/>
  <c r="N4" i="8"/>
  <c r="N131" i="3"/>
  <c r="N22" i="8"/>
  <c r="N40" i="9"/>
  <c r="N23" i="8"/>
  <c r="R5" i="9"/>
  <c r="R5" i="7"/>
  <c r="R5" i="8"/>
  <c r="J88" i="9"/>
  <c r="J92" i="9" s="1"/>
  <c r="J93" i="9" s="1"/>
  <c r="J108" i="9" s="1"/>
  <c r="K88" i="9"/>
  <c r="K92" i="9" s="1"/>
  <c r="K93" i="9" s="1"/>
  <c r="K108" i="9" s="1"/>
  <c r="L81" i="9"/>
  <c r="L67" i="9"/>
  <c r="L79" i="9"/>
  <c r="L65" i="9"/>
  <c r="K3" i="7"/>
  <c r="K3" i="8"/>
  <c r="K3" i="9"/>
  <c r="L82" i="9"/>
  <c r="L68" i="9"/>
  <c r="M46" i="9"/>
  <c r="M45" i="9"/>
  <c r="M47" i="9"/>
  <c r="M48" i="9"/>
  <c r="L80" i="9"/>
  <c r="L66" i="9"/>
  <c r="M25" i="8"/>
  <c r="L53" i="9"/>
  <c r="L54" i="9" s="1"/>
  <c r="L69" i="9" s="1"/>
  <c r="L36" i="8"/>
  <c r="L37" i="8" s="1"/>
  <c r="L24" i="11" s="1"/>
  <c r="L58" i="9"/>
  <c r="L59" i="9" s="1"/>
  <c r="L83" i="9" s="1"/>
  <c r="L101" i="9"/>
  <c r="L109" i="9" s="1"/>
  <c r="L30" i="8"/>
  <c r="L31" i="8" s="1"/>
  <c r="K74" i="9"/>
  <c r="K107" i="9" s="1"/>
  <c r="O2" i="5"/>
  <c r="O74" i="3"/>
  <c r="O75" i="3" s="1"/>
  <c r="O102" i="9" s="1"/>
  <c r="O103" i="9" s="1"/>
  <c r="O2" i="9"/>
  <c r="O2" i="8"/>
  <c r="O14" i="8"/>
  <c r="O15" i="8" s="1"/>
  <c r="O18" i="8" s="1"/>
  <c r="O19" i="8" s="1"/>
  <c r="O24" i="8" s="1"/>
  <c r="N10" i="7"/>
  <c r="N21" i="7"/>
  <c r="O2" i="4"/>
  <c r="O46" i="3"/>
  <c r="O47" i="3" s="1"/>
  <c r="P18" i="3"/>
  <c r="O25" i="3"/>
  <c r="O26" i="3" s="1"/>
  <c r="O27" i="3" s="1"/>
  <c r="O2" i="7"/>
  <c r="O33" i="3"/>
  <c r="O34" i="3" s="1"/>
  <c r="O26" i="15" s="1"/>
  <c r="O27" i="15" s="1"/>
  <c r="O29" i="15" s="1"/>
  <c r="O21" i="3"/>
  <c r="O22" i="3" s="1"/>
  <c r="O2" i="2"/>
  <c r="O41" i="3"/>
  <c r="O42" i="3" s="1"/>
  <c r="O132" i="3" s="1"/>
  <c r="O2" i="3"/>
  <c r="O109" i="3"/>
  <c r="O110" i="3" s="1"/>
  <c r="O47" i="7" s="1"/>
  <c r="O48" i="7" s="1"/>
  <c r="O57" i="3"/>
  <c r="O58" i="3" s="1"/>
  <c r="N10" i="5"/>
  <c r="N15" i="5" s="1"/>
  <c r="O12" i="5" s="1"/>
  <c r="L140" i="3"/>
  <c r="L141" i="3" s="1"/>
  <c r="K3" i="5"/>
  <c r="K3" i="4"/>
  <c r="K3" i="2"/>
  <c r="K3" i="3"/>
  <c r="N4" i="5"/>
  <c r="N4" i="4"/>
  <c r="N4" i="2"/>
  <c r="N4" i="3"/>
  <c r="N113" i="3"/>
  <c r="O114" i="3" s="1"/>
  <c r="O133" i="3" s="1"/>
  <c r="N42" i="3"/>
  <c r="N132" i="3" s="1"/>
  <c r="Q17" i="3"/>
  <c r="R5" i="5"/>
  <c r="R5" i="4"/>
  <c r="R5" i="3"/>
  <c r="S9" i="3"/>
  <c r="R12" i="3"/>
  <c r="R13" i="3" s="1"/>
  <c r="R5" i="2"/>
  <c r="M81" i="14" l="1"/>
  <c r="M72" i="12"/>
  <c r="L97" i="13"/>
  <c r="M94" i="13" s="1"/>
  <c r="N66" i="14"/>
  <c r="N81" i="14" s="1"/>
  <c r="L15" i="4"/>
  <c r="L34" i="17"/>
  <c r="O31" i="14"/>
  <c r="O58" i="4" s="1"/>
  <c r="O48" i="14"/>
  <c r="N51" i="4"/>
  <c r="K42" i="17"/>
  <c r="K43" i="17" s="1"/>
  <c r="K45" i="17" s="1"/>
  <c r="K24" i="17"/>
  <c r="K25" i="17" s="1"/>
  <c r="K27" i="17" s="1"/>
  <c r="K51" i="17"/>
  <c r="K52" i="17" s="1"/>
  <c r="K54" i="17" s="1"/>
  <c r="K10" i="17"/>
  <c r="K11" i="17" s="1"/>
  <c r="K13" i="17" s="1"/>
  <c r="L122" i="3"/>
  <c r="L123" i="3" s="1"/>
  <c r="L9" i="17"/>
  <c r="O36" i="7"/>
  <c r="O37" i="7" s="1"/>
  <c r="O45" i="14"/>
  <c r="O52" i="14"/>
  <c r="O53" i="14" s="1"/>
  <c r="O51" i="4" s="1"/>
  <c r="O61" i="14"/>
  <c r="O62" i="14" s="1"/>
  <c r="O65" i="14" s="1"/>
  <c r="O72" i="14"/>
  <c r="O73" i="14" s="1"/>
  <c r="O76" i="14" s="1"/>
  <c r="N72" i="7"/>
  <c r="N30" i="15"/>
  <c r="N31" i="15" s="1"/>
  <c r="N36" i="15" s="1"/>
  <c r="N52" i="4"/>
  <c r="L3" i="14"/>
  <c r="L3" i="15"/>
  <c r="L3" i="17"/>
  <c r="O4" i="14"/>
  <c r="O4" i="15"/>
  <c r="O4" i="17"/>
  <c r="R130" i="3"/>
  <c r="R50" i="15"/>
  <c r="S5" i="14"/>
  <c r="S5" i="17"/>
  <c r="S5" i="15"/>
  <c r="P97" i="3"/>
  <c r="P98" i="3" s="1"/>
  <c r="P29" i="14" s="1"/>
  <c r="P30" i="14" s="1"/>
  <c r="P88" i="14" s="1"/>
  <c r="P2" i="15"/>
  <c r="P57" i="15"/>
  <c r="P10" i="15"/>
  <c r="P11" i="15" s="1"/>
  <c r="P14" i="15" s="1"/>
  <c r="P15" i="15" s="1"/>
  <c r="P41" i="15" s="1"/>
  <c r="P2" i="17"/>
  <c r="N56" i="4"/>
  <c r="M14" i="4"/>
  <c r="M55" i="4"/>
  <c r="M15" i="4"/>
  <c r="M57" i="4"/>
  <c r="L84" i="14"/>
  <c r="L10" i="12"/>
  <c r="N40" i="14"/>
  <c r="N33" i="4" s="1"/>
  <c r="N32" i="17" s="1"/>
  <c r="M33" i="4"/>
  <c r="M32" i="17" s="1"/>
  <c r="M83" i="14"/>
  <c r="M90" i="14" s="1"/>
  <c r="M91" i="14" s="1"/>
  <c r="N46" i="14"/>
  <c r="N75" i="14" s="1"/>
  <c r="N77" i="14" s="1"/>
  <c r="M34" i="4"/>
  <c r="M33" i="17" s="1"/>
  <c r="O39" i="14"/>
  <c r="O17" i="14"/>
  <c r="O36" i="14"/>
  <c r="P2" i="5"/>
  <c r="P2" i="14"/>
  <c r="P85" i="3"/>
  <c r="P86" i="3" s="1"/>
  <c r="P15" i="14" s="1"/>
  <c r="P16" i="14" s="1"/>
  <c r="P89" i="14" s="1"/>
  <c r="Q18" i="3"/>
  <c r="Q2" i="8" s="1"/>
  <c r="O62" i="7"/>
  <c r="N62" i="7"/>
  <c r="N64" i="7" s="1"/>
  <c r="N21" i="15" s="1"/>
  <c r="M65" i="7"/>
  <c r="M61" i="4" s="1"/>
  <c r="M73" i="7"/>
  <c r="M71" i="7"/>
  <c r="L36" i="4"/>
  <c r="L36" i="17" s="1"/>
  <c r="M84" i="13"/>
  <c r="M96" i="13" s="1"/>
  <c r="N35" i="13"/>
  <c r="N71" i="12" s="1"/>
  <c r="O113" i="3"/>
  <c r="P114" i="3" s="1"/>
  <c r="P133" i="3" s="1"/>
  <c r="O58" i="7"/>
  <c r="O59" i="7" s="1"/>
  <c r="O73" i="13"/>
  <c r="O74" i="13" s="1"/>
  <c r="L16" i="11"/>
  <c r="L18" i="11" s="1"/>
  <c r="L31" i="11" s="1"/>
  <c r="L9" i="11"/>
  <c r="N134" i="3"/>
  <c r="P2" i="2"/>
  <c r="P21" i="3"/>
  <c r="P22" i="3" s="1"/>
  <c r="R56" i="13"/>
  <c r="R68" i="13" s="1"/>
  <c r="R46" i="13"/>
  <c r="R62" i="13" s="1"/>
  <c r="M71" i="12"/>
  <c r="M36" i="13"/>
  <c r="M47" i="4" s="1"/>
  <c r="M95" i="13"/>
  <c r="N84" i="13"/>
  <c r="L13" i="4"/>
  <c r="O25" i="11"/>
  <c r="O10" i="13"/>
  <c r="O11" i="13" s="1"/>
  <c r="O116" i="9"/>
  <c r="O41" i="11"/>
  <c r="O10" i="11"/>
  <c r="O17" i="11"/>
  <c r="S44" i="13"/>
  <c r="S5" i="13"/>
  <c r="S5" i="11"/>
  <c r="S5" i="12"/>
  <c r="S54" i="13"/>
  <c r="O114" i="9"/>
  <c r="O39" i="11"/>
  <c r="O4" i="13"/>
  <c r="O4" i="11"/>
  <c r="O4" i="12"/>
  <c r="O61" i="13"/>
  <c r="O63" i="13" s="1"/>
  <c r="P60" i="13" s="1"/>
  <c r="O33" i="13"/>
  <c r="O45" i="13"/>
  <c r="P63" i="3"/>
  <c r="P64" i="3" s="1"/>
  <c r="P2" i="12"/>
  <c r="P2" i="13"/>
  <c r="P2" i="11"/>
  <c r="P23" i="13"/>
  <c r="P24" i="13" s="1"/>
  <c r="P29" i="13"/>
  <c r="P30" i="13" s="1"/>
  <c r="L3" i="12"/>
  <c r="L3" i="11"/>
  <c r="L3" i="13"/>
  <c r="O77" i="13"/>
  <c r="O78" i="13" s="1"/>
  <c r="O82" i="13" s="1"/>
  <c r="O53" i="12"/>
  <c r="O28" i="12"/>
  <c r="O125" i="9"/>
  <c r="O92" i="13"/>
  <c r="O68" i="12"/>
  <c r="O69" i="7"/>
  <c r="O50" i="11"/>
  <c r="O67" i="13"/>
  <c r="O69" i="13" s="1"/>
  <c r="P66" i="13" s="1"/>
  <c r="O34" i="13"/>
  <c r="O55" i="13"/>
  <c r="K110" i="9"/>
  <c r="K128" i="9" s="1"/>
  <c r="M101" i="9"/>
  <c r="M109" i="9" s="1"/>
  <c r="M58" i="9"/>
  <c r="M59" i="9" s="1"/>
  <c r="M83" i="9" s="1"/>
  <c r="M53" i="9"/>
  <c r="M54" i="9" s="1"/>
  <c r="M69" i="9" s="1"/>
  <c r="M36" i="8"/>
  <c r="M37" i="8" s="1"/>
  <c r="M24" i="11" s="1"/>
  <c r="M30" i="8"/>
  <c r="M31" i="8" s="1"/>
  <c r="O4" i="7"/>
  <c r="O4" i="9"/>
  <c r="O4" i="8"/>
  <c r="O4" i="5"/>
  <c r="O131" i="3"/>
  <c r="O22" i="8"/>
  <c r="M82" i="9"/>
  <c r="M68" i="9"/>
  <c r="O23" i="8"/>
  <c r="O40" i="9"/>
  <c r="N45" i="9"/>
  <c r="N48" i="9"/>
  <c r="N47" i="9"/>
  <c r="N46" i="9"/>
  <c r="L70" i="9"/>
  <c r="L71" i="9"/>
  <c r="L72" i="9"/>
  <c r="M81" i="9"/>
  <c r="M67" i="9"/>
  <c r="M79" i="9"/>
  <c r="M65" i="9"/>
  <c r="L84" i="9"/>
  <c r="L87" i="9"/>
  <c r="L85" i="9"/>
  <c r="L86" i="9"/>
  <c r="S5" i="9"/>
  <c r="S5" i="7"/>
  <c r="S5" i="8"/>
  <c r="N25" i="8"/>
  <c r="P57" i="3"/>
  <c r="P58" i="3" s="1"/>
  <c r="P74" i="3"/>
  <c r="P75" i="3" s="1"/>
  <c r="P102" i="9" s="1"/>
  <c r="P103" i="9" s="1"/>
  <c r="P14" i="8"/>
  <c r="P15" i="8" s="1"/>
  <c r="P18" i="8" s="1"/>
  <c r="P19" i="8" s="1"/>
  <c r="P24" i="8" s="1"/>
  <c r="P2" i="8"/>
  <c r="P2" i="9"/>
  <c r="M80" i="9"/>
  <c r="M66" i="9"/>
  <c r="L3" i="7"/>
  <c r="L3" i="9"/>
  <c r="L3" i="8"/>
  <c r="L73" i="9"/>
  <c r="J110" i="9"/>
  <c r="J128" i="9" s="1"/>
  <c r="J130" i="9" s="1"/>
  <c r="O10" i="7"/>
  <c r="O21" i="7"/>
  <c r="P33" i="3"/>
  <c r="P34" i="3" s="1"/>
  <c r="P26" i="15" s="1"/>
  <c r="P27" i="15" s="1"/>
  <c r="P29" i="15" s="1"/>
  <c r="O10" i="5"/>
  <c r="O15" i="5" s="1"/>
  <c r="P12" i="5" s="1"/>
  <c r="P2" i="3"/>
  <c r="O4" i="3"/>
  <c r="O4" i="2"/>
  <c r="P25" i="3"/>
  <c r="P26" i="3" s="1"/>
  <c r="P27" i="3" s="1"/>
  <c r="P2" i="7"/>
  <c r="P41" i="3"/>
  <c r="P42" i="3" s="1"/>
  <c r="P132" i="3" s="1"/>
  <c r="P109" i="3"/>
  <c r="P110" i="3" s="1"/>
  <c r="P47" i="7" s="1"/>
  <c r="P48" i="7" s="1"/>
  <c r="P46" i="3"/>
  <c r="P47" i="3" s="1"/>
  <c r="O4" i="4"/>
  <c r="P2" i="4"/>
  <c r="L3" i="5"/>
  <c r="L3" i="4"/>
  <c r="L3" i="3"/>
  <c r="L3" i="2"/>
  <c r="S5" i="5"/>
  <c r="S5" i="4"/>
  <c r="T9" i="3"/>
  <c r="S12" i="3"/>
  <c r="S13" i="3" s="1"/>
  <c r="S5" i="2"/>
  <c r="S5" i="3"/>
  <c r="M140" i="3"/>
  <c r="M141" i="3" s="1"/>
  <c r="R17" i="3"/>
  <c r="O117" i="3"/>
  <c r="O118" i="3" s="1"/>
  <c r="L27" i="4" l="1"/>
  <c r="N67" i="14"/>
  <c r="N55" i="4" s="1"/>
  <c r="M73" i="12"/>
  <c r="N70" i="12" s="1"/>
  <c r="N62" i="12" s="1"/>
  <c r="N63" i="12" s="1"/>
  <c r="N72" i="12" s="1"/>
  <c r="N73" i="12" s="1"/>
  <c r="O70" i="12" s="1"/>
  <c r="O62" i="12" s="1"/>
  <c r="O63" i="12" s="1"/>
  <c r="M85" i="13"/>
  <c r="M13" i="4" s="1"/>
  <c r="Q57" i="3"/>
  <c r="Q58" i="3" s="1"/>
  <c r="Q25" i="11" s="1"/>
  <c r="Q2" i="2"/>
  <c r="Q41" i="3"/>
  <c r="Q42" i="3" s="1"/>
  <c r="Q132" i="3" s="1"/>
  <c r="Q74" i="3"/>
  <c r="Q75" i="3" s="1"/>
  <c r="Q102" i="9" s="1"/>
  <c r="Q103" i="9" s="1"/>
  <c r="M34" i="17"/>
  <c r="M40" i="17" s="1"/>
  <c r="Q21" i="3"/>
  <c r="Q22" i="3" s="1"/>
  <c r="Q4" i="14" s="1"/>
  <c r="Q63" i="3"/>
  <c r="Q64" i="3" s="1"/>
  <c r="Q36" i="7" s="1"/>
  <c r="Q37" i="7" s="1"/>
  <c r="N36" i="13"/>
  <c r="N47" i="4" s="1"/>
  <c r="Q2" i="12"/>
  <c r="Q2" i="11"/>
  <c r="P31" i="14"/>
  <c r="L40" i="17"/>
  <c r="L49" i="17"/>
  <c r="P48" i="14"/>
  <c r="L24" i="17"/>
  <c r="L51" i="17"/>
  <c r="L42" i="17"/>
  <c r="L10" i="17"/>
  <c r="Q33" i="3"/>
  <c r="Q34" i="3" s="1"/>
  <c r="Q26" i="15" s="1"/>
  <c r="Q27" i="15" s="1"/>
  <c r="Q29" i="15" s="1"/>
  <c r="P36" i="7"/>
  <c r="P37" i="7" s="1"/>
  <c r="P52" i="14"/>
  <c r="P53" i="14" s="1"/>
  <c r="P45" i="14"/>
  <c r="P58" i="4"/>
  <c r="P4" i="17"/>
  <c r="P4" i="15"/>
  <c r="Q14" i="8"/>
  <c r="Q15" i="8" s="1"/>
  <c r="Q18" i="8" s="1"/>
  <c r="Q19" i="8" s="1"/>
  <c r="Q24" i="8" s="1"/>
  <c r="S130" i="3"/>
  <c r="S50" i="15"/>
  <c r="T5" i="14"/>
  <c r="T5" i="17"/>
  <c r="T5" i="15"/>
  <c r="O134" i="3"/>
  <c r="O72" i="7"/>
  <c r="O30" i="15"/>
  <c r="O31" i="15" s="1"/>
  <c r="O36" i="15" s="1"/>
  <c r="O52" i="4"/>
  <c r="M122" i="3"/>
  <c r="M123" i="3" s="1"/>
  <c r="M9" i="17"/>
  <c r="P61" i="14"/>
  <c r="P62" i="14" s="1"/>
  <c r="P65" i="14" s="1"/>
  <c r="P72" i="14"/>
  <c r="P73" i="14" s="1"/>
  <c r="P76" i="14" s="1"/>
  <c r="M3" i="14"/>
  <c r="M3" i="17"/>
  <c r="M3" i="15"/>
  <c r="Q97" i="3"/>
  <c r="Q98" i="3" s="1"/>
  <c r="Q29" i="14" s="1"/>
  <c r="Q30" i="14" s="1"/>
  <c r="Q88" i="14" s="1"/>
  <c r="Q2" i="15"/>
  <c r="Q57" i="15"/>
  <c r="Q10" i="15"/>
  <c r="Q11" i="15" s="1"/>
  <c r="Q14" i="15" s="1"/>
  <c r="Q15" i="15" s="1"/>
  <c r="Q41" i="15" s="1"/>
  <c r="Q2" i="17"/>
  <c r="O56" i="4"/>
  <c r="M74" i="7"/>
  <c r="N71" i="7" s="1"/>
  <c r="N14" i="4"/>
  <c r="O37" i="14"/>
  <c r="O64" i="14" s="1"/>
  <c r="O66" i="14" s="1"/>
  <c r="O81" i="14" s="1"/>
  <c r="N82" i="14"/>
  <c r="N83" i="14" s="1"/>
  <c r="N90" i="14" s="1"/>
  <c r="N91" i="14" s="1"/>
  <c r="N78" i="14"/>
  <c r="M84" i="14"/>
  <c r="M10" i="12"/>
  <c r="N49" i="14"/>
  <c r="P39" i="14"/>
  <c r="P17" i="14"/>
  <c r="P36" i="14"/>
  <c r="Q2" i="5"/>
  <c r="N95" i="13"/>
  <c r="Q109" i="3"/>
  <c r="Q110" i="3" s="1"/>
  <c r="Q47" i="7" s="1"/>
  <c r="Q48" i="7" s="1"/>
  <c r="Q62" i="7" s="1"/>
  <c r="Q2" i="4"/>
  <c r="Q2" i="7"/>
  <c r="Q2" i="3"/>
  <c r="Q25" i="3"/>
  <c r="Q26" i="3" s="1"/>
  <c r="Q27" i="3" s="1"/>
  <c r="Q114" i="9" s="1"/>
  <c r="Q46" i="3"/>
  <c r="Q47" i="3" s="1"/>
  <c r="Q2" i="9"/>
  <c r="Q2" i="13"/>
  <c r="R18" i="3"/>
  <c r="R74" i="3" s="1"/>
  <c r="R75" i="3" s="1"/>
  <c r="R102" i="9" s="1"/>
  <c r="R103" i="9" s="1"/>
  <c r="N65" i="7"/>
  <c r="N73" i="7"/>
  <c r="P4" i="5"/>
  <c r="P4" i="14"/>
  <c r="P10" i="5"/>
  <c r="P15" i="5" s="1"/>
  <c r="Q12" i="5" s="1"/>
  <c r="P117" i="3"/>
  <c r="P118" i="3" s="1"/>
  <c r="Q85" i="3"/>
  <c r="Q86" i="3" s="1"/>
  <c r="Q15" i="14" s="1"/>
  <c r="Q16" i="14" s="1"/>
  <c r="Q89" i="14" s="1"/>
  <c r="Q2" i="14"/>
  <c r="P62" i="7"/>
  <c r="Q23" i="13"/>
  <c r="Q24" i="13" s="1"/>
  <c r="Q45" i="13" s="1"/>
  <c r="Q29" i="13"/>
  <c r="Q30" i="13" s="1"/>
  <c r="Q67" i="13" s="1"/>
  <c r="O63" i="7"/>
  <c r="O64" i="7" s="1"/>
  <c r="O21" i="15" s="1"/>
  <c r="M97" i="13"/>
  <c r="M27" i="4" s="1"/>
  <c r="P113" i="3"/>
  <c r="Q114" i="3" s="1"/>
  <c r="P58" i="7"/>
  <c r="P59" i="7" s="1"/>
  <c r="P73" i="13"/>
  <c r="P74" i="13" s="1"/>
  <c r="P81" i="13" s="1"/>
  <c r="P116" i="9"/>
  <c r="P25" i="11"/>
  <c r="P17" i="11"/>
  <c r="P41" i="11"/>
  <c r="P10" i="13"/>
  <c r="P11" i="13" s="1"/>
  <c r="P83" i="13" s="1"/>
  <c r="P10" i="11"/>
  <c r="P4" i="8"/>
  <c r="P4" i="2"/>
  <c r="P4" i="9"/>
  <c r="P4" i="4"/>
  <c r="P77" i="13"/>
  <c r="P78" i="13" s="1"/>
  <c r="P82" i="13" s="1"/>
  <c r="O25" i="8"/>
  <c r="O58" i="9" s="1"/>
  <c r="O59" i="9" s="1"/>
  <c r="O83" i="9" s="1"/>
  <c r="O35" i="13"/>
  <c r="S56" i="13"/>
  <c r="S68" i="13" s="1"/>
  <c r="S46" i="13"/>
  <c r="S62" i="13" s="1"/>
  <c r="M9" i="11"/>
  <c r="M16" i="11"/>
  <c r="M18" i="11" s="1"/>
  <c r="M31" i="11" s="1"/>
  <c r="N85" i="13"/>
  <c r="N96" i="13"/>
  <c r="P53" i="12"/>
  <c r="P125" i="9"/>
  <c r="P92" i="13"/>
  <c r="P28" i="12"/>
  <c r="P50" i="11"/>
  <c r="P68" i="12"/>
  <c r="P69" i="7"/>
  <c r="L11" i="11"/>
  <c r="L30" i="11" s="1"/>
  <c r="L26" i="11"/>
  <c r="L32" i="11" s="1"/>
  <c r="M3" i="12"/>
  <c r="M3" i="13"/>
  <c r="M3" i="11"/>
  <c r="O83" i="13"/>
  <c r="P114" i="9"/>
  <c r="P39" i="11"/>
  <c r="P4" i="11"/>
  <c r="P4" i="12"/>
  <c r="P4" i="13"/>
  <c r="P4" i="7"/>
  <c r="T44" i="13"/>
  <c r="T5" i="12"/>
  <c r="T5" i="11"/>
  <c r="T54" i="13"/>
  <c r="T5" i="13"/>
  <c r="P67" i="13"/>
  <c r="P69" i="13" s="1"/>
  <c r="Q66" i="13" s="1"/>
  <c r="P34" i="13"/>
  <c r="P55" i="13"/>
  <c r="O81" i="13"/>
  <c r="Q41" i="11"/>
  <c r="Q10" i="13"/>
  <c r="Q11" i="13" s="1"/>
  <c r="Q83" i="13" s="1"/>
  <c r="P4" i="3"/>
  <c r="K127" i="9"/>
  <c r="K119" i="9" s="1"/>
  <c r="K121" i="9" s="1"/>
  <c r="J28" i="4"/>
  <c r="J18" i="17" s="1"/>
  <c r="P61" i="13"/>
  <c r="P63" i="13" s="1"/>
  <c r="Q60" i="13" s="1"/>
  <c r="P45" i="13"/>
  <c r="P33" i="13"/>
  <c r="J9" i="4"/>
  <c r="J11" i="4" s="1"/>
  <c r="J115" i="9"/>
  <c r="K9" i="4"/>
  <c r="K115" i="9"/>
  <c r="M71" i="9"/>
  <c r="L74" i="9"/>
  <c r="L107" i="9" s="1"/>
  <c r="L88" i="9"/>
  <c r="L92" i="9" s="1"/>
  <c r="L93" i="9" s="1"/>
  <c r="L108" i="9" s="1"/>
  <c r="J45" i="4"/>
  <c r="M73" i="9"/>
  <c r="M70" i="9"/>
  <c r="M72" i="9"/>
  <c r="N82" i="9"/>
  <c r="N68" i="9"/>
  <c r="N79" i="9"/>
  <c r="N65" i="9"/>
  <c r="N81" i="9"/>
  <c r="N67" i="9"/>
  <c r="P40" i="9"/>
  <c r="P23" i="8"/>
  <c r="P131" i="3"/>
  <c r="P22" i="8"/>
  <c r="O46" i="9"/>
  <c r="O47" i="9"/>
  <c r="O48" i="9"/>
  <c r="O45" i="9"/>
  <c r="M3" i="7"/>
  <c r="M3" i="9"/>
  <c r="M3" i="8"/>
  <c r="M84" i="9"/>
  <c r="M86" i="9"/>
  <c r="M85" i="9"/>
  <c r="M87" i="9"/>
  <c r="N80" i="9"/>
  <c r="N66" i="9"/>
  <c r="N101" i="9"/>
  <c r="N109" i="9" s="1"/>
  <c r="N58" i="9"/>
  <c r="N59" i="9" s="1"/>
  <c r="N83" i="9" s="1"/>
  <c r="N36" i="8"/>
  <c r="N37" i="8" s="1"/>
  <c r="N24" i="11" s="1"/>
  <c r="N53" i="9"/>
  <c r="N54" i="9" s="1"/>
  <c r="N69" i="9" s="1"/>
  <c r="N30" i="8"/>
  <c r="N31" i="8" s="1"/>
  <c r="T5" i="9"/>
  <c r="T5" i="8"/>
  <c r="T5" i="7"/>
  <c r="P10" i="7"/>
  <c r="P21" i="7"/>
  <c r="N140" i="3"/>
  <c r="N141" i="3" s="1"/>
  <c r="M3" i="5"/>
  <c r="M3" i="4"/>
  <c r="M3" i="3"/>
  <c r="M3" i="2"/>
  <c r="T5" i="4"/>
  <c r="T5" i="5"/>
  <c r="U9" i="3"/>
  <c r="T12" i="3"/>
  <c r="T13" i="3" s="1"/>
  <c r="T5" i="2"/>
  <c r="T5" i="3"/>
  <c r="S17" i="3"/>
  <c r="Q10" i="11" l="1"/>
  <c r="Q116" i="9"/>
  <c r="N9" i="12"/>
  <c r="Q23" i="8"/>
  <c r="Q40" i="9"/>
  <c r="Q17" i="11"/>
  <c r="M49" i="17"/>
  <c r="Q4" i="4"/>
  <c r="Q4" i="5"/>
  <c r="Q21" i="7"/>
  <c r="M36" i="4"/>
  <c r="M36" i="17" s="1"/>
  <c r="Q4" i="13"/>
  <c r="Q22" i="8"/>
  <c r="Q4" i="11"/>
  <c r="Q4" i="12"/>
  <c r="Q131" i="3"/>
  <c r="Q48" i="14"/>
  <c r="Q68" i="12"/>
  <c r="Q4" i="15"/>
  <c r="Q4" i="8"/>
  <c r="Q4" i="17"/>
  <c r="Q50" i="11"/>
  <c r="Q4" i="9"/>
  <c r="Q4" i="2"/>
  <c r="Q4" i="7"/>
  <c r="Q4" i="3"/>
  <c r="Q31" i="14"/>
  <c r="Q58" i="4" s="1"/>
  <c r="Q52" i="14"/>
  <c r="Q53" i="14" s="1"/>
  <c r="Q51" i="4" s="1"/>
  <c r="Q28" i="12"/>
  <c r="Q53" i="12"/>
  <c r="R2" i="11"/>
  <c r="R2" i="13"/>
  <c r="R23" i="13"/>
  <c r="R24" i="13" s="1"/>
  <c r="R61" i="13" s="1"/>
  <c r="Q92" i="13"/>
  <c r="Q125" i="9"/>
  <c r="R63" i="3"/>
  <c r="R64" i="3" s="1"/>
  <c r="R52" i="14" s="1"/>
  <c r="R53" i="14" s="1"/>
  <c r="R51" i="4" s="1"/>
  <c r="Q36" i="14"/>
  <c r="R2" i="5"/>
  <c r="S18" i="3"/>
  <c r="S2" i="11" s="1"/>
  <c r="Q69" i="7"/>
  <c r="R2" i="7"/>
  <c r="Q45" i="14"/>
  <c r="Q10" i="5"/>
  <c r="Q15" i="5" s="1"/>
  <c r="R12" i="5" s="1"/>
  <c r="Q10" i="7"/>
  <c r="J8" i="12"/>
  <c r="J11" i="12" s="1"/>
  <c r="J17" i="12" s="1"/>
  <c r="J18" i="12" s="1"/>
  <c r="J31" i="12" s="1"/>
  <c r="J50" i="17"/>
  <c r="P51" i="4"/>
  <c r="N61" i="4"/>
  <c r="P134" i="3"/>
  <c r="Q39" i="11"/>
  <c r="M51" i="17"/>
  <c r="M24" i="17"/>
  <c r="M42" i="17"/>
  <c r="M10" i="17"/>
  <c r="N9" i="17"/>
  <c r="N122" i="3"/>
  <c r="N123" i="3" s="1"/>
  <c r="P56" i="4"/>
  <c r="T130" i="3"/>
  <c r="T50" i="15"/>
  <c r="Q72" i="7"/>
  <c r="Q52" i="4"/>
  <c r="Q30" i="15"/>
  <c r="Q31" i="15" s="1"/>
  <c r="Q36" i="15" s="1"/>
  <c r="R97" i="3"/>
  <c r="R98" i="3" s="1"/>
  <c r="R29" i="14" s="1"/>
  <c r="R30" i="14" s="1"/>
  <c r="R88" i="14" s="1"/>
  <c r="R10" i="15"/>
  <c r="R11" i="15" s="1"/>
  <c r="R14" i="15" s="1"/>
  <c r="R15" i="15" s="1"/>
  <c r="R41" i="15" s="1"/>
  <c r="R2" i="15"/>
  <c r="R57" i="15"/>
  <c r="R2" i="17"/>
  <c r="Q72" i="14"/>
  <c r="Q73" i="14" s="1"/>
  <c r="Q76" i="14" s="1"/>
  <c r="Q61" i="14"/>
  <c r="Q62" i="14" s="1"/>
  <c r="Q65" i="14" s="1"/>
  <c r="O67" i="14"/>
  <c r="O55" i="4" s="1"/>
  <c r="R2" i="4"/>
  <c r="N3" i="14"/>
  <c r="N3" i="17"/>
  <c r="N3" i="15"/>
  <c r="R2" i="8"/>
  <c r="O40" i="14"/>
  <c r="O33" i="4" s="1"/>
  <c r="O32" i="17" s="1"/>
  <c r="P72" i="7"/>
  <c r="P30" i="15"/>
  <c r="P31" i="15" s="1"/>
  <c r="P36" i="15" s="1"/>
  <c r="P52" i="4"/>
  <c r="R2" i="9"/>
  <c r="R85" i="3"/>
  <c r="R86" i="3" s="1"/>
  <c r="R15" i="14" s="1"/>
  <c r="R16" i="14" s="1"/>
  <c r="R89" i="14" s="1"/>
  <c r="R109" i="3"/>
  <c r="R110" i="3" s="1"/>
  <c r="R47" i="7" s="1"/>
  <c r="R48" i="7" s="1"/>
  <c r="R62" i="7" s="1"/>
  <c r="R21" i="3"/>
  <c r="R22" i="3" s="1"/>
  <c r="R4" i="13" s="1"/>
  <c r="R57" i="3"/>
  <c r="R58" i="3" s="1"/>
  <c r="R23" i="8" s="1"/>
  <c r="R33" i="3"/>
  <c r="R34" i="3" s="1"/>
  <c r="R26" i="15" s="1"/>
  <c r="R27" i="15" s="1"/>
  <c r="R29" i="15" s="1"/>
  <c r="R14" i="8"/>
  <c r="R15" i="8" s="1"/>
  <c r="R18" i="8" s="1"/>
  <c r="R19" i="8" s="1"/>
  <c r="R24" i="8" s="1"/>
  <c r="R2" i="2"/>
  <c r="U5" i="14"/>
  <c r="U5" i="17"/>
  <c r="U5" i="15"/>
  <c r="R46" i="3"/>
  <c r="R47" i="3" s="1"/>
  <c r="R41" i="3"/>
  <c r="R42" i="3" s="1"/>
  <c r="R132" i="3" s="1"/>
  <c r="N74" i="7"/>
  <c r="O71" i="7" s="1"/>
  <c r="N15" i="4"/>
  <c r="N57" i="4"/>
  <c r="Q39" i="14"/>
  <c r="Q17" i="14"/>
  <c r="N84" i="14"/>
  <c r="N10" i="12"/>
  <c r="O46" i="14"/>
  <c r="N34" i="4"/>
  <c r="N33" i="17" s="1"/>
  <c r="N34" i="17" s="1"/>
  <c r="R2" i="14"/>
  <c r="Q58" i="7"/>
  <c r="Q59" i="7" s="1"/>
  <c r="Q63" i="7" s="1"/>
  <c r="Q64" i="7" s="1"/>
  <c r="Q21" i="15" s="1"/>
  <c r="R2" i="12"/>
  <c r="R2" i="3"/>
  <c r="R25" i="3"/>
  <c r="R26" i="3" s="1"/>
  <c r="R27" i="3" s="1"/>
  <c r="R29" i="13"/>
  <c r="R30" i="13" s="1"/>
  <c r="R67" i="13" s="1"/>
  <c r="Q113" i="3"/>
  <c r="R114" i="3" s="1"/>
  <c r="R133" i="3" s="1"/>
  <c r="Q55" i="13"/>
  <c r="Q34" i="13"/>
  <c r="P25" i="8"/>
  <c r="P58" i="9" s="1"/>
  <c r="P59" i="9" s="1"/>
  <c r="P83" i="9" s="1"/>
  <c r="N94" i="13"/>
  <c r="N97" i="13" s="1"/>
  <c r="Q33" i="13"/>
  <c r="L33" i="11"/>
  <c r="L34" i="11" s="1"/>
  <c r="Q61" i="13"/>
  <c r="Q63" i="13" s="1"/>
  <c r="R60" i="13" s="1"/>
  <c r="O65" i="7"/>
  <c r="O61" i="4" s="1"/>
  <c r="O73" i="7"/>
  <c r="P63" i="7"/>
  <c r="P64" i="7" s="1"/>
  <c r="P21" i="15" s="1"/>
  <c r="O84" i="13"/>
  <c r="O85" i="13" s="1"/>
  <c r="O13" i="4" s="1"/>
  <c r="Q133" i="3"/>
  <c r="Q117" i="3"/>
  <c r="Q118" i="3" s="1"/>
  <c r="O36" i="8"/>
  <c r="O37" i="8" s="1"/>
  <c r="O24" i="11" s="1"/>
  <c r="O101" i="9"/>
  <c r="O109" i="9" s="1"/>
  <c r="Q69" i="13"/>
  <c r="R66" i="13" s="1"/>
  <c r="Q77" i="13"/>
  <c r="Q78" i="13" s="1"/>
  <c r="Q82" i="13" s="1"/>
  <c r="Q73" i="13"/>
  <c r="Q74" i="13" s="1"/>
  <c r="N9" i="11"/>
  <c r="N16" i="11"/>
  <c r="N18" i="11" s="1"/>
  <c r="N31" i="11" s="1"/>
  <c r="O95" i="13"/>
  <c r="O36" i="13"/>
  <c r="O47" i="4" s="1"/>
  <c r="O71" i="12"/>
  <c r="P35" i="13"/>
  <c r="N13" i="4"/>
  <c r="T56" i="13"/>
  <c r="T68" i="13" s="1"/>
  <c r="T46" i="13"/>
  <c r="T62" i="13" s="1"/>
  <c r="N3" i="12"/>
  <c r="N3" i="11"/>
  <c r="N3" i="13"/>
  <c r="O30" i="8"/>
  <c r="O31" i="8" s="1"/>
  <c r="O9" i="12"/>
  <c r="O72" i="12"/>
  <c r="O53" i="9"/>
  <c r="O54" i="9" s="1"/>
  <c r="O69" i="9" s="1"/>
  <c r="M26" i="11"/>
  <c r="M32" i="11" s="1"/>
  <c r="M11" i="11"/>
  <c r="M30" i="11" s="1"/>
  <c r="P84" i="13"/>
  <c r="U5" i="12"/>
  <c r="U44" i="13"/>
  <c r="U5" i="13"/>
  <c r="U5" i="11"/>
  <c r="U54" i="13"/>
  <c r="K129" i="9"/>
  <c r="K43" i="4"/>
  <c r="K45" i="4" s="1"/>
  <c r="K48" i="4" s="1"/>
  <c r="K11" i="4"/>
  <c r="K50" i="17" s="1"/>
  <c r="J16" i="4"/>
  <c r="J47" i="12" s="1"/>
  <c r="J48" i="12" s="1"/>
  <c r="L110" i="9"/>
  <c r="L128" i="9" s="1"/>
  <c r="M74" i="9"/>
  <c r="M107" i="9" s="1"/>
  <c r="J48" i="4"/>
  <c r="O82" i="9"/>
  <c r="O87" i="9" s="1"/>
  <c r="O68" i="9"/>
  <c r="O81" i="9"/>
  <c r="O86" i="9" s="1"/>
  <c r="O67" i="9"/>
  <c r="N71" i="9"/>
  <c r="N73" i="9"/>
  <c r="N72" i="9"/>
  <c r="O80" i="9"/>
  <c r="O85" i="9" s="1"/>
  <c r="O66" i="9"/>
  <c r="N3" i="7"/>
  <c r="N3" i="9"/>
  <c r="N3" i="8"/>
  <c r="N70" i="9"/>
  <c r="P45" i="9"/>
  <c r="P47" i="9"/>
  <c r="P48" i="9"/>
  <c r="P46" i="9"/>
  <c r="Q45" i="9"/>
  <c r="Q46" i="9"/>
  <c r="Q47" i="9"/>
  <c r="Q48" i="9"/>
  <c r="N87" i="9"/>
  <c r="N84" i="9"/>
  <c r="N86" i="9"/>
  <c r="N85" i="9"/>
  <c r="U5" i="9"/>
  <c r="U5" i="8"/>
  <c r="U5" i="7"/>
  <c r="M88" i="9"/>
  <c r="M92" i="9" s="1"/>
  <c r="M93" i="9" s="1"/>
  <c r="M108" i="9" s="1"/>
  <c r="O79" i="9"/>
  <c r="O84" i="9" s="1"/>
  <c r="O65" i="9"/>
  <c r="T17" i="3"/>
  <c r="N3" i="5"/>
  <c r="N3" i="4"/>
  <c r="N3" i="2"/>
  <c r="N3" i="3"/>
  <c r="U5" i="5"/>
  <c r="U5" i="4"/>
  <c r="V9" i="3"/>
  <c r="U12" i="3"/>
  <c r="U13" i="3" s="1"/>
  <c r="U5" i="2"/>
  <c r="U5" i="3"/>
  <c r="O140" i="3"/>
  <c r="O141" i="3" s="1"/>
  <c r="R33" i="13" l="1"/>
  <c r="R10" i="7"/>
  <c r="S2" i="2"/>
  <c r="R131" i="3"/>
  <c r="R68" i="12"/>
  <c r="R125" i="9"/>
  <c r="R21" i="7"/>
  <c r="S2" i="9"/>
  <c r="R69" i="7"/>
  <c r="R48" i="14"/>
  <c r="S14" i="8"/>
  <c r="S15" i="8" s="1"/>
  <c r="S18" i="8" s="1"/>
  <c r="S19" i="8" s="1"/>
  <c r="S24" i="8" s="1"/>
  <c r="J13" i="12"/>
  <c r="J14" i="12" s="1"/>
  <c r="J22" i="12" s="1"/>
  <c r="J23" i="12" s="1"/>
  <c r="S21" i="3"/>
  <c r="S22" i="3" s="1"/>
  <c r="S4" i="12" s="1"/>
  <c r="S74" i="3"/>
  <c r="S75" i="3" s="1"/>
  <c r="S102" i="9" s="1"/>
  <c r="S103" i="9" s="1"/>
  <c r="S2" i="3"/>
  <c r="R4" i="9"/>
  <c r="R4" i="12"/>
  <c r="R17" i="14"/>
  <c r="R56" i="4" s="1"/>
  <c r="R58" i="7"/>
  <c r="R59" i="7" s="1"/>
  <c r="R63" i="7" s="1"/>
  <c r="R64" i="7" s="1"/>
  <c r="R21" i="15" s="1"/>
  <c r="S33" i="3"/>
  <c r="S34" i="3" s="1"/>
  <c r="S26" i="15" s="1"/>
  <c r="S27" i="15" s="1"/>
  <c r="S29" i="15" s="1"/>
  <c r="R113" i="3"/>
  <c r="S114" i="3" s="1"/>
  <c r="S133" i="3" s="1"/>
  <c r="S57" i="3"/>
  <c r="S58" i="3" s="1"/>
  <c r="S116" i="9" s="1"/>
  <c r="R45" i="13"/>
  <c r="S2" i="4"/>
  <c r="S23" i="13"/>
  <c r="S24" i="13" s="1"/>
  <c r="S61" i="13" s="1"/>
  <c r="R10" i="13"/>
  <c r="R11" i="13" s="1"/>
  <c r="R83" i="13" s="1"/>
  <c r="R116" i="9"/>
  <c r="S41" i="3"/>
  <c r="S42" i="3" s="1"/>
  <c r="S132" i="3" s="1"/>
  <c r="S85" i="3"/>
  <c r="S86" i="3" s="1"/>
  <c r="S15" i="14" s="1"/>
  <c r="S16" i="14" s="1"/>
  <c r="S89" i="14" s="1"/>
  <c r="S46" i="3"/>
  <c r="S47" i="3" s="1"/>
  <c r="R39" i="14"/>
  <c r="S2" i="17"/>
  <c r="S57" i="15"/>
  <c r="R25" i="11"/>
  <c r="S2" i="7"/>
  <c r="R4" i="11"/>
  <c r="S25" i="3"/>
  <c r="S26" i="3" s="1"/>
  <c r="S27" i="3" s="1"/>
  <c r="S72" i="14" s="1"/>
  <c r="S73" i="14" s="1"/>
  <c r="S76" i="14" s="1"/>
  <c r="S2" i="14"/>
  <c r="S109" i="3"/>
  <c r="S110" i="3" s="1"/>
  <c r="S47" i="7" s="1"/>
  <c r="S48" i="7" s="1"/>
  <c r="S62" i="7" s="1"/>
  <c r="S2" i="12"/>
  <c r="S10" i="15"/>
  <c r="S11" i="15" s="1"/>
  <c r="S14" i="15" s="1"/>
  <c r="S15" i="15" s="1"/>
  <c r="S41" i="15" s="1"/>
  <c r="P53" i="9"/>
  <c r="P54" i="9" s="1"/>
  <c r="P69" i="9" s="1"/>
  <c r="S29" i="13"/>
  <c r="S30" i="13" s="1"/>
  <c r="S67" i="13" s="1"/>
  <c r="N36" i="4"/>
  <c r="N36" i="17" s="1"/>
  <c r="S2" i="5"/>
  <c r="R40" i="9"/>
  <c r="R46" i="9" s="1"/>
  <c r="S2" i="13"/>
  <c r="R4" i="2"/>
  <c r="T18" i="3"/>
  <c r="T57" i="15" s="1"/>
  <c r="S2" i="8"/>
  <c r="S63" i="3"/>
  <c r="S64" i="3" s="1"/>
  <c r="S52" i="14" s="1"/>
  <c r="S53" i="14" s="1"/>
  <c r="S51" i="4" s="1"/>
  <c r="R45" i="14"/>
  <c r="S2" i="15"/>
  <c r="R36" i="7"/>
  <c r="R37" i="7" s="1"/>
  <c r="R52" i="4" s="1"/>
  <c r="S97" i="3"/>
  <c r="S98" i="3" s="1"/>
  <c r="S29" i="14" s="1"/>
  <c r="S30" i="14" s="1"/>
  <c r="S48" i="14" s="1"/>
  <c r="P37" i="14"/>
  <c r="P64" i="14" s="1"/>
  <c r="P66" i="14" s="1"/>
  <c r="Q134" i="3"/>
  <c r="P30" i="8"/>
  <c r="P31" i="8" s="1"/>
  <c r="P9" i="11" s="1"/>
  <c r="N40" i="17"/>
  <c r="N49" i="17"/>
  <c r="O14" i="4"/>
  <c r="P101" i="9"/>
  <c r="P109" i="9" s="1"/>
  <c r="R4" i="7"/>
  <c r="Q25" i="8"/>
  <c r="Q58" i="9" s="1"/>
  <c r="Q59" i="9" s="1"/>
  <c r="Q83" i="9" s="1"/>
  <c r="R4" i="8"/>
  <c r="R53" i="12"/>
  <c r="R31" i="14"/>
  <c r="R58" i="4" s="1"/>
  <c r="N51" i="17"/>
  <c r="N24" i="17"/>
  <c r="N42" i="17"/>
  <c r="N10" i="17"/>
  <c r="U130" i="3"/>
  <c r="U50" i="15"/>
  <c r="P36" i="8"/>
  <c r="P37" i="8" s="1"/>
  <c r="P24" i="11" s="1"/>
  <c r="R92" i="13"/>
  <c r="V5" i="14"/>
  <c r="V5" i="15"/>
  <c r="V5" i="17"/>
  <c r="R50" i="11"/>
  <c r="R4" i="14"/>
  <c r="R4" i="17"/>
  <c r="R4" i="15"/>
  <c r="R4" i="3"/>
  <c r="R10" i="11"/>
  <c r="Q35" i="13"/>
  <c r="Q36" i="13" s="1"/>
  <c r="Q47" i="4" s="1"/>
  <c r="R4" i="4"/>
  <c r="R17" i="11"/>
  <c r="Q56" i="4"/>
  <c r="R4" i="5"/>
  <c r="R39" i="11"/>
  <c r="R72" i="14"/>
  <c r="R73" i="14" s="1"/>
  <c r="R76" i="14" s="1"/>
  <c r="R61" i="14"/>
  <c r="R62" i="14" s="1"/>
  <c r="R65" i="14" s="1"/>
  <c r="R41" i="11"/>
  <c r="O3" i="14"/>
  <c r="O3" i="17"/>
  <c r="O3" i="15"/>
  <c r="R10" i="5"/>
  <c r="R15" i="5" s="1"/>
  <c r="S12" i="5" s="1"/>
  <c r="R22" i="8"/>
  <c r="R28" i="12"/>
  <c r="R36" i="14"/>
  <c r="O75" i="14"/>
  <c r="O77" i="14" s="1"/>
  <c r="O49" i="14"/>
  <c r="R55" i="13"/>
  <c r="R34" i="13"/>
  <c r="R35" i="13" s="1"/>
  <c r="R71" i="12" s="1"/>
  <c r="R114" i="9"/>
  <c r="M33" i="11"/>
  <c r="M34" i="11" s="1"/>
  <c r="M10" i="4" s="1"/>
  <c r="R117" i="3"/>
  <c r="R118" i="3" s="1"/>
  <c r="N27" i="4"/>
  <c r="O94" i="13"/>
  <c r="L40" i="11"/>
  <c r="L42" i="11" s="1"/>
  <c r="L45" i="11" s="1"/>
  <c r="L46" i="11" s="1"/>
  <c r="L54" i="11" s="1"/>
  <c r="L53" i="11"/>
  <c r="O96" i="13"/>
  <c r="O74" i="7"/>
  <c r="P71" i="7" s="1"/>
  <c r="Q73" i="7"/>
  <c r="Q65" i="7"/>
  <c r="Q61" i="4" s="1"/>
  <c r="P65" i="7"/>
  <c r="P73" i="7"/>
  <c r="O73" i="12"/>
  <c r="P70" i="12" s="1"/>
  <c r="P62" i="12" s="1"/>
  <c r="P63" i="12" s="1"/>
  <c r="P72" i="12" s="1"/>
  <c r="O73" i="9"/>
  <c r="O70" i="9"/>
  <c r="Q81" i="13"/>
  <c r="Q84" i="13" s="1"/>
  <c r="P95" i="13"/>
  <c r="P36" i="13"/>
  <c r="P47" i="4" s="1"/>
  <c r="P71" i="12"/>
  <c r="S33" i="13"/>
  <c r="O71" i="9"/>
  <c r="U56" i="13"/>
  <c r="U68" i="13" s="1"/>
  <c r="U46" i="13"/>
  <c r="U62" i="13" s="1"/>
  <c r="L10" i="4"/>
  <c r="N11" i="11"/>
  <c r="N30" i="11" s="1"/>
  <c r="N26" i="11"/>
  <c r="N32" i="11" s="1"/>
  <c r="P96" i="13"/>
  <c r="P85" i="13"/>
  <c r="P13" i="4" s="1"/>
  <c r="R63" i="13"/>
  <c r="S60" i="13" s="1"/>
  <c r="R73" i="13"/>
  <c r="R74" i="13" s="1"/>
  <c r="R81" i="13" s="1"/>
  <c r="O72" i="9"/>
  <c r="O9" i="11"/>
  <c r="O16" i="11"/>
  <c r="O18" i="11" s="1"/>
  <c r="O31" i="11" s="1"/>
  <c r="V44" i="13"/>
  <c r="V5" i="11"/>
  <c r="V5" i="12"/>
  <c r="V5" i="13"/>
  <c r="V54" i="13"/>
  <c r="O3" i="11"/>
  <c r="O3" i="12"/>
  <c r="O3" i="13"/>
  <c r="R69" i="13"/>
  <c r="S66" i="13" s="1"/>
  <c r="R77" i="13"/>
  <c r="R78" i="13" s="1"/>
  <c r="R82" i="13" s="1"/>
  <c r="J56" i="12"/>
  <c r="J49" i="12"/>
  <c r="J18" i="4" s="1"/>
  <c r="J19" i="4" s="1"/>
  <c r="K16" i="4"/>
  <c r="K8" i="12"/>
  <c r="K11" i="12" s="1"/>
  <c r="L9" i="4"/>
  <c r="L115" i="9"/>
  <c r="L117" i="9" s="1"/>
  <c r="L120" i="9" s="1"/>
  <c r="L121" i="9" s="1"/>
  <c r="O88" i="9"/>
  <c r="O92" i="9" s="1"/>
  <c r="O93" i="9" s="1"/>
  <c r="O108" i="9" s="1"/>
  <c r="V5" i="9"/>
  <c r="V5" i="8"/>
  <c r="V5" i="7"/>
  <c r="Q82" i="9"/>
  <c r="Q68" i="9"/>
  <c r="P80" i="9"/>
  <c r="P85" i="9" s="1"/>
  <c r="P66" i="9"/>
  <c r="P82" i="9"/>
  <c r="P87" i="9" s="1"/>
  <c r="P68" i="9"/>
  <c r="P81" i="9"/>
  <c r="P86" i="9" s="1"/>
  <c r="P67" i="9"/>
  <c r="O3" i="7"/>
  <c r="O3" i="9"/>
  <c r="O3" i="8"/>
  <c r="N74" i="9"/>
  <c r="N107" i="9" s="1"/>
  <c r="Q81" i="9"/>
  <c r="Q67" i="9"/>
  <c r="N88" i="9"/>
  <c r="N92" i="9" s="1"/>
  <c r="N93" i="9" s="1"/>
  <c r="N108" i="9" s="1"/>
  <c r="M110" i="9"/>
  <c r="M128" i="9" s="1"/>
  <c r="Q80" i="9"/>
  <c r="Q66" i="9"/>
  <c r="Q79" i="9"/>
  <c r="Q65" i="9"/>
  <c r="P79" i="9"/>
  <c r="P84" i="9" s="1"/>
  <c r="P65" i="9"/>
  <c r="P140" i="3"/>
  <c r="P141" i="3" s="1"/>
  <c r="O3" i="5"/>
  <c r="O3" i="4"/>
  <c r="O3" i="3"/>
  <c r="O3" i="2"/>
  <c r="U17" i="3"/>
  <c r="V5" i="5"/>
  <c r="V5" i="4"/>
  <c r="W9" i="3"/>
  <c r="V12" i="3"/>
  <c r="V13" i="3" s="1"/>
  <c r="V5" i="3"/>
  <c r="V5" i="2"/>
  <c r="S45" i="14" l="1"/>
  <c r="S36" i="7"/>
  <c r="S37" i="7" s="1"/>
  <c r="S58" i="7"/>
  <c r="S59" i="7" s="1"/>
  <c r="R134" i="3"/>
  <c r="S45" i="13"/>
  <c r="T97" i="3"/>
  <c r="T98" i="3" s="1"/>
  <c r="T29" i="14" s="1"/>
  <c r="T30" i="14" s="1"/>
  <c r="T88" i="14" s="1"/>
  <c r="T23" i="13"/>
  <c r="T24" i="13" s="1"/>
  <c r="T61" i="13" s="1"/>
  <c r="T2" i="7"/>
  <c r="S4" i="9"/>
  <c r="T29" i="13"/>
  <c r="T30" i="13" s="1"/>
  <c r="T34" i="13" s="1"/>
  <c r="S4" i="17"/>
  <c r="T25" i="3"/>
  <c r="T26" i="3" s="1"/>
  <c r="T27" i="3" s="1"/>
  <c r="T114" i="9" s="1"/>
  <c r="S4" i="8"/>
  <c r="S4" i="15"/>
  <c r="T2" i="3"/>
  <c r="T2" i="11"/>
  <c r="T2" i="17"/>
  <c r="J36" i="12"/>
  <c r="T41" i="3"/>
  <c r="T42" i="3" s="1"/>
  <c r="T132" i="3" s="1"/>
  <c r="T2" i="8"/>
  <c r="T2" i="4"/>
  <c r="T14" i="8"/>
  <c r="T15" i="8" s="1"/>
  <c r="T18" i="8" s="1"/>
  <c r="T19" i="8" s="1"/>
  <c r="T24" i="8" s="1"/>
  <c r="R72" i="7"/>
  <c r="T2" i="13"/>
  <c r="U18" i="3"/>
  <c r="U63" i="3" s="1"/>
  <c r="U64" i="3" s="1"/>
  <c r="S4" i="7"/>
  <c r="T2" i="5"/>
  <c r="T2" i="12"/>
  <c r="S113" i="3"/>
  <c r="T114" i="3" s="1"/>
  <c r="T133" i="3" s="1"/>
  <c r="T10" i="15"/>
  <c r="T11" i="15" s="1"/>
  <c r="T14" i="15" s="1"/>
  <c r="T15" i="15" s="1"/>
  <c r="T41" i="15" s="1"/>
  <c r="T2" i="2"/>
  <c r="T63" i="3"/>
  <c r="T64" i="3" s="1"/>
  <c r="T36" i="7" s="1"/>
  <c r="T37" i="7" s="1"/>
  <c r="S4" i="14"/>
  <c r="T33" i="3"/>
  <c r="T34" i="3" s="1"/>
  <c r="T26" i="15" s="1"/>
  <c r="T27" i="15" s="1"/>
  <c r="T29" i="15" s="1"/>
  <c r="S4" i="3"/>
  <c r="T74" i="3"/>
  <c r="T75" i="3" s="1"/>
  <c r="T102" i="9" s="1"/>
  <c r="T103" i="9" s="1"/>
  <c r="T85" i="3"/>
  <c r="T86" i="3" s="1"/>
  <c r="T15" i="14" s="1"/>
  <c r="T16" i="14" s="1"/>
  <c r="T89" i="14" s="1"/>
  <c r="S61" i="14"/>
  <c r="S62" i="14" s="1"/>
  <c r="S65" i="14" s="1"/>
  <c r="T21" i="3"/>
  <c r="T22" i="3" s="1"/>
  <c r="T4" i="15" s="1"/>
  <c r="S4" i="2"/>
  <c r="T46" i="3"/>
  <c r="T47" i="3" s="1"/>
  <c r="S4" i="4"/>
  <c r="S39" i="11"/>
  <c r="S4" i="13"/>
  <c r="T2" i="14"/>
  <c r="T57" i="3"/>
  <c r="T58" i="3" s="1"/>
  <c r="T40" i="9" s="1"/>
  <c r="T2" i="15"/>
  <c r="R30" i="15"/>
  <c r="R31" i="15" s="1"/>
  <c r="R36" i="15" s="1"/>
  <c r="P70" i="9"/>
  <c r="T2" i="9"/>
  <c r="S4" i="5"/>
  <c r="S114" i="9"/>
  <c r="S4" i="11"/>
  <c r="T109" i="3"/>
  <c r="T110" i="3" s="1"/>
  <c r="T47" i="7" s="1"/>
  <c r="T48" i="7" s="1"/>
  <c r="T62" i="7" s="1"/>
  <c r="S92" i="13"/>
  <c r="P72" i="9"/>
  <c r="S50" i="11"/>
  <c r="S69" i="7"/>
  <c r="S41" i="11"/>
  <c r="S23" i="8"/>
  <c r="S40" i="9"/>
  <c r="S45" i="9" s="1"/>
  <c r="P40" i="14"/>
  <c r="P33" i="4" s="1"/>
  <c r="P32" i="17" s="1"/>
  <c r="S17" i="11"/>
  <c r="R47" i="9"/>
  <c r="R67" i="9" s="1"/>
  <c r="S55" i="13"/>
  <c r="S36" i="14"/>
  <c r="R45" i="9"/>
  <c r="R79" i="9" s="1"/>
  <c r="S21" i="7"/>
  <c r="S10" i="7"/>
  <c r="P16" i="11"/>
  <c r="P18" i="11" s="1"/>
  <c r="P31" i="11" s="1"/>
  <c r="S34" i="13"/>
  <c r="S35" i="13" s="1"/>
  <c r="S95" i="13" s="1"/>
  <c r="S131" i="3"/>
  <c r="P73" i="9"/>
  <c r="S25" i="11"/>
  <c r="S53" i="12"/>
  <c r="Q95" i="13"/>
  <c r="S10" i="11"/>
  <c r="O97" i="13"/>
  <c r="O27" i="4" s="1"/>
  <c r="S17" i="14"/>
  <c r="S56" i="4" s="1"/>
  <c r="S22" i="8"/>
  <c r="S68" i="12"/>
  <c r="S10" i="13"/>
  <c r="S11" i="13" s="1"/>
  <c r="S83" i="13" s="1"/>
  <c r="S39" i="14"/>
  <c r="S28" i="12"/>
  <c r="Q71" i="12"/>
  <c r="S117" i="3"/>
  <c r="S118" i="3" s="1"/>
  <c r="R48" i="9"/>
  <c r="R82" i="9" s="1"/>
  <c r="P71" i="9"/>
  <c r="S10" i="5"/>
  <c r="S15" i="5" s="1"/>
  <c r="T12" i="5" s="1"/>
  <c r="S125" i="9"/>
  <c r="L55" i="11"/>
  <c r="M52" i="11" s="1"/>
  <c r="P67" i="14"/>
  <c r="P81" i="14"/>
  <c r="S88" i="14"/>
  <c r="S31" i="14"/>
  <c r="S58" i="4" s="1"/>
  <c r="R25" i="8"/>
  <c r="R58" i="9" s="1"/>
  <c r="R59" i="9" s="1"/>
  <c r="R83" i="9" s="1"/>
  <c r="Q53" i="9"/>
  <c r="Q54" i="9" s="1"/>
  <c r="Q69" i="9" s="1"/>
  <c r="Q73" i="9" s="1"/>
  <c r="Q101" i="9"/>
  <c r="Q109" i="9" s="1"/>
  <c r="Q30" i="8"/>
  <c r="Q31" i="8" s="1"/>
  <c r="Q16" i="11" s="1"/>
  <c r="Q18" i="11" s="1"/>
  <c r="Q31" i="11" s="1"/>
  <c r="Q36" i="8"/>
  <c r="Q37" i="8" s="1"/>
  <c r="Q24" i="11" s="1"/>
  <c r="L47" i="11"/>
  <c r="L44" i="4" s="1"/>
  <c r="P61" i="4"/>
  <c r="V130" i="3"/>
  <c r="V50" i="15"/>
  <c r="S72" i="7"/>
  <c r="S52" i="4"/>
  <c r="S30" i="15"/>
  <c r="S31" i="15" s="1"/>
  <c r="S36" i="15" s="1"/>
  <c r="P9" i="12"/>
  <c r="P3" i="14"/>
  <c r="P3" i="17"/>
  <c r="P3" i="15"/>
  <c r="W5" i="14"/>
  <c r="W5" i="15"/>
  <c r="W5" i="17"/>
  <c r="O82" i="14"/>
  <c r="O83" i="14" s="1"/>
  <c r="O90" i="14" s="1"/>
  <c r="O91" i="14" s="1"/>
  <c r="O78" i="14"/>
  <c r="P46" i="14"/>
  <c r="O34" i="4"/>
  <c r="O33" i="17" s="1"/>
  <c r="O34" i="17" s="1"/>
  <c r="M40" i="11"/>
  <c r="M42" i="11" s="1"/>
  <c r="M45" i="11" s="1"/>
  <c r="M53" i="11"/>
  <c r="R95" i="13"/>
  <c r="R36" i="13"/>
  <c r="R47" i="4" s="1"/>
  <c r="O36" i="4"/>
  <c r="O36" i="17" s="1"/>
  <c r="O74" i="9"/>
  <c r="O107" i="9" s="1"/>
  <c r="O110" i="9" s="1"/>
  <c r="O128" i="9" s="1"/>
  <c r="R73" i="7"/>
  <c r="R65" i="7"/>
  <c r="R61" i="4" s="1"/>
  <c r="P74" i="7"/>
  <c r="S63" i="7"/>
  <c r="S64" i="7" s="1"/>
  <c r="S21" i="15" s="1"/>
  <c r="N33" i="11"/>
  <c r="N34" i="11" s="1"/>
  <c r="L11" i="4"/>
  <c r="P26" i="11"/>
  <c r="P32" i="11" s="1"/>
  <c r="P11" i="11"/>
  <c r="P30" i="11" s="1"/>
  <c r="V56" i="13"/>
  <c r="V68" i="13" s="1"/>
  <c r="V46" i="13"/>
  <c r="V62" i="13" s="1"/>
  <c r="S69" i="13"/>
  <c r="T66" i="13" s="1"/>
  <c r="S77" i="13"/>
  <c r="S78" i="13" s="1"/>
  <c r="S82" i="13" s="1"/>
  <c r="O26" i="11"/>
  <c r="O32" i="11" s="1"/>
  <c r="O11" i="11"/>
  <c r="O30" i="11" s="1"/>
  <c r="R84" i="13"/>
  <c r="P3" i="12"/>
  <c r="P3" i="13"/>
  <c r="P3" i="11"/>
  <c r="T17" i="11"/>
  <c r="S63" i="13"/>
  <c r="T60" i="13" s="1"/>
  <c r="S73" i="13"/>
  <c r="S74" i="13" s="1"/>
  <c r="S81" i="13" s="1"/>
  <c r="W54" i="13"/>
  <c r="W5" i="11"/>
  <c r="W44" i="13"/>
  <c r="W5" i="12"/>
  <c r="W5" i="13"/>
  <c r="L129" i="9"/>
  <c r="L130" i="9" s="1"/>
  <c r="L43" i="4"/>
  <c r="P73" i="12"/>
  <c r="Q70" i="12" s="1"/>
  <c r="Q62" i="12" s="1"/>
  <c r="Q63" i="12" s="1"/>
  <c r="Q96" i="13"/>
  <c r="Q85" i="13"/>
  <c r="M9" i="4"/>
  <c r="M11" i="4" s="1"/>
  <c r="M50" i="17" s="1"/>
  <c r="M52" i="17" s="1"/>
  <c r="M54" i="17" s="1"/>
  <c r="M115" i="9"/>
  <c r="M117" i="9" s="1"/>
  <c r="M120" i="9" s="1"/>
  <c r="J32" i="12"/>
  <c r="J33" i="12" s="1"/>
  <c r="K30" i="12" s="1"/>
  <c r="K21" i="12" s="1"/>
  <c r="J37" i="12"/>
  <c r="K17" i="12"/>
  <c r="K18" i="12" s="1"/>
  <c r="K31" i="12" s="1"/>
  <c r="K13" i="12"/>
  <c r="K14" i="12" s="1"/>
  <c r="K47" i="12"/>
  <c r="K48" i="12" s="1"/>
  <c r="J13" i="7"/>
  <c r="P88" i="9"/>
  <c r="P92" i="9" s="1"/>
  <c r="P93" i="9" s="1"/>
  <c r="P108" i="9" s="1"/>
  <c r="R80" i="9"/>
  <c r="R66" i="9"/>
  <c r="Q85" i="9"/>
  <c r="Q87" i="9"/>
  <c r="Q84" i="9"/>
  <c r="Q86" i="9"/>
  <c r="P3" i="7"/>
  <c r="P3" i="9"/>
  <c r="P3" i="8"/>
  <c r="W5" i="9"/>
  <c r="W5" i="8"/>
  <c r="W5" i="7"/>
  <c r="N110" i="9"/>
  <c r="N128" i="9" s="1"/>
  <c r="W5" i="5"/>
  <c r="W5" i="4"/>
  <c r="X9" i="3"/>
  <c r="W12" i="3"/>
  <c r="W13" i="3" s="1"/>
  <c r="W5" i="3"/>
  <c r="W5" i="2"/>
  <c r="V17" i="3"/>
  <c r="Q140" i="3"/>
  <c r="Q141" i="3" s="1"/>
  <c r="P3" i="5"/>
  <c r="P3" i="4"/>
  <c r="P3" i="3"/>
  <c r="P3" i="2"/>
  <c r="T22" i="8" l="1"/>
  <c r="T67" i="13"/>
  <c r="T69" i="13" s="1"/>
  <c r="U66" i="13" s="1"/>
  <c r="T28" i="12"/>
  <c r="T10" i="7"/>
  <c r="T48" i="14"/>
  <c r="T31" i="14"/>
  <c r="T58" i="4" s="1"/>
  <c r="T21" i="7"/>
  <c r="T72" i="14"/>
  <c r="T73" i="14" s="1"/>
  <c r="T76" i="14" s="1"/>
  <c r="U2" i="4"/>
  <c r="T33" i="13"/>
  <c r="T53" i="12"/>
  <c r="T45" i="13"/>
  <c r="T4" i="14"/>
  <c r="T61" i="14"/>
  <c r="T62" i="14" s="1"/>
  <c r="T65" i="14" s="1"/>
  <c r="S134" i="3"/>
  <c r="U109" i="3"/>
  <c r="U110" i="3" s="1"/>
  <c r="U47" i="7" s="1"/>
  <c r="U48" i="7" s="1"/>
  <c r="U62" i="7" s="1"/>
  <c r="U57" i="3"/>
  <c r="U58" i="3" s="1"/>
  <c r="U41" i="11" s="1"/>
  <c r="U2" i="7"/>
  <c r="J38" i="12"/>
  <c r="J41" i="12" s="1"/>
  <c r="J42" i="12" s="1"/>
  <c r="J43" i="12" s="1"/>
  <c r="J50" i="4" s="1"/>
  <c r="J53" i="4" s="1"/>
  <c r="T92" i="13"/>
  <c r="U2" i="9"/>
  <c r="U14" i="8"/>
  <c r="U15" i="8" s="1"/>
  <c r="U18" i="8" s="1"/>
  <c r="U19" i="8" s="1"/>
  <c r="U24" i="8" s="1"/>
  <c r="T25" i="11"/>
  <c r="U2" i="15"/>
  <c r="U74" i="3"/>
  <c r="U75" i="3" s="1"/>
  <c r="U102" i="9" s="1"/>
  <c r="U103" i="9" s="1"/>
  <c r="T10" i="13"/>
  <c r="T11" i="13" s="1"/>
  <c r="T83" i="13" s="1"/>
  <c r="T58" i="7"/>
  <c r="T59" i="7" s="1"/>
  <c r="T63" i="7" s="1"/>
  <c r="T64" i="7" s="1"/>
  <c r="T21" i="15" s="1"/>
  <c r="U10" i="15"/>
  <c r="U11" i="15" s="1"/>
  <c r="U14" i="15" s="1"/>
  <c r="U15" i="15" s="1"/>
  <c r="U41" i="15" s="1"/>
  <c r="T10" i="11"/>
  <c r="T113" i="3"/>
  <c r="U114" i="3" s="1"/>
  <c r="U133" i="3" s="1"/>
  <c r="U46" i="3"/>
  <c r="U47" i="3" s="1"/>
  <c r="T10" i="5"/>
  <c r="T15" i="5" s="1"/>
  <c r="U12" i="5" s="1"/>
  <c r="T131" i="3"/>
  <c r="T116" i="9"/>
  <c r="T50" i="11"/>
  <c r="U41" i="3"/>
  <c r="U42" i="3" s="1"/>
  <c r="U132" i="3" s="1"/>
  <c r="T117" i="3"/>
  <c r="T118" i="3" s="1"/>
  <c r="U2" i="5"/>
  <c r="U57" i="15"/>
  <c r="U97" i="3"/>
  <c r="U98" i="3" s="1"/>
  <c r="U29" i="14" s="1"/>
  <c r="U30" i="14" s="1"/>
  <c r="U31" i="14" s="1"/>
  <c r="U58" i="4" s="1"/>
  <c r="U2" i="3"/>
  <c r="T41" i="11"/>
  <c r="U2" i="13"/>
  <c r="T39" i="14"/>
  <c r="U25" i="3"/>
  <c r="U26" i="3" s="1"/>
  <c r="U27" i="3" s="1"/>
  <c r="U114" i="9" s="1"/>
  <c r="T39" i="11"/>
  <c r="U2" i="2"/>
  <c r="U23" i="13"/>
  <c r="U24" i="13" s="1"/>
  <c r="U61" i="13" s="1"/>
  <c r="U2" i="14"/>
  <c r="U2" i="17"/>
  <c r="U2" i="12"/>
  <c r="U33" i="3"/>
  <c r="U34" i="3" s="1"/>
  <c r="U26" i="15" s="1"/>
  <c r="U27" i="15" s="1"/>
  <c r="U29" i="15" s="1"/>
  <c r="T23" i="8"/>
  <c r="T55" i="13"/>
  <c r="U29" i="13"/>
  <c r="U30" i="13" s="1"/>
  <c r="U67" i="13" s="1"/>
  <c r="U85" i="3"/>
  <c r="U86" i="3" s="1"/>
  <c r="U15" i="14" s="1"/>
  <c r="U16" i="14" s="1"/>
  <c r="U89" i="14" s="1"/>
  <c r="P74" i="9"/>
  <c r="P107" i="9" s="1"/>
  <c r="P110" i="9" s="1"/>
  <c r="P128" i="9" s="1"/>
  <c r="V18" i="3"/>
  <c r="V63" i="3" s="1"/>
  <c r="V64" i="3" s="1"/>
  <c r="U2" i="11"/>
  <c r="T17" i="14"/>
  <c r="T56" i="4" s="1"/>
  <c r="U21" i="3"/>
  <c r="U22" i="3" s="1"/>
  <c r="U4" i="11" s="1"/>
  <c r="U2" i="8"/>
  <c r="T4" i="2"/>
  <c r="T4" i="3"/>
  <c r="T4" i="11"/>
  <c r="T125" i="9"/>
  <c r="T4" i="5"/>
  <c r="T4" i="13"/>
  <c r="T69" i="7"/>
  <c r="T45" i="14"/>
  <c r="T4" i="12"/>
  <c r="T52" i="14"/>
  <c r="T53" i="14" s="1"/>
  <c r="T51" i="4" s="1"/>
  <c r="S46" i="9"/>
  <c r="S66" i="9" s="1"/>
  <c r="T4" i="9"/>
  <c r="T36" i="14"/>
  <c r="T4" i="17"/>
  <c r="S47" i="9"/>
  <c r="S81" i="9" s="1"/>
  <c r="T68" i="12"/>
  <c r="T4" i="4"/>
  <c r="R68" i="9"/>
  <c r="T4" i="8"/>
  <c r="T4" i="7"/>
  <c r="R53" i="9"/>
  <c r="R54" i="9" s="1"/>
  <c r="R69" i="9" s="1"/>
  <c r="R72" i="9" s="1"/>
  <c r="R36" i="8"/>
  <c r="R37" i="8" s="1"/>
  <c r="R24" i="11" s="1"/>
  <c r="R30" i="8"/>
  <c r="R31" i="8" s="1"/>
  <c r="R16" i="11" s="1"/>
  <c r="R18" i="11" s="1"/>
  <c r="R31" i="11" s="1"/>
  <c r="Q37" i="14"/>
  <c r="Q64" i="14" s="1"/>
  <c r="Q66" i="14" s="1"/>
  <c r="Q67" i="14" s="1"/>
  <c r="R81" i="9"/>
  <c r="R86" i="9" s="1"/>
  <c r="S25" i="8"/>
  <c r="S101" i="9" s="1"/>
  <c r="S109" i="9" s="1"/>
  <c r="S48" i="9"/>
  <c r="S82" i="9" s="1"/>
  <c r="R65" i="9"/>
  <c r="L32" i="4"/>
  <c r="L23" i="17" s="1"/>
  <c r="L45" i="4"/>
  <c r="L48" i="4" s="1"/>
  <c r="R101" i="9"/>
  <c r="R109" i="9" s="1"/>
  <c r="P94" i="13"/>
  <c r="P97" i="13" s="1"/>
  <c r="Q94" i="13" s="1"/>
  <c r="Q97" i="13" s="1"/>
  <c r="Q70" i="9"/>
  <c r="Q71" i="9"/>
  <c r="Q72" i="9"/>
  <c r="O33" i="11"/>
  <c r="O34" i="11" s="1"/>
  <c r="O10" i="4" s="1"/>
  <c r="P14" i="4"/>
  <c r="P55" i="4"/>
  <c r="Q9" i="11"/>
  <c r="Q11" i="11" s="1"/>
  <c r="Q30" i="11" s="1"/>
  <c r="O40" i="17"/>
  <c r="O49" i="17"/>
  <c r="L8" i="12"/>
  <c r="L11" i="12" s="1"/>
  <c r="L13" i="12" s="1"/>
  <c r="L14" i="12" s="1"/>
  <c r="L22" i="12" s="1"/>
  <c r="L23" i="12" s="1"/>
  <c r="L50" i="17"/>
  <c r="L52" i="17" s="1"/>
  <c r="L54" i="17" s="1"/>
  <c r="X5" i="14"/>
  <c r="X5" i="17"/>
  <c r="X5" i="15"/>
  <c r="O9" i="17"/>
  <c r="O122" i="3"/>
  <c r="O123" i="3" s="1"/>
  <c r="Q3" i="14"/>
  <c r="Q3" i="17"/>
  <c r="Q3" i="15"/>
  <c r="T72" i="7"/>
  <c r="T52" i="4"/>
  <c r="T30" i="15"/>
  <c r="T31" i="15" s="1"/>
  <c r="T36" i="15" s="1"/>
  <c r="W130" i="3"/>
  <c r="W50" i="15"/>
  <c r="U36" i="7"/>
  <c r="U37" i="7" s="1"/>
  <c r="U52" i="14"/>
  <c r="U53" i="14" s="1"/>
  <c r="U51" i="4" s="1"/>
  <c r="U45" i="14"/>
  <c r="S36" i="13"/>
  <c r="S47" i="4" s="1"/>
  <c r="P33" i="11"/>
  <c r="P34" i="11" s="1"/>
  <c r="P10" i="4" s="1"/>
  <c r="O15" i="4"/>
  <c r="O57" i="4"/>
  <c r="O10" i="12"/>
  <c r="O84" i="14"/>
  <c r="P75" i="14"/>
  <c r="P77" i="14" s="1"/>
  <c r="P49" i="14"/>
  <c r="T35" i="13"/>
  <c r="T36" i="13" s="1"/>
  <c r="T47" i="4" s="1"/>
  <c r="S71" i="12"/>
  <c r="L16" i="4"/>
  <c r="L47" i="12" s="1"/>
  <c r="L48" i="12" s="1"/>
  <c r="L49" i="12" s="1"/>
  <c r="L18" i="4" s="1"/>
  <c r="L19" i="4" s="1"/>
  <c r="J79" i="7"/>
  <c r="J80" i="7" s="1"/>
  <c r="J86" i="7" s="1"/>
  <c r="N53" i="11"/>
  <c r="N40" i="11"/>
  <c r="N42" i="11" s="1"/>
  <c r="N45" i="11" s="1"/>
  <c r="S73" i="7"/>
  <c r="S65" i="7"/>
  <c r="Q71" i="7"/>
  <c r="Q74" i="7" s="1"/>
  <c r="P36" i="4"/>
  <c r="P36" i="17" s="1"/>
  <c r="S84" i="13"/>
  <c r="S85" i="13" s="1"/>
  <c r="S13" i="4" s="1"/>
  <c r="Q13" i="4"/>
  <c r="R85" i="13"/>
  <c r="R13" i="4" s="1"/>
  <c r="R96" i="13"/>
  <c r="T77" i="13"/>
  <c r="T78" i="13" s="1"/>
  <c r="T82" i="13" s="1"/>
  <c r="X54" i="13"/>
  <c r="X5" i="13"/>
  <c r="X44" i="13"/>
  <c r="X5" i="12"/>
  <c r="X5" i="11"/>
  <c r="M127" i="9"/>
  <c r="L28" i="4"/>
  <c r="L18" i="17" s="1"/>
  <c r="W46" i="13"/>
  <c r="W62" i="13" s="1"/>
  <c r="W56" i="13"/>
  <c r="W68" i="13" s="1"/>
  <c r="M44" i="11"/>
  <c r="M46" i="11" s="1"/>
  <c r="T63" i="13"/>
  <c r="U60" i="13" s="1"/>
  <c r="T73" i="13"/>
  <c r="T74" i="13" s="1"/>
  <c r="T81" i="13" s="1"/>
  <c r="Q3" i="12"/>
  <c r="Q3" i="13"/>
  <c r="Q3" i="11"/>
  <c r="Q72" i="12"/>
  <c r="Q73" i="12" s="1"/>
  <c r="R70" i="12" s="1"/>
  <c r="R62" i="12" s="1"/>
  <c r="R63" i="12" s="1"/>
  <c r="Q9" i="12"/>
  <c r="N10" i="4"/>
  <c r="K36" i="12"/>
  <c r="K22" i="12"/>
  <c r="K23" i="12" s="1"/>
  <c r="N9" i="4"/>
  <c r="N115" i="9"/>
  <c r="N117" i="9" s="1"/>
  <c r="N120" i="9" s="1"/>
  <c r="K56" i="12"/>
  <c r="K49" i="12"/>
  <c r="K18" i="4" s="1"/>
  <c r="K19" i="4" s="1"/>
  <c r="O9" i="4"/>
  <c r="O115" i="9"/>
  <c r="O117" i="9" s="1"/>
  <c r="O120" i="9" s="1"/>
  <c r="M16" i="4"/>
  <c r="M47" i="12" s="1"/>
  <c r="M48" i="12" s="1"/>
  <c r="M8" i="12"/>
  <c r="M11" i="12" s="1"/>
  <c r="Q3" i="7"/>
  <c r="Q3" i="9"/>
  <c r="Q3" i="8"/>
  <c r="T48" i="9"/>
  <c r="T47" i="9"/>
  <c r="T46" i="9"/>
  <c r="T45" i="9"/>
  <c r="Q88" i="9"/>
  <c r="Q92" i="9" s="1"/>
  <c r="Q93" i="9" s="1"/>
  <c r="Q108" i="9" s="1"/>
  <c r="R85" i="9"/>
  <c r="R84" i="9"/>
  <c r="R87" i="9"/>
  <c r="S79" i="9"/>
  <c r="S65" i="9"/>
  <c r="X5" i="8"/>
  <c r="X5" i="9"/>
  <c r="X5" i="7"/>
  <c r="W17" i="3"/>
  <c r="X5" i="5"/>
  <c r="X5" i="4"/>
  <c r="X12" i="3"/>
  <c r="X13" i="3" s="1"/>
  <c r="X5" i="2"/>
  <c r="X5" i="3"/>
  <c r="Y9" i="3"/>
  <c r="R140" i="3"/>
  <c r="R141" i="3" s="1"/>
  <c r="Q3" i="5"/>
  <c r="Q3" i="4"/>
  <c r="Q3" i="2"/>
  <c r="Q3" i="3"/>
  <c r="U25" i="11" l="1"/>
  <c r="U17" i="11"/>
  <c r="U10" i="13"/>
  <c r="U11" i="13" s="1"/>
  <c r="U83" i="13" s="1"/>
  <c r="V46" i="3"/>
  <c r="V47" i="3" s="1"/>
  <c r="V21" i="3"/>
  <c r="V22" i="3" s="1"/>
  <c r="V4" i="15" s="1"/>
  <c r="V10" i="15"/>
  <c r="V11" i="15" s="1"/>
  <c r="V14" i="15" s="1"/>
  <c r="V15" i="15" s="1"/>
  <c r="V41" i="15" s="1"/>
  <c r="T134" i="3"/>
  <c r="V2" i="2"/>
  <c r="U125" i="9"/>
  <c r="U68" i="12"/>
  <c r="U53" i="12"/>
  <c r="U50" i="11"/>
  <c r="T25" i="8"/>
  <c r="T30" i="8" s="1"/>
  <c r="T31" i="8" s="1"/>
  <c r="U117" i="3"/>
  <c r="U118" i="3" s="1"/>
  <c r="U69" i="7"/>
  <c r="U10" i="7"/>
  <c r="U131" i="3"/>
  <c r="U55" i="13"/>
  <c r="U21" i="7"/>
  <c r="U22" i="8"/>
  <c r="S36" i="8"/>
  <c r="S37" i="8" s="1"/>
  <c r="S24" i="11" s="1"/>
  <c r="J57" i="12"/>
  <c r="J58" i="12" s="1"/>
  <c r="K55" i="12" s="1"/>
  <c r="U23" i="8"/>
  <c r="U116" i="9"/>
  <c r="U10" i="5"/>
  <c r="U15" i="5" s="1"/>
  <c r="V12" i="5" s="1"/>
  <c r="U58" i="7"/>
  <c r="U59" i="7" s="1"/>
  <c r="U63" i="7" s="1"/>
  <c r="U64" i="7" s="1"/>
  <c r="U21" i="15" s="1"/>
  <c r="U113" i="3"/>
  <c r="V114" i="3" s="1"/>
  <c r="V133" i="3" s="1"/>
  <c r="U36" i="14"/>
  <c r="U40" i="9"/>
  <c r="U46" i="9" s="1"/>
  <c r="U10" i="11"/>
  <c r="U92" i="13"/>
  <c r="U4" i="13"/>
  <c r="U4" i="4"/>
  <c r="S58" i="9"/>
  <c r="S59" i="9" s="1"/>
  <c r="S83" i="9" s="1"/>
  <c r="S84" i="9" s="1"/>
  <c r="U4" i="9"/>
  <c r="U4" i="17"/>
  <c r="U88" i="14"/>
  <c r="U4" i="8"/>
  <c r="U4" i="15"/>
  <c r="U48" i="14"/>
  <c r="U4" i="7"/>
  <c r="S53" i="9"/>
  <c r="S54" i="9" s="1"/>
  <c r="S69" i="9" s="1"/>
  <c r="U4" i="14"/>
  <c r="U4" i="2"/>
  <c r="U4" i="3"/>
  <c r="U4" i="5"/>
  <c r="U28" i="12"/>
  <c r="U4" i="12"/>
  <c r="S30" i="8"/>
  <c r="S31" i="8" s="1"/>
  <c r="S9" i="11" s="1"/>
  <c r="S26" i="11" s="1"/>
  <c r="S32" i="11" s="1"/>
  <c r="P27" i="4"/>
  <c r="V2" i="15"/>
  <c r="V2" i="7"/>
  <c r="U72" i="14"/>
  <c r="U73" i="14" s="1"/>
  <c r="U76" i="14" s="1"/>
  <c r="V25" i="3"/>
  <c r="V26" i="3" s="1"/>
  <c r="V27" i="3" s="1"/>
  <c r="V72" i="14" s="1"/>
  <c r="V73" i="14" s="1"/>
  <c r="V76" i="14" s="1"/>
  <c r="V2" i="17"/>
  <c r="V23" i="13"/>
  <c r="V24" i="13" s="1"/>
  <c r="V33" i="13" s="1"/>
  <c r="V2" i="5"/>
  <c r="U39" i="11"/>
  <c r="V2" i="14"/>
  <c r="U33" i="13"/>
  <c r="U34" i="13"/>
  <c r="V2" i="12"/>
  <c r="W18" i="3"/>
  <c r="W57" i="15" s="1"/>
  <c r="V2" i="13"/>
  <c r="V57" i="3"/>
  <c r="V58" i="3" s="1"/>
  <c r="V25" i="11" s="1"/>
  <c r="U45" i="13"/>
  <c r="V109" i="3"/>
  <c r="V110" i="3" s="1"/>
  <c r="V47" i="7" s="1"/>
  <c r="V48" i="7" s="1"/>
  <c r="V62" i="7" s="1"/>
  <c r="U61" i="14"/>
  <c r="U62" i="14" s="1"/>
  <c r="U65" i="14" s="1"/>
  <c r="V2" i="4"/>
  <c r="V2" i="9"/>
  <c r="V85" i="3"/>
  <c r="V86" i="3" s="1"/>
  <c r="V15" i="14" s="1"/>
  <c r="V16" i="14" s="1"/>
  <c r="V89" i="14" s="1"/>
  <c r="V14" i="8"/>
  <c r="V15" i="8" s="1"/>
  <c r="V18" i="8" s="1"/>
  <c r="V19" i="8" s="1"/>
  <c r="V24" i="8" s="1"/>
  <c r="V2" i="11"/>
  <c r="V41" i="3"/>
  <c r="V42" i="3" s="1"/>
  <c r="V132" i="3" s="1"/>
  <c r="S67" i="9"/>
  <c r="V29" i="13"/>
  <c r="V30" i="13" s="1"/>
  <c r="V34" i="13" s="1"/>
  <c r="U17" i="14"/>
  <c r="U56" i="4" s="1"/>
  <c r="V33" i="3"/>
  <c r="V34" i="3" s="1"/>
  <c r="V26" i="15" s="1"/>
  <c r="V27" i="15" s="1"/>
  <c r="V29" i="15" s="1"/>
  <c r="V57" i="15"/>
  <c r="V2" i="8"/>
  <c r="V97" i="3"/>
  <c r="V98" i="3" s="1"/>
  <c r="V29" i="14" s="1"/>
  <c r="V30" i="14" s="1"/>
  <c r="V31" i="14" s="1"/>
  <c r="V58" i="4" s="1"/>
  <c r="R73" i="9"/>
  <c r="V74" i="3"/>
  <c r="V75" i="3" s="1"/>
  <c r="V102" i="9" s="1"/>
  <c r="V103" i="9" s="1"/>
  <c r="V2" i="3"/>
  <c r="U39" i="14"/>
  <c r="S80" i="9"/>
  <c r="Q81" i="14"/>
  <c r="Q40" i="14"/>
  <c r="R9" i="11"/>
  <c r="R11" i="11" s="1"/>
  <c r="R30" i="11" s="1"/>
  <c r="R71" i="9"/>
  <c r="R70" i="9"/>
  <c r="P40" i="11"/>
  <c r="P42" i="11" s="1"/>
  <c r="P45" i="11" s="1"/>
  <c r="Q74" i="9"/>
  <c r="Q107" i="9" s="1"/>
  <c r="Q110" i="9" s="1"/>
  <c r="P53" i="11"/>
  <c r="S68" i="9"/>
  <c r="O53" i="11"/>
  <c r="L36" i="12"/>
  <c r="O40" i="11"/>
  <c r="O42" i="11" s="1"/>
  <c r="O45" i="11" s="1"/>
  <c r="Q26" i="11"/>
  <c r="Q32" i="11" s="1"/>
  <c r="Q33" i="11" s="1"/>
  <c r="Q53" i="11" s="1"/>
  <c r="L17" i="12"/>
  <c r="L18" i="12" s="1"/>
  <c r="L31" i="12" s="1"/>
  <c r="T84" i="13"/>
  <c r="T85" i="13" s="1"/>
  <c r="T13" i="4" s="1"/>
  <c r="O51" i="17"/>
  <c r="O24" i="17"/>
  <c r="O42" i="17"/>
  <c r="O10" i="17"/>
  <c r="X130" i="3"/>
  <c r="X50" i="15"/>
  <c r="R3" i="14"/>
  <c r="R3" i="17"/>
  <c r="R3" i="15"/>
  <c r="Q55" i="4"/>
  <c r="Q14" i="4"/>
  <c r="Y5" i="14"/>
  <c r="Y5" i="17"/>
  <c r="Y5" i="15"/>
  <c r="T95" i="13"/>
  <c r="U72" i="7"/>
  <c r="U30" i="15"/>
  <c r="U31" i="15" s="1"/>
  <c r="U36" i="15" s="1"/>
  <c r="U52" i="4"/>
  <c r="V4" i="14"/>
  <c r="V36" i="7"/>
  <c r="V37" i="7" s="1"/>
  <c r="V52" i="14"/>
  <c r="V53" i="14" s="1"/>
  <c r="V51" i="4" s="1"/>
  <c r="V45" i="14"/>
  <c r="T71" i="12"/>
  <c r="J59" i="4"/>
  <c r="J62" i="4" s="1"/>
  <c r="J24" i="7" s="1"/>
  <c r="J8" i="17"/>
  <c r="P82" i="14"/>
  <c r="P83" i="14" s="1"/>
  <c r="P90" i="14" s="1"/>
  <c r="P91" i="14" s="1"/>
  <c r="P78" i="14"/>
  <c r="Q46" i="14"/>
  <c r="P34" i="4"/>
  <c r="P33" i="17" s="1"/>
  <c r="P34" i="17" s="1"/>
  <c r="L56" i="12"/>
  <c r="S96" i="13"/>
  <c r="T73" i="7"/>
  <c r="T65" i="7"/>
  <c r="T61" i="4" s="1"/>
  <c r="R71" i="7"/>
  <c r="R74" i="7" s="1"/>
  <c r="Q36" i="4"/>
  <c r="Q36" i="17" s="1"/>
  <c r="S61" i="4"/>
  <c r="N11" i="4"/>
  <c r="M119" i="9"/>
  <c r="M121" i="9" s="1"/>
  <c r="X56" i="13"/>
  <c r="X68" i="13" s="1"/>
  <c r="X46" i="13"/>
  <c r="X62" i="13" s="1"/>
  <c r="R94" i="13"/>
  <c r="R97" i="13" s="1"/>
  <c r="Q27" i="4"/>
  <c r="R72" i="12"/>
  <c r="R73" i="12" s="1"/>
  <c r="S70" i="12" s="1"/>
  <c r="S62" i="12" s="1"/>
  <c r="S63" i="12" s="1"/>
  <c r="R9" i="12"/>
  <c r="V4" i="11"/>
  <c r="Y5" i="13"/>
  <c r="Y5" i="12"/>
  <c r="Y44" i="13"/>
  <c r="Y5" i="11"/>
  <c r="Y54" i="13"/>
  <c r="R3" i="13"/>
  <c r="R3" i="11"/>
  <c r="R3" i="12"/>
  <c r="M54" i="11"/>
  <c r="M55" i="11" s="1"/>
  <c r="M47" i="11"/>
  <c r="M44" i="4" s="1"/>
  <c r="U63" i="13"/>
  <c r="V60" i="13" s="1"/>
  <c r="U73" i="13"/>
  <c r="U74" i="13" s="1"/>
  <c r="U81" i="13" s="1"/>
  <c r="U69" i="13"/>
  <c r="V66" i="13" s="1"/>
  <c r="U77" i="13"/>
  <c r="U78" i="13" s="1"/>
  <c r="U82" i="13" s="1"/>
  <c r="K13" i="7"/>
  <c r="K79" i="7" s="1"/>
  <c r="O11" i="4"/>
  <c r="O50" i="17" s="1"/>
  <c r="M56" i="12"/>
  <c r="M49" i="12"/>
  <c r="M18" i="4" s="1"/>
  <c r="M19" i="4" s="1"/>
  <c r="M17" i="12"/>
  <c r="M18" i="12" s="1"/>
  <c r="M31" i="12" s="1"/>
  <c r="M13" i="12"/>
  <c r="M14" i="12" s="1"/>
  <c r="L32" i="12"/>
  <c r="L37" i="12"/>
  <c r="K32" i="12"/>
  <c r="K37" i="12"/>
  <c r="K38" i="12" s="1"/>
  <c r="K41" i="12" s="1"/>
  <c r="K42" i="12" s="1"/>
  <c r="P9" i="4"/>
  <c r="P115" i="9"/>
  <c r="P117" i="9" s="1"/>
  <c r="P120" i="9" s="1"/>
  <c r="L13" i="7"/>
  <c r="T80" i="9"/>
  <c r="T66" i="9"/>
  <c r="T81" i="9"/>
  <c r="T67" i="9"/>
  <c r="R3" i="7"/>
  <c r="R3" i="9"/>
  <c r="R3" i="8"/>
  <c r="V4" i="9"/>
  <c r="R88" i="9"/>
  <c r="R92" i="9" s="1"/>
  <c r="R93" i="9" s="1"/>
  <c r="R108" i="9" s="1"/>
  <c r="T82" i="9"/>
  <c r="T68" i="9"/>
  <c r="Y5" i="9"/>
  <c r="Y5" i="7"/>
  <c r="Y5" i="8"/>
  <c r="T79" i="9"/>
  <c r="T65" i="9"/>
  <c r="S140" i="3"/>
  <c r="S141" i="3" s="1"/>
  <c r="Y5" i="5"/>
  <c r="Y5" i="4"/>
  <c r="Y5" i="3"/>
  <c r="Z9" i="3"/>
  <c r="Y12" i="3"/>
  <c r="Y13" i="3" s="1"/>
  <c r="Y5" i="2"/>
  <c r="R3" i="5"/>
  <c r="R3" i="4"/>
  <c r="R3" i="2"/>
  <c r="R3" i="3"/>
  <c r="X17" i="3"/>
  <c r="V4" i="2"/>
  <c r="V4" i="3"/>
  <c r="V4" i="12" l="1"/>
  <c r="V4" i="5"/>
  <c r="V4" i="7"/>
  <c r="V10" i="5"/>
  <c r="S85" i="9"/>
  <c r="V4" i="4"/>
  <c r="V4" i="13"/>
  <c r="V4" i="17"/>
  <c r="U134" i="3"/>
  <c r="W41" i="3"/>
  <c r="W42" i="3" s="1"/>
  <c r="W132" i="3" s="1"/>
  <c r="W33" i="3"/>
  <c r="W34" i="3" s="1"/>
  <c r="W26" i="15" s="1"/>
  <c r="W27" i="15" s="1"/>
  <c r="W29" i="15" s="1"/>
  <c r="S87" i="9"/>
  <c r="L38" i="12"/>
  <c r="L41" i="12" s="1"/>
  <c r="L42" i="12" s="1"/>
  <c r="W2" i="4"/>
  <c r="W2" i="12"/>
  <c r="W46" i="3"/>
  <c r="W47" i="3" s="1"/>
  <c r="W2" i="5"/>
  <c r="T36" i="8"/>
  <c r="T37" i="8" s="1"/>
  <c r="T24" i="11" s="1"/>
  <c r="T58" i="9"/>
  <c r="T59" i="9" s="1"/>
  <c r="T83" i="9" s="1"/>
  <c r="T87" i="9" s="1"/>
  <c r="W23" i="13"/>
  <c r="W24" i="13" s="1"/>
  <c r="W45" i="13" s="1"/>
  <c r="W85" i="3"/>
  <c r="W86" i="3" s="1"/>
  <c r="W15" i="14" s="1"/>
  <c r="W16" i="14" s="1"/>
  <c r="W89" i="14" s="1"/>
  <c r="W57" i="3"/>
  <c r="W58" i="3" s="1"/>
  <c r="W40" i="9" s="1"/>
  <c r="T101" i="9"/>
  <c r="T109" i="9" s="1"/>
  <c r="T53" i="9"/>
  <c r="T54" i="9" s="1"/>
  <c r="T69" i="9" s="1"/>
  <c r="T73" i="9" s="1"/>
  <c r="W10" i="15"/>
  <c r="W11" i="15" s="1"/>
  <c r="W14" i="15" s="1"/>
  <c r="W15" i="15" s="1"/>
  <c r="W41" i="15" s="1"/>
  <c r="V117" i="3"/>
  <c r="W2" i="8"/>
  <c r="W14" i="8"/>
  <c r="W15" i="8" s="1"/>
  <c r="W18" i="8" s="1"/>
  <c r="W19" i="8" s="1"/>
  <c r="W24" i="8" s="1"/>
  <c r="W74" i="3"/>
  <c r="W75" i="3" s="1"/>
  <c r="W102" i="9" s="1"/>
  <c r="W103" i="9" s="1"/>
  <c r="V4" i="8"/>
  <c r="V61" i="13"/>
  <c r="V63" i="13" s="1"/>
  <c r="W60" i="13" s="1"/>
  <c r="U47" i="9"/>
  <c r="U67" i="9" s="1"/>
  <c r="R26" i="11"/>
  <c r="R32" i="11" s="1"/>
  <c r="R33" i="11" s="1"/>
  <c r="R53" i="11" s="1"/>
  <c r="U45" i="9"/>
  <c r="U79" i="9" s="1"/>
  <c r="W2" i="14"/>
  <c r="U48" i="9"/>
  <c r="U82" i="9" s="1"/>
  <c r="V114" i="9"/>
  <c r="V39" i="11"/>
  <c r="U25" i="8"/>
  <c r="W2" i="13"/>
  <c r="S72" i="9"/>
  <c r="W2" i="11"/>
  <c r="W2" i="7"/>
  <c r="X18" i="3"/>
  <c r="X2" i="13" s="1"/>
  <c r="W2" i="2"/>
  <c r="W25" i="3"/>
  <c r="W26" i="3" s="1"/>
  <c r="W27" i="3" s="1"/>
  <c r="W72" i="14" s="1"/>
  <c r="W73" i="14" s="1"/>
  <c r="W76" i="14" s="1"/>
  <c r="V45" i="13"/>
  <c r="W29" i="13"/>
  <c r="W30" i="13" s="1"/>
  <c r="W67" i="13" s="1"/>
  <c r="W2" i="3"/>
  <c r="W63" i="3"/>
  <c r="W64" i="3" s="1"/>
  <c r="W36" i="7" s="1"/>
  <c r="W37" i="7" s="1"/>
  <c r="W21" i="3"/>
  <c r="W22" i="3" s="1"/>
  <c r="W4" i="9" s="1"/>
  <c r="W2" i="9"/>
  <c r="W109" i="3"/>
  <c r="W110" i="3" s="1"/>
  <c r="W47" i="7" s="1"/>
  <c r="W48" i="7" s="1"/>
  <c r="W62" i="7" s="1"/>
  <c r="V23" i="8"/>
  <c r="S86" i="9"/>
  <c r="S16" i="11"/>
  <c r="S18" i="11" s="1"/>
  <c r="S31" i="11" s="1"/>
  <c r="V92" i="13"/>
  <c r="S11" i="11"/>
  <c r="S30" i="11" s="1"/>
  <c r="R74" i="9"/>
  <c r="R107" i="9" s="1"/>
  <c r="R110" i="9" s="1"/>
  <c r="R128" i="9" s="1"/>
  <c r="V125" i="9"/>
  <c r="J35" i="4"/>
  <c r="V28" i="12"/>
  <c r="V116" i="9"/>
  <c r="V21" i="7"/>
  <c r="V131" i="3"/>
  <c r="V17" i="11"/>
  <c r="V55" i="13"/>
  <c r="V10" i="13"/>
  <c r="V11" i="13" s="1"/>
  <c r="V83" i="13" s="1"/>
  <c r="W2" i="15"/>
  <c r="V10" i="11"/>
  <c r="V67" i="13"/>
  <c r="V69" i="13" s="1"/>
  <c r="W66" i="13" s="1"/>
  <c r="V41" i="11"/>
  <c r="W2" i="17"/>
  <c r="V118" i="3"/>
  <c r="V69" i="7"/>
  <c r="V10" i="7"/>
  <c r="W97" i="3"/>
  <c r="W98" i="3" s="1"/>
  <c r="W29" i="14" s="1"/>
  <c r="W30" i="14" s="1"/>
  <c r="W88" i="14" s="1"/>
  <c r="V88" i="14"/>
  <c r="S73" i="9"/>
  <c r="U35" i="13"/>
  <c r="U36" i="13" s="1"/>
  <c r="V22" i="8"/>
  <c r="V48" i="14"/>
  <c r="V40" i="9"/>
  <c r="V45" i="9" s="1"/>
  <c r="V68" i="12"/>
  <c r="S70" i="9"/>
  <c r="S71" i="9"/>
  <c r="V53" i="12"/>
  <c r="Q128" i="9"/>
  <c r="Q9" i="4"/>
  <c r="T96" i="13"/>
  <c r="V113" i="3"/>
  <c r="W114" i="3" s="1"/>
  <c r="W133" i="3" s="1"/>
  <c r="V61" i="14"/>
  <c r="V62" i="14" s="1"/>
  <c r="V65" i="14" s="1"/>
  <c r="V39" i="14"/>
  <c r="V58" i="7"/>
  <c r="V59" i="7" s="1"/>
  <c r="V63" i="7" s="1"/>
  <c r="V64" i="7" s="1"/>
  <c r="V21" i="15" s="1"/>
  <c r="V17" i="14"/>
  <c r="V56" i="4" s="1"/>
  <c r="V50" i="11"/>
  <c r="V36" i="14"/>
  <c r="R37" i="14"/>
  <c r="Q33" i="4"/>
  <c r="Q32" i="17" s="1"/>
  <c r="L33" i="12"/>
  <c r="M30" i="12" s="1"/>
  <c r="M21" i="12" s="1"/>
  <c r="O52" i="17"/>
  <c r="O54" i="17" s="1"/>
  <c r="Q115" i="9"/>
  <c r="Q117" i="9" s="1"/>
  <c r="Q120" i="9" s="1"/>
  <c r="N8" i="12"/>
  <c r="N11" i="12" s="1"/>
  <c r="N17" i="12" s="1"/>
  <c r="N18" i="12" s="1"/>
  <c r="N31" i="12" s="1"/>
  <c r="N50" i="17"/>
  <c r="N52" i="17" s="1"/>
  <c r="N54" i="17" s="1"/>
  <c r="V15" i="5"/>
  <c r="W12" i="5" s="1"/>
  <c r="Q40" i="11"/>
  <c r="Q42" i="11" s="1"/>
  <c r="Q45" i="11" s="1"/>
  <c r="Q34" i="11"/>
  <c r="Q10" i="4" s="1"/>
  <c r="P40" i="17"/>
  <c r="P49" i="17"/>
  <c r="S3" i="14"/>
  <c r="S3" i="15"/>
  <c r="S3" i="17"/>
  <c r="V72" i="7"/>
  <c r="V30" i="15"/>
  <c r="V31" i="15" s="1"/>
  <c r="V36" i="15" s="1"/>
  <c r="V52" i="4"/>
  <c r="P9" i="17"/>
  <c r="P122" i="3"/>
  <c r="P123" i="3" s="1"/>
  <c r="Y130" i="3"/>
  <c r="Y50" i="15"/>
  <c r="U84" i="13"/>
  <c r="U96" i="13" s="1"/>
  <c r="Z5" i="14"/>
  <c r="Z5" i="17"/>
  <c r="Z5" i="15"/>
  <c r="P15" i="4"/>
  <c r="P57" i="4"/>
  <c r="P10" i="12"/>
  <c r="P84" i="14"/>
  <c r="Q75" i="14"/>
  <c r="Q77" i="14" s="1"/>
  <c r="Q49" i="14"/>
  <c r="N16" i="4"/>
  <c r="N47" i="12" s="1"/>
  <c r="N48" i="12" s="1"/>
  <c r="N56" i="12" s="1"/>
  <c r="J83" i="7"/>
  <c r="J84" i="7" s="1"/>
  <c r="J87" i="7" s="1"/>
  <c r="J88" i="7" s="1"/>
  <c r="J20" i="15" s="1"/>
  <c r="J22" i="15" s="1"/>
  <c r="J35" i="15" s="1"/>
  <c r="J37" i="15" s="1"/>
  <c r="J58" i="15" s="1"/>
  <c r="J59" i="15" s="1"/>
  <c r="L79" i="7"/>
  <c r="L80" i="7" s="1"/>
  <c r="L86" i="7" s="1"/>
  <c r="U73" i="7"/>
  <c r="U65" i="7"/>
  <c r="S71" i="7"/>
  <c r="S74" i="7" s="1"/>
  <c r="R36" i="4"/>
  <c r="R36" i="17" s="1"/>
  <c r="V35" i="13"/>
  <c r="V95" i="13" s="1"/>
  <c r="S3" i="11"/>
  <c r="S3" i="13"/>
  <c r="S3" i="12"/>
  <c r="S94" i="13"/>
  <c r="S97" i="13" s="1"/>
  <c r="R27" i="4"/>
  <c r="W17" i="11"/>
  <c r="V73" i="13"/>
  <c r="V74" i="13" s="1"/>
  <c r="V81" i="13" s="1"/>
  <c r="Y56" i="13"/>
  <c r="Y68" i="13" s="1"/>
  <c r="Y46" i="13"/>
  <c r="Y62" i="13" s="1"/>
  <c r="N52" i="11"/>
  <c r="M32" i="4"/>
  <c r="M23" i="17" s="1"/>
  <c r="Z5" i="13"/>
  <c r="Z5" i="12"/>
  <c r="Z44" i="13"/>
  <c r="Z5" i="11"/>
  <c r="Z54" i="13"/>
  <c r="T9" i="11"/>
  <c r="T16" i="11"/>
  <c r="T18" i="11" s="1"/>
  <c r="T31" i="11" s="1"/>
  <c r="M129" i="9"/>
  <c r="M130" i="9" s="1"/>
  <c r="M43" i="4"/>
  <c r="M45" i="4" s="1"/>
  <c r="M48" i="4" s="1"/>
  <c r="W53" i="12"/>
  <c r="W68" i="12"/>
  <c r="V77" i="13"/>
  <c r="V78" i="13" s="1"/>
  <c r="V82" i="13" s="1"/>
  <c r="S72" i="12"/>
  <c r="S73" i="12" s="1"/>
  <c r="T70" i="12" s="1"/>
  <c r="T62" i="12" s="1"/>
  <c r="T63" i="12" s="1"/>
  <c r="S9" i="12"/>
  <c r="M13" i="7"/>
  <c r="M79" i="7" s="1"/>
  <c r="O16" i="4"/>
  <c r="O8" i="12"/>
  <c r="O11" i="12" s="1"/>
  <c r="P11" i="4"/>
  <c r="P50" i="17" s="1"/>
  <c r="L57" i="12"/>
  <c r="L58" i="12" s="1"/>
  <c r="L43" i="12"/>
  <c r="L50" i="4" s="1"/>
  <c r="L53" i="4" s="1"/>
  <c r="K57" i="12"/>
  <c r="K43" i="12"/>
  <c r="K50" i="4" s="1"/>
  <c r="K53" i="4" s="1"/>
  <c r="M22" i="12"/>
  <c r="M36" i="12"/>
  <c r="S3" i="7"/>
  <c r="S3" i="8"/>
  <c r="S3" i="9"/>
  <c r="Z5" i="9"/>
  <c r="Z5" i="8"/>
  <c r="Z5" i="7"/>
  <c r="U58" i="9"/>
  <c r="U59" i="9" s="1"/>
  <c r="U83" i="9" s="1"/>
  <c r="U53" i="9"/>
  <c r="U54" i="9" s="1"/>
  <c r="U69" i="9" s="1"/>
  <c r="U101" i="9"/>
  <c r="U109" i="9" s="1"/>
  <c r="U36" i="8"/>
  <c r="U37" i="8" s="1"/>
  <c r="U24" i="11" s="1"/>
  <c r="U30" i="8"/>
  <c r="U31" i="8" s="1"/>
  <c r="U80" i="9"/>
  <c r="U66" i="9"/>
  <c r="S3" i="5"/>
  <c r="S3" i="4"/>
  <c r="S3" i="2"/>
  <c r="S3" i="3"/>
  <c r="Z5" i="5"/>
  <c r="Z5" i="4"/>
  <c r="Z5" i="3"/>
  <c r="AA9" i="3"/>
  <c r="Z12" i="3"/>
  <c r="Z13" i="3" s="1"/>
  <c r="Z5" i="2"/>
  <c r="T140" i="3"/>
  <c r="T141" i="3" s="1"/>
  <c r="Y17" i="3"/>
  <c r="W10" i="5" l="1"/>
  <c r="W36" i="14"/>
  <c r="W22" i="8"/>
  <c r="W92" i="13"/>
  <c r="W131" i="3"/>
  <c r="W69" i="7"/>
  <c r="W114" i="9"/>
  <c r="W28" i="12"/>
  <c r="W21" i="7"/>
  <c r="W50" i="11"/>
  <c r="X14" i="8"/>
  <c r="X15" i="8" s="1"/>
  <c r="X18" i="8" s="1"/>
  <c r="X19" i="8" s="1"/>
  <c r="X24" i="8" s="1"/>
  <c r="S88" i="9"/>
  <c r="S92" i="9" s="1"/>
  <c r="S93" i="9" s="1"/>
  <c r="S108" i="9" s="1"/>
  <c r="V134" i="3"/>
  <c r="T71" i="9"/>
  <c r="W10" i="13"/>
  <c r="W11" i="13" s="1"/>
  <c r="W83" i="13" s="1"/>
  <c r="W10" i="7"/>
  <c r="W39" i="11"/>
  <c r="W125" i="9"/>
  <c r="W25" i="11"/>
  <c r="W61" i="13"/>
  <c r="W63" i="13" s="1"/>
  <c r="X60" i="13" s="1"/>
  <c r="X2" i="5"/>
  <c r="X2" i="4"/>
  <c r="X2" i="8"/>
  <c r="W4" i="7"/>
  <c r="X2" i="11"/>
  <c r="X23" i="13"/>
  <c r="X24" i="13" s="1"/>
  <c r="X45" i="13" s="1"/>
  <c r="X29" i="13"/>
  <c r="X30" i="13" s="1"/>
  <c r="X67" i="13" s="1"/>
  <c r="X2" i="15"/>
  <c r="X2" i="2"/>
  <c r="X21" i="3"/>
  <c r="X22" i="3" s="1"/>
  <c r="X4" i="13" s="1"/>
  <c r="X33" i="3"/>
  <c r="X34" i="3" s="1"/>
  <c r="X26" i="15" s="1"/>
  <c r="X27" i="15" s="1"/>
  <c r="X29" i="15" s="1"/>
  <c r="X57" i="3"/>
  <c r="X58" i="3" s="1"/>
  <c r="X116" i="9" s="1"/>
  <c r="U81" i="9"/>
  <c r="U86" i="9" s="1"/>
  <c r="X74" i="3"/>
  <c r="X75" i="3" s="1"/>
  <c r="X102" i="9" s="1"/>
  <c r="X103" i="9" s="1"/>
  <c r="X2" i="3"/>
  <c r="X41" i="3"/>
  <c r="X42" i="3" s="1"/>
  <c r="X132" i="3" s="1"/>
  <c r="W33" i="13"/>
  <c r="W39" i="14"/>
  <c r="X2" i="9"/>
  <c r="X63" i="3"/>
  <c r="X64" i="3" s="1"/>
  <c r="X36" i="7" s="1"/>
  <c r="X37" i="7" s="1"/>
  <c r="X25" i="3"/>
  <c r="X26" i="3" s="1"/>
  <c r="X27" i="3" s="1"/>
  <c r="X72" i="14" s="1"/>
  <c r="X73" i="14" s="1"/>
  <c r="X76" i="14" s="1"/>
  <c r="Y18" i="3"/>
  <c r="Y10" i="15" s="1"/>
  <c r="Y11" i="15" s="1"/>
  <c r="Y14" i="15" s="1"/>
  <c r="Y15" i="15" s="1"/>
  <c r="Y41" i="15" s="1"/>
  <c r="X46" i="3"/>
  <c r="X47" i="3" s="1"/>
  <c r="T85" i="9"/>
  <c r="T86" i="9"/>
  <c r="T84" i="9"/>
  <c r="T88" i="9" s="1"/>
  <c r="T92" i="9" s="1"/>
  <c r="T93" i="9" s="1"/>
  <c r="T108" i="9" s="1"/>
  <c r="W116" i="9"/>
  <c r="W41" i="11"/>
  <c r="T72" i="9"/>
  <c r="T70" i="9"/>
  <c r="T74" i="9" s="1"/>
  <c r="T107" i="9" s="1"/>
  <c r="U65" i="9"/>
  <c r="U70" i="9" s="1"/>
  <c r="W34" i="13"/>
  <c r="W23" i="8"/>
  <c r="W55" i="13"/>
  <c r="W61" i="14"/>
  <c r="W62" i="14" s="1"/>
  <c r="W65" i="14" s="1"/>
  <c r="V25" i="8"/>
  <c r="V101" i="9" s="1"/>
  <c r="V109" i="9" s="1"/>
  <c r="U68" i="9"/>
  <c r="U73" i="9" s="1"/>
  <c r="W10" i="11"/>
  <c r="V48" i="9"/>
  <c r="V82" i="9" s="1"/>
  <c r="V46" i="9"/>
  <c r="V80" i="9" s="1"/>
  <c r="W17" i="14"/>
  <c r="W58" i="7"/>
  <c r="W59" i="7" s="1"/>
  <c r="S33" i="11"/>
  <c r="S40" i="11" s="1"/>
  <c r="S42" i="11" s="1"/>
  <c r="S45" i="11" s="1"/>
  <c r="W4" i="2"/>
  <c r="W4" i="4"/>
  <c r="U95" i="13"/>
  <c r="W4" i="5"/>
  <c r="U71" i="12"/>
  <c r="W4" i="17"/>
  <c r="X109" i="3"/>
  <c r="X110" i="3" s="1"/>
  <c r="X47" i="7" s="1"/>
  <c r="X48" i="7" s="1"/>
  <c r="X62" i="7" s="1"/>
  <c r="X2" i="7"/>
  <c r="W4" i="12"/>
  <c r="W4" i="15"/>
  <c r="X10" i="15"/>
  <c r="X11" i="15" s="1"/>
  <c r="X14" i="15" s="1"/>
  <c r="X15" i="15" s="1"/>
  <c r="X41" i="15" s="1"/>
  <c r="W4" i="3"/>
  <c r="W4" i="14"/>
  <c r="X2" i="17"/>
  <c r="W4" i="13"/>
  <c r="X2" i="12"/>
  <c r="X2" i="14"/>
  <c r="W45" i="14"/>
  <c r="X57" i="15"/>
  <c r="W4" i="11"/>
  <c r="W4" i="8"/>
  <c r="X85" i="3"/>
  <c r="X86" i="3" s="1"/>
  <c r="X15" i="14" s="1"/>
  <c r="X16" i="14" s="1"/>
  <c r="X89" i="14" s="1"/>
  <c r="W52" i="14"/>
  <c r="W53" i="14" s="1"/>
  <c r="W51" i="4" s="1"/>
  <c r="X97" i="3"/>
  <c r="X98" i="3" s="1"/>
  <c r="X29" i="14" s="1"/>
  <c r="X30" i="14" s="1"/>
  <c r="X88" i="14" s="1"/>
  <c r="W113" i="3"/>
  <c r="X114" i="3" s="1"/>
  <c r="X133" i="3" s="1"/>
  <c r="S74" i="9"/>
  <c r="S107" i="9" s="1"/>
  <c r="W48" i="14"/>
  <c r="W31" i="14"/>
  <c r="W58" i="4" s="1"/>
  <c r="Q11" i="4"/>
  <c r="Q50" i="17" s="1"/>
  <c r="W117" i="3"/>
  <c r="W118" i="3" s="1"/>
  <c r="V47" i="9"/>
  <c r="V81" i="9" s="1"/>
  <c r="M23" i="12"/>
  <c r="M37" i="12" s="1"/>
  <c r="M38" i="12" s="1"/>
  <c r="M41" i="12" s="1"/>
  <c r="M42" i="12" s="1"/>
  <c r="R115" i="9"/>
  <c r="R117" i="9" s="1"/>
  <c r="R120" i="9" s="1"/>
  <c r="N13" i="12"/>
  <c r="N14" i="12" s="1"/>
  <c r="N22" i="12" s="1"/>
  <c r="R64" i="14"/>
  <c r="R66" i="14" s="1"/>
  <c r="R40" i="14"/>
  <c r="W15" i="5"/>
  <c r="X12" i="5" s="1"/>
  <c r="U85" i="13"/>
  <c r="U13" i="4" s="1"/>
  <c r="R9" i="4"/>
  <c r="P51" i="17"/>
  <c r="P52" i="17" s="1"/>
  <c r="P54" i="17" s="1"/>
  <c r="P42" i="17"/>
  <c r="P10" i="17"/>
  <c r="P24" i="17"/>
  <c r="K59" i="4"/>
  <c r="K62" i="4" s="1"/>
  <c r="K24" i="7" s="1"/>
  <c r="K83" i="7" s="1"/>
  <c r="K8" i="17"/>
  <c r="W72" i="7"/>
  <c r="W52" i="4"/>
  <c r="W30" i="15"/>
  <c r="W31" i="15" s="1"/>
  <c r="W36" i="15" s="1"/>
  <c r="J61" i="15"/>
  <c r="T3" i="14"/>
  <c r="T3" i="15"/>
  <c r="T3" i="17"/>
  <c r="X45" i="14"/>
  <c r="X52" i="14"/>
  <c r="X53" i="14" s="1"/>
  <c r="X51" i="4" s="1"/>
  <c r="L59" i="4"/>
  <c r="L62" i="4" s="1"/>
  <c r="L24" i="7" s="1"/>
  <c r="L8" i="17"/>
  <c r="L11" i="17" s="1"/>
  <c r="L13" i="17" s="1"/>
  <c r="Y57" i="15"/>
  <c r="Z130" i="3"/>
  <c r="Z50" i="15"/>
  <c r="AA5" i="14"/>
  <c r="AA5" i="17"/>
  <c r="AA5" i="15"/>
  <c r="W56" i="4"/>
  <c r="J40" i="15"/>
  <c r="J42" i="15" s="1"/>
  <c r="J45" i="15" s="1"/>
  <c r="J49" i="15"/>
  <c r="J51" i="15" s="1"/>
  <c r="J53" i="15" s="1"/>
  <c r="Q82" i="14"/>
  <c r="Q83" i="14" s="1"/>
  <c r="Q90" i="14" s="1"/>
  <c r="Q91" i="14" s="1"/>
  <c r="Q78" i="14"/>
  <c r="R46" i="14"/>
  <c r="Q34" i="4"/>
  <c r="Q33" i="17" s="1"/>
  <c r="Q34" i="17" s="1"/>
  <c r="N49" i="12"/>
  <c r="N18" i="4" s="1"/>
  <c r="N19" i="4" s="1"/>
  <c r="N13" i="7" s="1"/>
  <c r="N79" i="7" s="1"/>
  <c r="X117" i="3"/>
  <c r="V36" i="13"/>
  <c r="V47" i="4" s="1"/>
  <c r="V71" i="12"/>
  <c r="W35" i="13"/>
  <c r="W71" i="12" s="1"/>
  <c r="W134" i="3"/>
  <c r="V84" i="13"/>
  <c r="V96" i="13" s="1"/>
  <c r="R40" i="11"/>
  <c r="R42" i="11" s="1"/>
  <c r="R45" i="11" s="1"/>
  <c r="R34" i="11"/>
  <c r="R10" i="4" s="1"/>
  <c r="J25" i="7"/>
  <c r="J26" i="7" s="1"/>
  <c r="J14" i="7"/>
  <c r="J15" i="7" s="1"/>
  <c r="J89" i="7"/>
  <c r="V73" i="7"/>
  <c r="V65" i="7"/>
  <c r="V61" i="4" s="1"/>
  <c r="T71" i="7"/>
  <c r="T74" i="7" s="1"/>
  <c r="S36" i="4"/>
  <c r="S36" i="17" s="1"/>
  <c r="U61" i="4"/>
  <c r="W63" i="7"/>
  <c r="W64" i="7" s="1"/>
  <c r="W21" i="15" s="1"/>
  <c r="Z46" i="13"/>
  <c r="Z62" i="13" s="1"/>
  <c r="Z56" i="13"/>
  <c r="Z68" i="13" s="1"/>
  <c r="T11" i="11"/>
  <c r="T30" i="11" s="1"/>
  <c r="T26" i="11"/>
  <c r="T32" i="11" s="1"/>
  <c r="AA5" i="13"/>
  <c r="AA5" i="12"/>
  <c r="AA44" i="13"/>
  <c r="AA54" i="13"/>
  <c r="AA5" i="11"/>
  <c r="W73" i="13"/>
  <c r="W74" i="13" s="1"/>
  <c r="W81" i="13" s="1"/>
  <c r="T94" i="13"/>
  <c r="T97" i="13" s="1"/>
  <c r="S27" i="4"/>
  <c r="N44" i="11"/>
  <c r="N46" i="11" s="1"/>
  <c r="X50" i="11"/>
  <c r="U16" i="11"/>
  <c r="U18" i="11" s="1"/>
  <c r="U31" i="11" s="1"/>
  <c r="U9" i="11"/>
  <c r="T72" i="12"/>
  <c r="T73" i="12" s="1"/>
  <c r="U70" i="12" s="1"/>
  <c r="U62" i="12" s="1"/>
  <c r="U63" i="12" s="1"/>
  <c r="T9" i="12"/>
  <c r="X61" i="13"/>
  <c r="U47" i="4"/>
  <c r="X39" i="11"/>
  <c r="X114" i="9"/>
  <c r="N127" i="9"/>
  <c r="M28" i="4"/>
  <c r="M18" i="17" s="1"/>
  <c r="X10" i="13"/>
  <c r="X11" i="13" s="1"/>
  <c r="X83" i="13" s="1"/>
  <c r="X10" i="11"/>
  <c r="T3" i="13"/>
  <c r="T3" i="11"/>
  <c r="T3" i="12"/>
  <c r="U72" i="9"/>
  <c r="W69" i="13"/>
  <c r="X66" i="13" s="1"/>
  <c r="W77" i="13"/>
  <c r="W78" i="13" s="1"/>
  <c r="W82" i="13" s="1"/>
  <c r="O13" i="12"/>
  <c r="O14" i="12" s="1"/>
  <c r="O17" i="12"/>
  <c r="O18" i="12" s="1"/>
  <c r="O31" i="12" s="1"/>
  <c r="O47" i="12"/>
  <c r="O48" i="12" s="1"/>
  <c r="P16" i="4"/>
  <c r="P8" i="12"/>
  <c r="P11" i="12" s="1"/>
  <c r="M55" i="12"/>
  <c r="L35" i="4"/>
  <c r="U87" i="9"/>
  <c r="U85" i="9"/>
  <c r="U84" i="9"/>
  <c r="T3" i="7"/>
  <c r="T3" i="8"/>
  <c r="T3" i="9"/>
  <c r="AA5" i="9"/>
  <c r="AA5" i="8"/>
  <c r="AA5" i="7"/>
  <c r="W45" i="9"/>
  <c r="W46" i="9"/>
  <c r="W47" i="9"/>
  <c r="W48" i="9"/>
  <c r="Y74" i="3"/>
  <c r="Y75" i="3" s="1"/>
  <c r="Y102" i="9" s="1"/>
  <c r="Y103" i="9" s="1"/>
  <c r="Y14" i="8"/>
  <c r="Y15" i="8" s="1"/>
  <c r="Y18" i="8" s="1"/>
  <c r="Y19" i="8" s="1"/>
  <c r="Y24" i="8" s="1"/>
  <c r="Y2" i="8"/>
  <c r="X4" i="8"/>
  <c r="U71" i="9"/>
  <c r="V66" i="9"/>
  <c r="V79" i="9"/>
  <c r="V65" i="9"/>
  <c r="X10" i="5"/>
  <c r="U140" i="3"/>
  <c r="U141" i="3" s="1"/>
  <c r="Y46" i="3"/>
  <c r="Y47" i="3" s="1"/>
  <c r="Y21" i="3"/>
  <c r="Y22" i="3" s="1"/>
  <c r="T3" i="5"/>
  <c r="T3" i="4"/>
  <c r="T3" i="3"/>
  <c r="T3" i="2"/>
  <c r="Z17" i="3"/>
  <c r="AA5" i="5"/>
  <c r="AA5" i="4"/>
  <c r="AB9" i="3"/>
  <c r="AA12" i="3"/>
  <c r="AA13" i="3" s="1"/>
  <c r="AA5" i="2"/>
  <c r="AA5" i="3"/>
  <c r="X17" i="11" l="1"/>
  <c r="V36" i="8"/>
  <c r="V37" i="8" s="1"/>
  <c r="V24" i="11" s="1"/>
  <c r="S110" i="9"/>
  <c r="S128" i="9" s="1"/>
  <c r="X25" i="11"/>
  <c r="Y97" i="3"/>
  <c r="Y98" i="3" s="1"/>
  <c r="Y29" i="14" s="1"/>
  <c r="Y30" i="14" s="1"/>
  <c r="Y88" i="14" s="1"/>
  <c r="X69" i="7"/>
  <c r="X4" i="9"/>
  <c r="X33" i="13"/>
  <c r="Y2" i="15"/>
  <c r="Y2" i="5"/>
  <c r="X4" i="7"/>
  <c r="Y2" i="17"/>
  <c r="X55" i="13"/>
  <c r="Y2" i="14"/>
  <c r="Y2" i="13"/>
  <c r="Y85" i="3"/>
  <c r="Y86" i="3" s="1"/>
  <c r="Y15" i="14" s="1"/>
  <c r="Y16" i="14" s="1"/>
  <c r="Y89" i="14" s="1"/>
  <c r="X21" i="7"/>
  <c r="Y2" i="7"/>
  <c r="X34" i="13"/>
  <c r="Y2" i="11"/>
  <c r="X10" i="7"/>
  <c r="X53" i="12"/>
  <c r="X68" i="12"/>
  <c r="S34" i="11"/>
  <c r="S10" i="4" s="1"/>
  <c r="Y2" i="3"/>
  <c r="X125" i="9"/>
  <c r="S53" i="11"/>
  <c r="Y23" i="13"/>
  <c r="Y24" i="13" s="1"/>
  <c r="Y61" i="13" s="1"/>
  <c r="W25" i="8"/>
  <c r="W101" i="9" s="1"/>
  <c r="W109" i="9" s="1"/>
  <c r="X4" i="2"/>
  <c r="Y33" i="3"/>
  <c r="Y34" i="3" s="1"/>
  <c r="Y26" i="15" s="1"/>
  <c r="Y27" i="15" s="1"/>
  <c r="Y29" i="15" s="1"/>
  <c r="V68" i="9"/>
  <c r="X23" i="8"/>
  <c r="Y29" i="13"/>
  <c r="Y30" i="13" s="1"/>
  <c r="Y67" i="13" s="1"/>
  <c r="X4" i="17"/>
  <c r="Y25" i="3"/>
  <c r="Y26" i="3" s="1"/>
  <c r="Y27" i="3" s="1"/>
  <c r="Y39" i="11" s="1"/>
  <c r="X4" i="15"/>
  <c r="X4" i="4"/>
  <c r="Y41" i="3"/>
  <c r="Y42" i="3" s="1"/>
  <c r="Y132" i="3" s="1"/>
  <c r="X40" i="9"/>
  <c r="X48" i="9" s="1"/>
  <c r="Y2" i="12"/>
  <c r="X36" i="14"/>
  <c r="X4" i="14"/>
  <c r="Y2" i="2"/>
  <c r="X4" i="5"/>
  <c r="Y57" i="3"/>
  <c r="Y58" i="3" s="1"/>
  <c r="Y41" i="11" s="1"/>
  <c r="X22" i="8"/>
  <c r="Y63" i="3"/>
  <c r="Y64" i="3" s="1"/>
  <c r="Y52" i="14" s="1"/>
  <c r="Y53" i="14" s="1"/>
  <c r="Y51" i="4" s="1"/>
  <c r="X4" i="12"/>
  <c r="X61" i="14"/>
  <c r="X62" i="14" s="1"/>
  <c r="X65" i="14" s="1"/>
  <c r="X4" i="3"/>
  <c r="Y2" i="9"/>
  <c r="Z18" i="3"/>
  <c r="Z2" i="15" s="1"/>
  <c r="Y109" i="3"/>
  <c r="Y110" i="3" s="1"/>
  <c r="Y47" i="7" s="1"/>
  <c r="Y48" i="7" s="1"/>
  <c r="X131" i="3"/>
  <c r="X41" i="11"/>
  <c r="X28" i="12"/>
  <c r="X4" i="11"/>
  <c r="V58" i="9"/>
  <c r="V59" i="9" s="1"/>
  <c r="V83" i="9" s="1"/>
  <c r="V87" i="9" s="1"/>
  <c r="Y2" i="4"/>
  <c r="X92" i="13"/>
  <c r="V30" i="8"/>
  <c r="V31" i="8" s="1"/>
  <c r="V9" i="11" s="1"/>
  <c r="V11" i="11" s="1"/>
  <c r="V30" i="11" s="1"/>
  <c r="V53" i="9"/>
  <c r="V54" i="9" s="1"/>
  <c r="V69" i="9" s="1"/>
  <c r="V70" i="9" s="1"/>
  <c r="R11" i="4"/>
  <c r="R50" i="17" s="1"/>
  <c r="X39" i="14"/>
  <c r="V67" i="9"/>
  <c r="M32" i="12"/>
  <c r="M33" i="12" s="1"/>
  <c r="N30" i="12" s="1"/>
  <c r="N21" i="12" s="1"/>
  <c r="N23" i="12" s="1"/>
  <c r="N37" i="12" s="1"/>
  <c r="X58" i="7"/>
  <c r="X59" i="7" s="1"/>
  <c r="X63" i="7" s="1"/>
  <c r="X64" i="7" s="1"/>
  <c r="X21" i="15" s="1"/>
  <c r="S9" i="4"/>
  <c r="X113" i="3"/>
  <c r="Y114" i="3" s="1"/>
  <c r="Y133" i="3" s="1"/>
  <c r="X31" i="14"/>
  <c r="X58" i="4" s="1"/>
  <c r="X48" i="14"/>
  <c r="X17" i="14"/>
  <c r="X56" i="4" s="1"/>
  <c r="N36" i="12"/>
  <c r="X118" i="3"/>
  <c r="Q8" i="12"/>
  <c r="S37" i="14"/>
  <c r="R33" i="4"/>
  <c r="R32" i="17" s="1"/>
  <c r="R81" i="14"/>
  <c r="R67" i="14"/>
  <c r="V85" i="13"/>
  <c r="V13" i="4" s="1"/>
  <c r="X15" i="5"/>
  <c r="Y12" i="5" s="1"/>
  <c r="W36" i="13"/>
  <c r="W47" i="4" s="1"/>
  <c r="W95" i="13"/>
  <c r="Q40" i="17"/>
  <c r="Q49" i="17"/>
  <c r="Y4" i="14"/>
  <c r="Y4" i="17"/>
  <c r="Y4" i="15"/>
  <c r="X72" i="7"/>
  <c r="X52" i="4"/>
  <c r="X30" i="15"/>
  <c r="X31" i="15" s="1"/>
  <c r="X36" i="15" s="1"/>
  <c r="AB5" i="14"/>
  <c r="AB5" i="15"/>
  <c r="AB5" i="17"/>
  <c r="U3" i="14"/>
  <c r="U3" i="15"/>
  <c r="U3" i="17"/>
  <c r="Q9" i="17"/>
  <c r="Q122" i="3"/>
  <c r="Q123" i="3" s="1"/>
  <c r="AA130" i="3"/>
  <c r="AA50" i="15"/>
  <c r="Q15" i="4"/>
  <c r="Q16" i="4" s="1"/>
  <c r="Q47" i="12" s="1"/>
  <c r="Q48" i="12" s="1"/>
  <c r="Q57" i="4"/>
  <c r="Q10" i="12"/>
  <c r="Q84" i="14"/>
  <c r="R49" i="14"/>
  <c r="R75" i="14"/>
  <c r="R77" i="14" s="1"/>
  <c r="T110" i="9"/>
  <c r="T128" i="9" s="1"/>
  <c r="X134" i="3"/>
  <c r="J64" i="4"/>
  <c r="J65" i="4" s="1"/>
  <c r="J21" i="4"/>
  <c r="J22" i="4" s="1"/>
  <c r="K12" i="7"/>
  <c r="K78" i="7" s="1"/>
  <c r="K80" i="7" s="1"/>
  <c r="K86" i="7" s="1"/>
  <c r="J37" i="4"/>
  <c r="K23" i="7"/>
  <c r="K82" i="7" s="1"/>
  <c r="K84" i="7" s="1"/>
  <c r="K87" i="7" s="1"/>
  <c r="J29" i="4"/>
  <c r="T33" i="11"/>
  <c r="T34" i="11" s="1"/>
  <c r="T10" i="4" s="1"/>
  <c r="Y62" i="7"/>
  <c r="L83" i="7"/>
  <c r="L84" i="7" s="1"/>
  <c r="L87" i="7" s="1"/>
  <c r="L88" i="7" s="1"/>
  <c r="L20" i="15" s="1"/>
  <c r="L22" i="15" s="1"/>
  <c r="L35" i="15" s="1"/>
  <c r="L37" i="15" s="1"/>
  <c r="L58" i="15" s="1"/>
  <c r="W65" i="7"/>
  <c r="W73" i="7"/>
  <c r="U71" i="7"/>
  <c r="U74" i="7" s="1"/>
  <c r="T36" i="4"/>
  <c r="T36" i="17" s="1"/>
  <c r="U88" i="9"/>
  <c r="U92" i="9" s="1"/>
  <c r="U93" i="9" s="1"/>
  <c r="U108" i="9" s="1"/>
  <c r="Y113" i="3"/>
  <c r="Z114" i="3" s="1"/>
  <c r="Z133" i="3" s="1"/>
  <c r="Y58" i="7"/>
  <c r="Y59" i="7" s="1"/>
  <c r="Y45" i="13"/>
  <c r="U94" i="13"/>
  <c r="U97" i="13" s="1"/>
  <c r="T27" i="4"/>
  <c r="Y4" i="12"/>
  <c r="Y4" i="11"/>
  <c r="Y4" i="13"/>
  <c r="X35" i="13"/>
  <c r="U26" i="11"/>
  <c r="U32" i="11" s="1"/>
  <c r="U11" i="11"/>
  <c r="U30" i="11" s="1"/>
  <c r="U3" i="13"/>
  <c r="U3" i="12"/>
  <c r="U3" i="11"/>
  <c r="Y125" i="9"/>
  <c r="Y68" i="12"/>
  <c r="Y50" i="11"/>
  <c r="Y92" i="13"/>
  <c r="Y53" i="12"/>
  <c r="Y69" i="7"/>
  <c r="X77" i="13"/>
  <c r="X78" i="13" s="1"/>
  <c r="X82" i="13" s="1"/>
  <c r="X69" i="13"/>
  <c r="Y66" i="13" s="1"/>
  <c r="N119" i="9"/>
  <c r="N121" i="9" s="1"/>
  <c r="W84" i="13"/>
  <c r="N54" i="11"/>
  <c r="N55" i="11" s="1"/>
  <c r="N47" i="11"/>
  <c r="N44" i="4" s="1"/>
  <c r="AA46" i="13"/>
  <c r="AA62" i="13" s="1"/>
  <c r="AA56" i="13"/>
  <c r="AA68" i="13" s="1"/>
  <c r="X63" i="13"/>
  <c r="Y60" i="13" s="1"/>
  <c r="X73" i="13"/>
  <c r="X74" i="13" s="1"/>
  <c r="X81" i="13" s="1"/>
  <c r="AB54" i="13"/>
  <c r="AB5" i="12"/>
  <c r="AB44" i="13"/>
  <c r="AB5" i="11"/>
  <c r="AB5" i="13"/>
  <c r="Z2" i="11"/>
  <c r="U72" i="12"/>
  <c r="U73" i="12" s="1"/>
  <c r="V70" i="12" s="1"/>
  <c r="V62" i="12" s="1"/>
  <c r="V63" i="12" s="1"/>
  <c r="U9" i="12"/>
  <c r="U74" i="9"/>
  <c r="U107" i="9" s="1"/>
  <c r="O36" i="12"/>
  <c r="O22" i="12"/>
  <c r="P13" i="12"/>
  <c r="P14" i="12" s="1"/>
  <c r="P17" i="12"/>
  <c r="P18" i="12" s="1"/>
  <c r="P31" i="12" s="1"/>
  <c r="M57" i="12"/>
  <c r="M58" i="12" s="1"/>
  <c r="M43" i="12"/>
  <c r="M50" i="4" s="1"/>
  <c r="M53" i="4" s="1"/>
  <c r="P47" i="12"/>
  <c r="P48" i="12" s="1"/>
  <c r="O56" i="12"/>
  <c r="O49" i="12"/>
  <c r="O18" i="4" s="1"/>
  <c r="O19" i="4" s="1"/>
  <c r="U3" i="7"/>
  <c r="U3" i="9"/>
  <c r="U3" i="8"/>
  <c r="W82" i="9"/>
  <c r="W68" i="9"/>
  <c r="W81" i="9"/>
  <c r="W67" i="9"/>
  <c r="W79" i="9"/>
  <c r="W65" i="9"/>
  <c r="AB5" i="8"/>
  <c r="AB5" i="7"/>
  <c r="AB5" i="9"/>
  <c r="Y4" i="7"/>
  <c r="Y4" i="9"/>
  <c r="Y4" i="8"/>
  <c r="W80" i="9"/>
  <c r="W66" i="9"/>
  <c r="Y22" i="8"/>
  <c r="Y131" i="3"/>
  <c r="Y10" i="7"/>
  <c r="Y21" i="7"/>
  <c r="Y10" i="5"/>
  <c r="AA17" i="3"/>
  <c r="Y4" i="5"/>
  <c r="Y4" i="4"/>
  <c r="Y4" i="3"/>
  <c r="Y4" i="2"/>
  <c r="AB5" i="5"/>
  <c r="AB5" i="4"/>
  <c r="AC9" i="3"/>
  <c r="AB12" i="3"/>
  <c r="AB13" i="3" s="1"/>
  <c r="AB5" i="2"/>
  <c r="AB5" i="3"/>
  <c r="U3" i="5"/>
  <c r="U3" i="4"/>
  <c r="U3" i="3"/>
  <c r="U3" i="2"/>
  <c r="V140" i="3"/>
  <c r="V141" i="3" s="1"/>
  <c r="Y17" i="11" l="1"/>
  <c r="Y10" i="13"/>
  <c r="Y11" i="13" s="1"/>
  <c r="Y83" i="13" s="1"/>
  <c r="Y25" i="11"/>
  <c r="Y28" i="12"/>
  <c r="Y36" i="14"/>
  <c r="Y116" i="9"/>
  <c r="Z33" i="3"/>
  <c r="Z34" i="3" s="1"/>
  <c r="Z26" i="15" s="1"/>
  <c r="Z27" i="15" s="1"/>
  <c r="Z29" i="15" s="1"/>
  <c r="Y34" i="13"/>
  <c r="Z85" i="3"/>
  <c r="Z86" i="3" s="1"/>
  <c r="Z15" i="14" s="1"/>
  <c r="Z16" i="14" s="1"/>
  <c r="Z89" i="14" s="1"/>
  <c r="Y48" i="14"/>
  <c r="Y55" i="13"/>
  <c r="Y31" i="14"/>
  <c r="Y58" i="4" s="1"/>
  <c r="V85" i="9"/>
  <c r="V84" i="9"/>
  <c r="S115" i="9"/>
  <c r="S117" i="9" s="1"/>
  <c r="S120" i="9" s="1"/>
  <c r="Z14" i="8"/>
  <c r="Z15" i="8" s="1"/>
  <c r="Z18" i="8" s="1"/>
  <c r="Z19" i="8" s="1"/>
  <c r="Z24" i="8" s="1"/>
  <c r="Y10" i="11"/>
  <c r="V86" i="9"/>
  <c r="Z41" i="3"/>
  <c r="Z42" i="3" s="1"/>
  <c r="Z132" i="3" s="1"/>
  <c r="Z23" i="13"/>
  <c r="Z24" i="13" s="1"/>
  <c r="Z61" i="13" s="1"/>
  <c r="Y33" i="13"/>
  <c r="Y35" i="13" s="1"/>
  <c r="Z2" i="2"/>
  <c r="W30" i="8"/>
  <c r="W31" i="8" s="1"/>
  <c r="Y39" i="14"/>
  <c r="Z57" i="15"/>
  <c r="X25" i="8"/>
  <c r="X101" i="9" s="1"/>
  <c r="X109" i="9" s="1"/>
  <c r="AA18" i="3"/>
  <c r="AA2" i="11" s="1"/>
  <c r="W53" i="9"/>
  <c r="W54" i="9" s="1"/>
  <c r="W69" i="9" s="1"/>
  <c r="W71" i="9" s="1"/>
  <c r="Q11" i="12"/>
  <c r="Q13" i="12" s="1"/>
  <c r="Q14" i="12" s="1"/>
  <c r="Q36" i="12" s="1"/>
  <c r="W58" i="9"/>
  <c r="W59" i="9" s="1"/>
  <c r="W83" i="9" s="1"/>
  <c r="W84" i="9" s="1"/>
  <c r="Z97" i="3"/>
  <c r="Z98" i="3" s="1"/>
  <c r="Z29" i="14" s="1"/>
  <c r="Z30" i="14" s="1"/>
  <c r="Z88" i="14" s="1"/>
  <c r="S11" i="4"/>
  <c r="S50" i="17" s="1"/>
  <c r="Z74" i="3"/>
  <c r="Z75" i="3" s="1"/>
  <c r="Z102" i="9" s="1"/>
  <c r="Z103" i="9" s="1"/>
  <c r="Z2" i="9"/>
  <c r="Z2" i="7"/>
  <c r="Z63" i="3"/>
  <c r="Z64" i="3" s="1"/>
  <c r="Z52" i="14" s="1"/>
  <c r="Z53" i="14" s="1"/>
  <c r="Z51" i="4" s="1"/>
  <c r="Z25" i="3"/>
  <c r="Z26" i="3" s="1"/>
  <c r="Z27" i="3" s="1"/>
  <c r="Z61" i="14" s="1"/>
  <c r="Z62" i="14" s="1"/>
  <c r="Z65" i="14" s="1"/>
  <c r="Y17" i="14"/>
  <c r="Y56" i="4" s="1"/>
  <c r="X45" i="9"/>
  <c r="X79" i="9" s="1"/>
  <c r="Z10" i="15"/>
  <c r="Z11" i="15" s="1"/>
  <c r="Z14" i="15" s="1"/>
  <c r="Z15" i="15" s="1"/>
  <c r="Z41" i="15" s="1"/>
  <c r="Z2" i="3"/>
  <c r="Z57" i="3"/>
  <c r="Z58" i="3" s="1"/>
  <c r="Z10" i="11" s="1"/>
  <c r="Z109" i="3"/>
  <c r="Z110" i="3" s="1"/>
  <c r="Z47" i="7" s="1"/>
  <c r="Z48" i="7" s="1"/>
  <c r="Z62" i="7" s="1"/>
  <c r="X47" i="9"/>
  <c r="Y72" i="14"/>
  <c r="Y73" i="14" s="1"/>
  <c r="Y76" i="14" s="1"/>
  <c r="V71" i="9"/>
  <c r="Z2" i="8"/>
  <c r="Z2" i="4"/>
  <c r="Z29" i="13"/>
  <c r="Z30" i="13" s="1"/>
  <c r="Z34" i="13" s="1"/>
  <c r="Z2" i="12"/>
  <c r="Z2" i="17"/>
  <c r="X46" i="9"/>
  <c r="X80" i="9" s="1"/>
  <c r="Y61" i="14"/>
  <c r="Y62" i="14" s="1"/>
  <c r="Y65" i="14" s="1"/>
  <c r="Z2" i="5"/>
  <c r="W36" i="8"/>
  <c r="W37" i="8" s="1"/>
  <c r="W24" i="11" s="1"/>
  <c r="Z21" i="3"/>
  <c r="Z22" i="3" s="1"/>
  <c r="Z4" i="11" s="1"/>
  <c r="Z46" i="3"/>
  <c r="Z47" i="3" s="1"/>
  <c r="Z2" i="13"/>
  <c r="Z2" i="14"/>
  <c r="Y45" i="14"/>
  <c r="Y36" i="7"/>
  <c r="Y37" i="7" s="1"/>
  <c r="Y72" i="7" s="1"/>
  <c r="N38" i="12"/>
  <c r="N41" i="12" s="1"/>
  <c r="N42" i="12" s="1"/>
  <c r="N43" i="12" s="1"/>
  <c r="N50" i="4" s="1"/>
  <c r="Y114" i="9"/>
  <c r="V26" i="11"/>
  <c r="V32" i="11" s="1"/>
  <c r="V16" i="11"/>
  <c r="V18" i="11" s="1"/>
  <c r="V31" i="11" s="1"/>
  <c r="Y23" i="8"/>
  <c r="Y40" i="9"/>
  <c r="Y48" i="9" s="1"/>
  <c r="T9" i="4"/>
  <c r="T11" i="4" s="1"/>
  <c r="T50" i="17" s="1"/>
  <c r="V73" i="9"/>
  <c r="V72" i="9"/>
  <c r="R8" i="12"/>
  <c r="Y117" i="3"/>
  <c r="Y118" i="3" s="1"/>
  <c r="N32" i="12"/>
  <c r="N33" i="12" s="1"/>
  <c r="O30" i="12" s="1"/>
  <c r="O21" i="12" s="1"/>
  <c r="O23" i="12" s="1"/>
  <c r="O32" i="12" s="1"/>
  <c r="O33" i="12" s="1"/>
  <c r="P30" i="12" s="1"/>
  <c r="P21" i="12" s="1"/>
  <c r="U33" i="11"/>
  <c r="U53" i="11" s="1"/>
  <c r="V88" i="9"/>
  <c r="V92" i="9" s="1"/>
  <c r="V93" i="9" s="1"/>
  <c r="V108" i="9" s="1"/>
  <c r="T115" i="9"/>
  <c r="T117" i="9" s="1"/>
  <c r="T120" i="9" s="1"/>
  <c r="Y15" i="5"/>
  <c r="Z12" i="5" s="1"/>
  <c r="R14" i="4"/>
  <c r="R55" i="4"/>
  <c r="S64" i="14"/>
  <c r="S66" i="14" s="1"/>
  <c r="S40" i="14"/>
  <c r="J38" i="4"/>
  <c r="J37" i="17"/>
  <c r="J38" i="17" s="1"/>
  <c r="J41" i="17" s="1"/>
  <c r="J30" i="4"/>
  <c r="J19" i="17"/>
  <c r="J20" i="17" s="1"/>
  <c r="J22" i="17" s="1"/>
  <c r="Q42" i="17"/>
  <c r="Q10" i="17"/>
  <c r="Q24" i="17"/>
  <c r="Q51" i="17"/>
  <c r="Q52" i="17" s="1"/>
  <c r="Q54" i="17" s="1"/>
  <c r="M59" i="4"/>
  <c r="M62" i="4" s="1"/>
  <c r="M24" i="7" s="1"/>
  <c r="M8" i="17"/>
  <c r="M11" i="17" s="1"/>
  <c r="M13" i="17" s="1"/>
  <c r="U110" i="9"/>
  <c r="U128" i="9" s="1"/>
  <c r="Z36" i="7"/>
  <c r="Z37" i="7" s="1"/>
  <c r="AB130" i="3"/>
  <c r="AB50" i="15"/>
  <c r="AC5" i="14"/>
  <c r="AC5" i="15"/>
  <c r="AC5" i="17"/>
  <c r="Z4" i="14"/>
  <c r="Z4" i="17"/>
  <c r="V3" i="14"/>
  <c r="V3" i="17"/>
  <c r="V3" i="15"/>
  <c r="Y134" i="3"/>
  <c r="L49" i="15"/>
  <c r="L51" i="15" s="1"/>
  <c r="L53" i="15" s="1"/>
  <c r="L40" i="15"/>
  <c r="L42" i="15" s="1"/>
  <c r="L45" i="15" s="1"/>
  <c r="R82" i="14"/>
  <c r="R83" i="14" s="1"/>
  <c r="R90" i="14" s="1"/>
  <c r="R91" i="14" s="1"/>
  <c r="R78" i="14"/>
  <c r="S46" i="14"/>
  <c r="R34" i="4"/>
  <c r="R33" i="17" s="1"/>
  <c r="R34" i="17" s="1"/>
  <c r="Z17" i="14"/>
  <c r="K88" i="7"/>
  <c r="S8" i="12"/>
  <c r="Z36" i="14"/>
  <c r="Z117" i="3"/>
  <c r="Z118" i="3" s="1"/>
  <c r="W85" i="9"/>
  <c r="T40" i="11"/>
  <c r="T42" i="11" s="1"/>
  <c r="T45" i="11" s="1"/>
  <c r="T53" i="11"/>
  <c r="L89" i="7"/>
  <c r="L25" i="7"/>
  <c r="L26" i="7" s="1"/>
  <c r="L14" i="7"/>
  <c r="L15" i="7" s="1"/>
  <c r="X73" i="7"/>
  <c r="X65" i="7"/>
  <c r="X61" i="4" s="1"/>
  <c r="V71" i="7"/>
  <c r="V74" i="7" s="1"/>
  <c r="U36" i="4"/>
  <c r="U36" i="17" s="1"/>
  <c r="W61" i="4"/>
  <c r="Y63" i="7"/>
  <c r="Y64" i="7" s="1"/>
  <c r="Y21" i="15" s="1"/>
  <c r="Z113" i="3"/>
  <c r="AA114" i="3" s="1"/>
  <c r="AA133" i="3" s="1"/>
  <c r="Z58" i="7"/>
  <c r="Z59" i="7" s="1"/>
  <c r="Z4" i="13"/>
  <c r="O52" i="11"/>
  <c r="N32" i="4"/>
  <c r="N23" i="17" s="1"/>
  <c r="W85" i="13"/>
  <c r="W13" i="4" s="1"/>
  <c r="W96" i="13"/>
  <c r="V94" i="13"/>
  <c r="V97" i="13" s="1"/>
  <c r="U27" i="4"/>
  <c r="V72" i="12"/>
  <c r="V73" i="12" s="1"/>
  <c r="W70" i="12" s="1"/>
  <c r="W62" i="12" s="1"/>
  <c r="W63" i="12" s="1"/>
  <c r="V9" i="12"/>
  <c r="Z68" i="12"/>
  <c r="Z92" i="13"/>
  <c r="Z28" i="12"/>
  <c r="Z69" i="7"/>
  <c r="Z125" i="9"/>
  <c r="AC5" i="12"/>
  <c r="AC54" i="13"/>
  <c r="AC44" i="13"/>
  <c r="AC5" i="11"/>
  <c r="AC5" i="13"/>
  <c r="Z45" i="13"/>
  <c r="Z33" i="13"/>
  <c r="Z67" i="13"/>
  <c r="Z55" i="13"/>
  <c r="N129" i="9"/>
  <c r="N130" i="9" s="1"/>
  <c r="N43" i="4"/>
  <c r="N45" i="4" s="1"/>
  <c r="N48" i="4" s="1"/>
  <c r="W16" i="11"/>
  <c r="W18" i="11" s="1"/>
  <c r="W31" i="11" s="1"/>
  <c r="W9" i="11"/>
  <c r="X84" i="13"/>
  <c r="Z25" i="11"/>
  <c r="Y73" i="13"/>
  <c r="Y74" i="13" s="1"/>
  <c r="Y81" i="13" s="1"/>
  <c r="Y63" i="13"/>
  <c r="Z60" i="13" s="1"/>
  <c r="X36" i="13"/>
  <c r="X95" i="13"/>
  <c r="X71" i="12"/>
  <c r="Z114" i="9"/>
  <c r="V3" i="12"/>
  <c r="V3" i="13"/>
  <c r="V3" i="11"/>
  <c r="AB56" i="13"/>
  <c r="AB68" i="13" s="1"/>
  <c r="AB46" i="13"/>
  <c r="AB62" i="13" s="1"/>
  <c r="Y69" i="13"/>
  <c r="Z66" i="13" s="1"/>
  <c r="Y77" i="13"/>
  <c r="Y78" i="13" s="1"/>
  <c r="Y82" i="13" s="1"/>
  <c r="Q56" i="12"/>
  <c r="Q49" i="12"/>
  <c r="Q18" i="4" s="1"/>
  <c r="Q19" i="4" s="1"/>
  <c r="N55" i="12"/>
  <c r="M35" i="4"/>
  <c r="O13" i="7"/>
  <c r="O79" i="7" s="1"/>
  <c r="P22" i="12"/>
  <c r="P36" i="12"/>
  <c r="P56" i="12"/>
  <c r="P49" i="12"/>
  <c r="P18" i="4" s="1"/>
  <c r="P19" i="4" s="1"/>
  <c r="X81" i="9"/>
  <c r="X67" i="9"/>
  <c r="AC5" i="8"/>
  <c r="AC5" i="9"/>
  <c r="AC5" i="7"/>
  <c r="Y46" i="9"/>
  <c r="Y45" i="9"/>
  <c r="Y47" i="9"/>
  <c r="Z22" i="8"/>
  <c r="V3" i="7"/>
  <c r="V3" i="9"/>
  <c r="V3" i="8"/>
  <c r="X82" i="9"/>
  <c r="X68" i="9"/>
  <c r="Z4" i="7"/>
  <c r="Z4" i="9"/>
  <c r="Z10" i="7"/>
  <c r="Z21" i="7"/>
  <c r="Z10" i="5"/>
  <c r="V3" i="5"/>
  <c r="V3" i="4"/>
  <c r="V3" i="2"/>
  <c r="V3" i="3"/>
  <c r="W140" i="3"/>
  <c r="W141" i="3" s="1"/>
  <c r="Z4" i="5"/>
  <c r="Z4" i="3"/>
  <c r="Z4" i="2"/>
  <c r="AB17" i="3"/>
  <c r="AA2" i="5"/>
  <c r="AC5" i="5"/>
  <c r="AC5" i="4"/>
  <c r="AD9" i="3"/>
  <c r="AC12" i="3"/>
  <c r="AC13" i="3" s="1"/>
  <c r="AC5" i="2"/>
  <c r="AC5" i="3"/>
  <c r="Z45" i="14" l="1"/>
  <c r="Z4" i="15"/>
  <c r="Z53" i="12"/>
  <c r="Z4" i="12"/>
  <c r="X66" i="9"/>
  <c r="X65" i="9"/>
  <c r="AA23" i="13"/>
  <c r="AA24" i="13" s="1"/>
  <c r="AA2" i="12"/>
  <c r="Z48" i="14"/>
  <c r="AA2" i="4"/>
  <c r="AA29" i="13"/>
  <c r="AA30" i="13" s="1"/>
  <c r="W73" i="9"/>
  <c r="Z31" i="14"/>
  <c r="Z58" i="4" s="1"/>
  <c r="W72" i="9"/>
  <c r="AA2" i="7"/>
  <c r="AA25" i="3"/>
  <c r="AA26" i="3" s="1"/>
  <c r="AA27" i="3" s="1"/>
  <c r="AA72" i="14" s="1"/>
  <c r="AA73" i="14" s="1"/>
  <c r="AA76" i="14" s="1"/>
  <c r="AA2" i="9"/>
  <c r="Z39" i="14"/>
  <c r="AA74" i="3"/>
  <c r="AA75" i="3" s="1"/>
  <c r="AA102" i="9" s="1"/>
  <c r="AA103" i="9" s="1"/>
  <c r="N57" i="12"/>
  <c r="N58" i="12" s="1"/>
  <c r="O55" i="12" s="1"/>
  <c r="AB18" i="3"/>
  <c r="AB63" i="3" s="1"/>
  <c r="AB64" i="3" s="1"/>
  <c r="Z4" i="4"/>
  <c r="Z4" i="8"/>
  <c r="Z131" i="3"/>
  <c r="Z50" i="11"/>
  <c r="V33" i="11"/>
  <c r="V40" i="11" s="1"/>
  <c r="V42" i="11" s="1"/>
  <c r="V45" i="11" s="1"/>
  <c r="AA2" i="17"/>
  <c r="AA2" i="14"/>
  <c r="AA10" i="15"/>
  <c r="AA11" i="15" s="1"/>
  <c r="AA14" i="15" s="1"/>
  <c r="AA15" i="15" s="1"/>
  <c r="AA41" i="15" s="1"/>
  <c r="Y52" i="4"/>
  <c r="W87" i="9"/>
  <c r="AA63" i="3"/>
  <c r="AA64" i="3" s="1"/>
  <c r="AA52" i="14" s="1"/>
  <c r="AA53" i="14" s="1"/>
  <c r="AA51" i="4" s="1"/>
  <c r="AA41" i="3"/>
  <c r="AA42" i="3" s="1"/>
  <c r="AA132" i="3" s="1"/>
  <c r="X36" i="8"/>
  <c r="X37" i="8" s="1"/>
  <c r="X24" i="11" s="1"/>
  <c r="AA2" i="3"/>
  <c r="X58" i="9"/>
  <c r="X59" i="9" s="1"/>
  <c r="X83" i="9" s="1"/>
  <c r="X85" i="9" s="1"/>
  <c r="U40" i="11"/>
  <c r="U42" i="11" s="1"/>
  <c r="U45" i="11" s="1"/>
  <c r="AA85" i="3"/>
  <c r="AA86" i="3" s="1"/>
  <c r="AA15" i="14" s="1"/>
  <c r="AA16" i="14" s="1"/>
  <c r="AA89" i="14" s="1"/>
  <c r="AA2" i="15"/>
  <c r="Y30" i="15"/>
  <c r="Y31" i="15" s="1"/>
  <c r="Y36" i="15" s="1"/>
  <c r="V74" i="9"/>
  <c r="V107" i="9" s="1"/>
  <c r="W86" i="9"/>
  <c r="AA46" i="3"/>
  <c r="AA47" i="3" s="1"/>
  <c r="X53" i="9"/>
  <c r="X54" i="9" s="1"/>
  <c r="X69" i="9" s="1"/>
  <c r="X72" i="9" s="1"/>
  <c r="Z39" i="11"/>
  <c r="AA57" i="15"/>
  <c r="Z116" i="9"/>
  <c r="AA2" i="2"/>
  <c r="Z40" i="9"/>
  <c r="Z45" i="9" s="1"/>
  <c r="W70" i="9"/>
  <c r="X30" i="8"/>
  <c r="X31" i="8" s="1"/>
  <c r="X16" i="11" s="1"/>
  <c r="X18" i="11" s="1"/>
  <c r="X31" i="11" s="1"/>
  <c r="AA97" i="3"/>
  <c r="AA98" i="3" s="1"/>
  <c r="AA29" i="14" s="1"/>
  <c r="AA30" i="14" s="1"/>
  <c r="AA48" i="14" s="1"/>
  <c r="Z72" i="14"/>
  <c r="Z73" i="14" s="1"/>
  <c r="Z76" i="14" s="1"/>
  <c r="Z10" i="13"/>
  <c r="Z11" i="13" s="1"/>
  <c r="Z83" i="13" s="1"/>
  <c r="AA33" i="3"/>
  <c r="AA34" i="3" s="1"/>
  <c r="AA26" i="15" s="1"/>
  <c r="AA27" i="15" s="1"/>
  <c r="AA29" i="15" s="1"/>
  <c r="AA109" i="3"/>
  <c r="AA110" i="3" s="1"/>
  <c r="AA47" i="7" s="1"/>
  <c r="AA48" i="7" s="1"/>
  <c r="AA62" i="7" s="1"/>
  <c r="AA2" i="8"/>
  <c r="AA2" i="13"/>
  <c r="Z41" i="11"/>
  <c r="Q17" i="12"/>
  <c r="Q18" i="12" s="1"/>
  <c r="Q31" i="12" s="1"/>
  <c r="Z23" i="8"/>
  <c r="AA21" i="3"/>
  <c r="AA22" i="3" s="1"/>
  <c r="AA4" i="4" s="1"/>
  <c r="Z17" i="11"/>
  <c r="AA57" i="3"/>
  <c r="AA58" i="3" s="1"/>
  <c r="AA25" i="11" s="1"/>
  <c r="AA14" i="8"/>
  <c r="AA15" i="8" s="1"/>
  <c r="AA18" i="8" s="1"/>
  <c r="AA19" i="8" s="1"/>
  <c r="AA24" i="8" s="1"/>
  <c r="Y25" i="8"/>
  <c r="Y53" i="9" s="1"/>
  <c r="Y54" i="9" s="1"/>
  <c r="Y69" i="9" s="1"/>
  <c r="U34" i="11"/>
  <c r="U10" i="4" s="1"/>
  <c r="V110" i="9"/>
  <c r="V128" i="9" s="1"/>
  <c r="Z15" i="5"/>
  <c r="AA12" i="5" s="1"/>
  <c r="J71" i="4"/>
  <c r="AA117" i="3"/>
  <c r="T37" i="14"/>
  <c r="S33" i="4"/>
  <c r="S32" i="17" s="1"/>
  <c r="S81" i="14"/>
  <c r="S67" i="14"/>
  <c r="Z134" i="3"/>
  <c r="U115" i="9"/>
  <c r="U117" i="9" s="1"/>
  <c r="U120" i="9" s="1"/>
  <c r="R40" i="17"/>
  <c r="R49" i="17"/>
  <c r="J70" i="4"/>
  <c r="AD5" i="14"/>
  <c r="AD5" i="17"/>
  <c r="AD5" i="15"/>
  <c r="AB97" i="3"/>
  <c r="AB98" i="3" s="1"/>
  <c r="AB29" i="14" s="1"/>
  <c r="AB30" i="14" s="1"/>
  <c r="AB88" i="14" s="1"/>
  <c r="AA118" i="3"/>
  <c r="AA45" i="14"/>
  <c r="Z56" i="4"/>
  <c r="W3" i="14"/>
  <c r="W3" i="15"/>
  <c r="W3" i="17"/>
  <c r="U9" i="4"/>
  <c r="U11" i="4" s="1"/>
  <c r="U50" i="17" s="1"/>
  <c r="R122" i="3"/>
  <c r="R123" i="3" s="1"/>
  <c r="R9" i="17"/>
  <c r="AC130" i="3"/>
  <c r="AC50" i="15"/>
  <c r="Z72" i="7"/>
  <c r="Z30" i="15"/>
  <c r="Z31" i="15" s="1"/>
  <c r="Z36" i="15" s="1"/>
  <c r="Z52" i="4"/>
  <c r="K25" i="7"/>
  <c r="K20" i="15"/>
  <c r="K22" i="15" s="1"/>
  <c r="K35" i="15" s="1"/>
  <c r="K37" i="15" s="1"/>
  <c r="K58" i="15" s="1"/>
  <c r="K59" i="15" s="1"/>
  <c r="Q22" i="12"/>
  <c r="R15" i="4"/>
  <c r="R16" i="4" s="1"/>
  <c r="R47" i="12" s="1"/>
  <c r="R48" i="12" s="1"/>
  <c r="R56" i="12" s="1"/>
  <c r="R57" i="4"/>
  <c r="K14" i="7"/>
  <c r="K89" i="7"/>
  <c r="K64" i="4" s="1"/>
  <c r="K65" i="4" s="1"/>
  <c r="S75" i="14"/>
  <c r="S77" i="14" s="1"/>
  <c r="S49" i="14"/>
  <c r="R10" i="12"/>
  <c r="R11" i="12" s="1"/>
  <c r="R84" i="14"/>
  <c r="AA36" i="14"/>
  <c r="O37" i="12"/>
  <c r="O38" i="12" s="1"/>
  <c r="O41" i="12" s="1"/>
  <c r="O42" i="12" s="1"/>
  <c r="O57" i="12" s="1"/>
  <c r="Y84" i="13"/>
  <c r="Y85" i="13" s="1"/>
  <c r="Y13" i="4" s="1"/>
  <c r="L21" i="4"/>
  <c r="L22" i="4" s="1"/>
  <c r="L64" i="4"/>
  <c r="L65" i="4" s="1"/>
  <c r="M83" i="7"/>
  <c r="N53" i="4"/>
  <c r="M12" i="7"/>
  <c r="M78" i="7" s="1"/>
  <c r="M80" i="7" s="1"/>
  <c r="M86" i="7" s="1"/>
  <c r="L37" i="4"/>
  <c r="AB85" i="3"/>
  <c r="AB86" i="3" s="1"/>
  <c r="AB15" i="14" s="1"/>
  <c r="AB16" i="14" s="1"/>
  <c r="AB89" i="14" s="1"/>
  <c r="M23" i="7"/>
  <c r="M82" i="7" s="1"/>
  <c r="L29" i="4"/>
  <c r="W71" i="7"/>
  <c r="W74" i="7" s="1"/>
  <c r="V36" i="4"/>
  <c r="V36" i="17" s="1"/>
  <c r="Y65" i="7"/>
  <c r="Y73" i="7"/>
  <c r="Z63" i="7"/>
  <c r="Z64" i="7" s="1"/>
  <c r="Z21" i="15" s="1"/>
  <c r="AA50" i="11"/>
  <c r="AA53" i="12"/>
  <c r="AA92" i="13"/>
  <c r="AA69" i="7"/>
  <c r="AA28" i="12"/>
  <c r="AA61" i="13"/>
  <c r="AA45" i="13"/>
  <c r="AA33" i="13"/>
  <c r="Z69" i="13"/>
  <c r="AA66" i="13" s="1"/>
  <c r="Z77" i="13"/>
  <c r="Z78" i="13" s="1"/>
  <c r="Z82" i="13" s="1"/>
  <c r="P23" i="12"/>
  <c r="P37" i="12" s="1"/>
  <c r="P38" i="12" s="1"/>
  <c r="P41" i="12" s="1"/>
  <c r="P42" i="12" s="1"/>
  <c r="AA67" i="13"/>
  <c r="AA55" i="13"/>
  <c r="AA34" i="13"/>
  <c r="Y71" i="12"/>
  <c r="Y36" i="13"/>
  <c r="Y47" i="4" s="1"/>
  <c r="Y95" i="13"/>
  <c r="O44" i="11"/>
  <c r="O46" i="11" s="1"/>
  <c r="X85" i="13"/>
  <c r="X13" i="4" s="1"/>
  <c r="X96" i="13"/>
  <c r="AC46" i="13"/>
  <c r="AC62" i="13" s="1"/>
  <c r="AC56" i="13"/>
  <c r="AC68" i="13" s="1"/>
  <c r="Z73" i="13"/>
  <c r="Z74" i="13" s="1"/>
  <c r="Z81" i="13" s="1"/>
  <c r="Z63" i="13"/>
  <c r="AA60" i="13" s="1"/>
  <c r="Z35" i="13"/>
  <c r="W72" i="12"/>
  <c r="W73" i="12" s="1"/>
  <c r="X70" i="12" s="1"/>
  <c r="X62" i="12" s="1"/>
  <c r="X63" i="12" s="1"/>
  <c r="W9" i="12"/>
  <c r="AA39" i="11"/>
  <c r="W26" i="11"/>
  <c r="W32" i="11" s="1"/>
  <c r="W11" i="11"/>
  <c r="W30" i="11" s="1"/>
  <c r="O127" i="9"/>
  <c r="N28" i="4"/>
  <c r="N18" i="17" s="1"/>
  <c r="W3" i="13"/>
  <c r="W3" i="12"/>
  <c r="W3" i="11"/>
  <c r="AD54" i="13"/>
  <c r="AD5" i="11"/>
  <c r="AD5" i="13"/>
  <c r="AD44" i="13"/>
  <c r="AD5" i="12"/>
  <c r="AB23" i="13"/>
  <c r="AB24" i="13" s="1"/>
  <c r="AB29" i="13"/>
  <c r="AB30" i="13" s="1"/>
  <c r="AB2" i="12"/>
  <c r="AB2" i="13"/>
  <c r="X47" i="4"/>
  <c r="W94" i="13"/>
  <c r="W97" i="13" s="1"/>
  <c r="V27" i="4"/>
  <c r="T8" i="12"/>
  <c r="Q13" i="7"/>
  <c r="Q79" i="7" s="1"/>
  <c r="P13" i="7"/>
  <c r="P79" i="7" s="1"/>
  <c r="X73" i="9"/>
  <c r="Z46" i="9"/>
  <c r="Z47" i="9"/>
  <c r="Y81" i="9"/>
  <c r="Y67" i="9"/>
  <c r="AD5" i="9"/>
  <c r="AD5" i="7"/>
  <c r="AD5" i="8"/>
  <c r="Y79" i="9"/>
  <c r="Y65" i="9"/>
  <c r="Y101" i="9"/>
  <c r="Y109" i="9" s="1"/>
  <c r="Y58" i="9"/>
  <c r="Y59" i="9" s="1"/>
  <c r="Y83" i="9" s="1"/>
  <c r="Y80" i="9"/>
  <c r="Y66" i="9"/>
  <c r="AA131" i="3"/>
  <c r="AA22" i="8"/>
  <c r="AB14" i="8"/>
  <c r="AB15" i="8" s="1"/>
  <c r="AB18" i="8" s="1"/>
  <c r="AB19" i="8" s="1"/>
  <c r="AB24" i="8" s="1"/>
  <c r="AB2" i="8"/>
  <c r="AB2" i="9"/>
  <c r="W3" i="7"/>
  <c r="W3" i="9"/>
  <c r="W3" i="8"/>
  <c r="Y82" i="9"/>
  <c r="Y68" i="9"/>
  <c r="AB25" i="3"/>
  <c r="AB26" i="3" s="1"/>
  <c r="AB27" i="3" s="1"/>
  <c r="AB2" i="7"/>
  <c r="AA10" i="7"/>
  <c r="AA21" i="7"/>
  <c r="AA10" i="5"/>
  <c r="AB2" i="5"/>
  <c r="AB2" i="4"/>
  <c r="AB46" i="3"/>
  <c r="AB47" i="3" s="1"/>
  <c r="AB21" i="3"/>
  <c r="AB22" i="3" s="1"/>
  <c r="AB109" i="3"/>
  <c r="AB110" i="3" s="1"/>
  <c r="AB47" i="7" s="1"/>
  <c r="AB48" i="7" s="1"/>
  <c r="AB2" i="2"/>
  <c r="AB2" i="3"/>
  <c r="X140" i="3"/>
  <c r="X141" i="3" s="1"/>
  <c r="W3" i="5"/>
  <c r="W3" i="4"/>
  <c r="W3" i="3"/>
  <c r="W3" i="2"/>
  <c r="AC17" i="3"/>
  <c r="AD5" i="5"/>
  <c r="AD5" i="4"/>
  <c r="AE9" i="3"/>
  <c r="AD12" i="3"/>
  <c r="AD13" i="3" s="1"/>
  <c r="AD5" i="3"/>
  <c r="AD5" i="2"/>
  <c r="W88" i="9" l="1"/>
  <c r="W92" i="9" s="1"/>
  <c r="W93" i="9" s="1"/>
  <c r="W108" i="9" s="1"/>
  <c r="AA36" i="7"/>
  <c r="AA37" i="7" s="1"/>
  <c r="W74" i="9"/>
  <c r="W107" i="9" s="1"/>
  <c r="AA68" i="12"/>
  <c r="AB2" i="14"/>
  <c r="AB10" i="15"/>
  <c r="AB11" i="15" s="1"/>
  <c r="AB14" i="15" s="1"/>
  <c r="AB15" i="15" s="1"/>
  <c r="AB41" i="15" s="1"/>
  <c r="X9" i="11"/>
  <c r="AA58" i="7"/>
  <c r="AA59" i="7" s="1"/>
  <c r="AB41" i="3"/>
  <c r="Y30" i="8"/>
  <c r="Y31" i="8" s="1"/>
  <c r="Y9" i="11" s="1"/>
  <c r="X71" i="9"/>
  <c r="AA17" i="11"/>
  <c r="AA113" i="3"/>
  <c r="AB114" i="3" s="1"/>
  <c r="AB133" i="3" s="1"/>
  <c r="AB2" i="17"/>
  <c r="AA31" i="14"/>
  <c r="AA58" i="4" s="1"/>
  <c r="V34" i="11"/>
  <c r="V10" i="4" s="1"/>
  <c r="AA10" i="13"/>
  <c r="AA11" i="13" s="1"/>
  <c r="AA83" i="13" s="1"/>
  <c r="Y36" i="8"/>
  <c r="Y37" i="8" s="1"/>
  <c r="Y24" i="11" s="1"/>
  <c r="AB2" i="15"/>
  <c r="V53" i="11"/>
  <c r="AA114" i="9"/>
  <c r="Z25" i="8"/>
  <c r="Z53" i="9" s="1"/>
  <c r="Z54" i="9" s="1"/>
  <c r="Z69" i="9" s="1"/>
  <c r="AB33" i="3"/>
  <c r="AB34" i="3" s="1"/>
  <c r="AB26" i="15" s="1"/>
  <c r="AB27" i="15" s="1"/>
  <c r="AB29" i="15" s="1"/>
  <c r="AA23" i="8"/>
  <c r="AA116" i="9"/>
  <c r="AC18" i="3"/>
  <c r="AC2" i="15" s="1"/>
  <c r="AB57" i="3"/>
  <c r="AB58" i="3" s="1"/>
  <c r="AB25" i="11" s="1"/>
  <c r="AA40" i="9"/>
  <c r="AA47" i="9" s="1"/>
  <c r="V9" i="4"/>
  <c r="V11" i="4" s="1"/>
  <c r="V50" i="17" s="1"/>
  <c r="AA10" i="11"/>
  <c r="AB57" i="15"/>
  <c r="AA88" i="14"/>
  <c r="AA41" i="11"/>
  <c r="X70" i="9"/>
  <c r="AB2" i="11"/>
  <c r="V115" i="9"/>
  <c r="V117" i="9" s="1"/>
  <c r="V120" i="9" s="1"/>
  <c r="AA61" i="14"/>
  <c r="AA62" i="14" s="1"/>
  <c r="AA65" i="14" s="1"/>
  <c r="AA4" i="5"/>
  <c r="AB74" i="3"/>
  <c r="AB75" i="3" s="1"/>
  <c r="AB102" i="9" s="1"/>
  <c r="AB103" i="9" s="1"/>
  <c r="Z48" i="9"/>
  <c r="Z82" i="9" s="1"/>
  <c r="AA4" i="17"/>
  <c r="X84" i="9"/>
  <c r="AA4" i="11"/>
  <c r="AA4" i="13"/>
  <c r="AA4" i="15"/>
  <c r="AA4" i="8"/>
  <c r="AA4" i="9"/>
  <c r="X86" i="9"/>
  <c r="AA4" i="12"/>
  <c r="AA4" i="7"/>
  <c r="AA4" i="3"/>
  <c r="AA17" i="14"/>
  <c r="AA4" i="14"/>
  <c r="X87" i="9"/>
  <c r="AA4" i="2"/>
  <c r="AA15" i="5"/>
  <c r="AB12" i="5" s="1"/>
  <c r="AA125" i="9"/>
  <c r="AA39" i="14"/>
  <c r="AA134" i="3"/>
  <c r="S14" i="4"/>
  <c r="S55" i="4"/>
  <c r="T40" i="14"/>
  <c r="T64" i="14"/>
  <c r="T66" i="14" s="1"/>
  <c r="W110" i="9"/>
  <c r="W128" i="9" s="1"/>
  <c r="AB48" i="14"/>
  <c r="AB31" i="14"/>
  <c r="AB58" i="4" s="1"/>
  <c r="L30" i="4"/>
  <c r="L19" i="17"/>
  <c r="L20" i="17" s="1"/>
  <c r="L22" i="17" s="1"/>
  <c r="L25" i="17" s="1"/>
  <c r="L27" i="17" s="1"/>
  <c r="R42" i="17"/>
  <c r="R24" i="17"/>
  <c r="R10" i="17"/>
  <c r="R51" i="17"/>
  <c r="R52" i="17" s="1"/>
  <c r="R54" i="17" s="1"/>
  <c r="L38" i="4"/>
  <c r="L37" i="17"/>
  <c r="L38" i="17" s="1"/>
  <c r="L41" i="17" s="1"/>
  <c r="L43" i="17" s="1"/>
  <c r="L45" i="17" s="1"/>
  <c r="AB72" i="14"/>
  <c r="AB73" i="14" s="1"/>
  <c r="AB76" i="14" s="1"/>
  <c r="AB61" i="14"/>
  <c r="AB62" i="14" s="1"/>
  <c r="AB65" i="14" s="1"/>
  <c r="AE5" i="14"/>
  <c r="AE5" i="17"/>
  <c r="AE5" i="15"/>
  <c r="AB4" i="14"/>
  <c r="AB4" i="15"/>
  <c r="AB4" i="17"/>
  <c r="AB36" i="7"/>
  <c r="AB37" i="7" s="1"/>
  <c r="AB52" i="14"/>
  <c r="AB53" i="14" s="1"/>
  <c r="AB51" i="4" s="1"/>
  <c r="AB45" i="14"/>
  <c r="AD130" i="3"/>
  <c r="AD50" i="15"/>
  <c r="AA56" i="4"/>
  <c r="AC97" i="3"/>
  <c r="AC98" i="3" s="1"/>
  <c r="AC29" i="14" s="1"/>
  <c r="AC30" i="14" s="1"/>
  <c r="AC48" i="14" s="1"/>
  <c r="AC57" i="15"/>
  <c r="AC10" i="15"/>
  <c r="AC11" i="15" s="1"/>
  <c r="AC14" i="15" s="1"/>
  <c r="AC15" i="15" s="1"/>
  <c r="AC41" i="15" s="1"/>
  <c r="AC2" i="17"/>
  <c r="X3" i="14"/>
  <c r="X3" i="17"/>
  <c r="X3" i="15"/>
  <c r="N59" i="4"/>
  <c r="N62" i="4" s="1"/>
  <c r="N24" i="7" s="1"/>
  <c r="N83" i="7" s="1"/>
  <c r="N8" i="17"/>
  <c r="N11" i="17" s="1"/>
  <c r="N13" i="17" s="1"/>
  <c r="AA72" i="7"/>
  <c r="AA52" i="4"/>
  <c r="AA30" i="15"/>
  <c r="AA31" i="15" s="1"/>
  <c r="AA36" i="15" s="1"/>
  <c r="R49" i="12"/>
  <c r="R18" i="4" s="1"/>
  <c r="R19" i="4" s="1"/>
  <c r="R13" i="7" s="1"/>
  <c r="R79" i="7" s="1"/>
  <c r="K61" i="15"/>
  <c r="L59" i="15"/>
  <c r="K49" i="15"/>
  <c r="K51" i="15" s="1"/>
  <c r="K53" i="15" s="1"/>
  <c r="K40" i="15"/>
  <c r="K42" i="15" s="1"/>
  <c r="K45" i="15" s="1"/>
  <c r="S82" i="14"/>
  <c r="S83" i="14" s="1"/>
  <c r="S90" i="14" s="1"/>
  <c r="S91" i="14" s="1"/>
  <c r="S78" i="14"/>
  <c r="O43" i="12"/>
  <c r="O50" i="4" s="1"/>
  <c r="K21" i="4"/>
  <c r="K22" i="4" s="1"/>
  <c r="R17" i="12"/>
  <c r="R18" i="12" s="1"/>
  <c r="R31" i="12" s="1"/>
  <c r="R13" i="12"/>
  <c r="R14" i="12" s="1"/>
  <c r="T46" i="14"/>
  <c r="S34" i="4"/>
  <c r="S33" i="17" s="1"/>
  <c r="S34" i="17" s="1"/>
  <c r="AB39" i="14"/>
  <c r="AB17" i="14"/>
  <c r="Y96" i="13"/>
  <c r="M84" i="7"/>
  <c r="M87" i="7" s="1"/>
  <c r="M88" i="7" s="1"/>
  <c r="M20" i="15" s="1"/>
  <c r="M22" i="15" s="1"/>
  <c r="M35" i="15" s="1"/>
  <c r="M37" i="15" s="1"/>
  <c r="M58" i="15" s="1"/>
  <c r="W33" i="11"/>
  <c r="W53" i="11" s="1"/>
  <c r="AB117" i="3"/>
  <c r="AB118" i="3" s="1"/>
  <c r="AC85" i="3"/>
  <c r="AC86" i="3" s="1"/>
  <c r="AC15" i="14" s="1"/>
  <c r="AC16" i="14" s="1"/>
  <c r="AC89" i="14" s="1"/>
  <c r="AC2" i="14"/>
  <c r="N35" i="4"/>
  <c r="AB62" i="7"/>
  <c r="Y61" i="4"/>
  <c r="Z65" i="7"/>
  <c r="Z61" i="4" s="1"/>
  <c r="Z73" i="7"/>
  <c r="X71" i="7"/>
  <c r="X74" i="7" s="1"/>
  <c r="W36" i="4"/>
  <c r="W36" i="17" s="1"/>
  <c r="AA63" i="7"/>
  <c r="AA64" i="7" s="1"/>
  <c r="AA21" i="15" s="1"/>
  <c r="Z84" i="13"/>
  <c r="Z85" i="13" s="1"/>
  <c r="Z13" i="4" s="1"/>
  <c r="AA35" i="13"/>
  <c r="AA71" i="12" s="1"/>
  <c r="P32" i="12"/>
  <c r="P33" i="12" s="1"/>
  <c r="Q30" i="12" s="1"/>
  <c r="Q21" i="12" s="1"/>
  <c r="Q23" i="12" s="1"/>
  <c r="Q37" i="12" s="1"/>
  <c r="Q38" i="12" s="1"/>
  <c r="Q41" i="12" s="1"/>
  <c r="Q42" i="12" s="1"/>
  <c r="AB113" i="3"/>
  <c r="AC114" i="3" s="1"/>
  <c r="AC133" i="3" s="1"/>
  <c r="AB58" i="7"/>
  <c r="AB59" i="7" s="1"/>
  <c r="AB53" i="12"/>
  <c r="AB50" i="11"/>
  <c r="AB92" i="13"/>
  <c r="Y16" i="11"/>
  <c r="Y18" i="11" s="1"/>
  <c r="Y31" i="11" s="1"/>
  <c r="X11" i="11"/>
  <c r="X30" i="11" s="1"/>
  <c r="X26" i="11"/>
  <c r="X32" i="11" s="1"/>
  <c r="X74" i="9"/>
  <c r="X107" i="9" s="1"/>
  <c r="AB116" i="9"/>
  <c r="AB17" i="11"/>
  <c r="AB10" i="13"/>
  <c r="AB11" i="13" s="1"/>
  <c r="AB83" i="13" s="1"/>
  <c r="AB41" i="11"/>
  <c r="Z36" i="13"/>
  <c r="Z47" i="4" s="1"/>
  <c r="Z71" i="12"/>
  <c r="Z95" i="13"/>
  <c r="X72" i="12"/>
  <c r="X73" i="12" s="1"/>
  <c r="Y70" i="12" s="1"/>
  <c r="Y62" i="12" s="1"/>
  <c r="Y63" i="12" s="1"/>
  <c r="X9" i="12"/>
  <c r="AB114" i="9"/>
  <c r="AB39" i="11"/>
  <c r="O54" i="11"/>
  <c r="O55" i="11" s="1"/>
  <c r="O47" i="11"/>
  <c r="O44" i="4" s="1"/>
  <c r="X94" i="13"/>
  <c r="X97" i="13" s="1"/>
  <c r="W27" i="4"/>
  <c r="O119" i="9"/>
  <c r="O121" i="9" s="1"/>
  <c r="AC2" i="11"/>
  <c r="AC2" i="13"/>
  <c r="AC23" i="13"/>
  <c r="AC24" i="13" s="1"/>
  <c r="AC2" i="12"/>
  <c r="AC63" i="3"/>
  <c r="AC64" i="3" s="1"/>
  <c r="AC29" i="13"/>
  <c r="AC30" i="13" s="1"/>
  <c r="X3" i="13"/>
  <c r="X3" i="12"/>
  <c r="X3" i="11"/>
  <c r="AB67" i="13"/>
  <c r="AB34" i="13"/>
  <c r="AB55" i="13"/>
  <c r="AB4" i="11"/>
  <c r="AB4" i="13"/>
  <c r="AB4" i="12"/>
  <c r="Y71" i="9"/>
  <c r="AB61" i="13"/>
  <c r="AB45" i="13"/>
  <c r="AB33" i="13"/>
  <c r="AD56" i="13"/>
  <c r="AD68" i="13" s="1"/>
  <c r="AD46" i="13"/>
  <c r="AD62" i="13" s="1"/>
  <c r="AA77" i="13"/>
  <c r="AA78" i="13" s="1"/>
  <c r="AA82" i="13" s="1"/>
  <c r="AA69" i="13"/>
  <c r="AB66" i="13" s="1"/>
  <c r="AE44" i="13"/>
  <c r="AE54" i="13"/>
  <c r="AE5" i="11"/>
  <c r="AE5" i="13"/>
  <c r="AE5" i="12"/>
  <c r="Y72" i="9"/>
  <c r="Y73" i="9"/>
  <c r="AA73" i="13"/>
  <c r="AA74" i="13" s="1"/>
  <c r="AA81" i="13" s="1"/>
  <c r="AA63" i="13"/>
  <c r="AB60" i="13" s="1"/>
  <c r="U8" i="12"/>
  <c r="P57" i="12"/>
  <c r="P43" i="12"/>
  <c r="P50" i="4" s="1"/>
  <c r="O58" i="12"/>
  <c r="Y70" i="9"/>
  <c r="AA48" i="9"/>
  <c r="AB4" i="7"/>
  <c r="AB4" i="9"/>
  <c r="AB4" i="8"/>
  <c r="Z79" i="9"/>
  <c r="Z65" i="9"/>
  <c r="Z101" i="9"/>
  <c r="Z109" i="9" s="1"/>
  <c r="Z58" i="9"/>
  <c r="Z59" i="9" s="1"/>
  <c r="Z83" i="9" s="1"/>
  <c r="Z36" i="8"/>
  <c r="Z37" i="8" s="1"/>
  <c r="Z24" i="11" s="1"/>
  <c r="AC74" i="3"/>
  <c r="AC75" i="3" s="1"/>
  <c r="AC102" i="9" s="1"/>
  <c r="AC103" i="9" s="1"/>
  <c r="AC2" i="8"/>
  <c r="AC2" i="9"/>
  <c r="AC14" i="8"/>
  <c r="AC15" i="8" s="1"/>
  <c r="AC18" i="8" s="1"/>
  <c r="AC19" i="8" s="1"/>
  <c r="AC24" i="8" s="1"/>
  <c r="AB23" i="8"/>
  <c r="X3" i="7"/>
  <c r="X3" i="9"/>
  <c r="X3" i="8"/>
  <c r="Z81" i="9"/>
  <c r="Z67" i="9"/>
  <c r="Z68" i="9"/>
  <c r="AB131" i="3"/>
  <c r="AB22" i="8"/>
  <c r="AE5" i="9"/>
  <c r="AE5" i="8"/>
  <c r="AE5" i="7"/>
  <c r="Z80" i="9"/>
  <c r="Z66" i="9"/>
  <c r="Y86" i="9"/>
  <c r="Y85" i="9"/>
  <c r="Y84" i="9"/>
  <c r="Y87" i="9"/>
  <c r="AC25" i="3"/>
  <c r="AC26" i="3" s="1"/>
  <c r="AC27" i="3" s="1"/>
  <c r="AC2" i="7"/>
  <c r="AB10" i="7"/>
  <c r="AB10" i="5"/>
  <c r="AB15" i="5" s="1"/>
  <c r="AC12" i="5" s="1"/>
  <c r="AE5" i="5"/>
  <c r="AE5" i="4"/>
  <c r="AF9" i="3"/>
  <c r="AE12" i="3"/>
  <c r="AE13" i="3" s="1"/>
  <c r="AE5" i="3"/>
  <c r="AE5" i="2"/>
  <c r="Y140" i="3"/>
  <c r="Y141" i="3" s="1"/>
  <c r="X3" i="5"/>
  <c r="X3" i="4"/>
  <c r="X3" i="3"/>
  <c r="X3" i="2"/>
  <c r="AC2" i="5"/>
  <c r="AC57" i="3"/>
  <c r="AC58" i="3" s="1"/>
  <c r="AC2" i="4"/>
  <c r="AC109" i="3"/>
  <c r="AC110" i="3" s="1"/>
  <c r="AC47" i="7" s="1"/>
  <c r="AC48" i="7" s="1"/>
  <c r="AC41" i="3"/>
  <c r="AC46" i="3"/>
  <c r="AC47" i="3" s="1"/>
  <c r="AC33" i="3"/>
  <c r="AC34" i="3" s="1"/>
  <c r="AC26" i="15" s="1"/>
  <c r="AC27" i="15" s="1"/>
  <c r="AC29" i="15" s="1"/>
  <c r="AC21" i="3"/>
  <c r="AC22" i="3" s="1"/>
  <c r="AC2" i="2"/>
  <c r="AC2" i="3"/>
  <c r="AD17" i="3"/>
  <c r="AD18" i="3" s="1"/>
  <c r="AB42" i="3"/>
  <c r="AB132" i="3" s="1"/>
  <c r="AB4" i="5"/>
  <c r="AB4" i="4"/>
  <c r="AB4" i="3"/>
  <c r="AB4" i="2"/>
  <c r="AB36" i="14" l="1"/>
  <c r="AB68" i="12"/>
  <c r="Z30" i="8"/>
  <c r="Z31" i="8" s="1"/>
  <c r="AA46" i="9"/>
  <c r="AA45" i="9"/>
  <c r="AA79" i="9" s="1"/>
  <c r="AA25" i="8"/>
  <c r="AA53" i="9" s="1"/>
  <c r="AA54" i="9" s="1"/>
  <c r="AA69" i="9" s="1"/>
  <c r="AB125" i="9"/>
  <c r="X88" i="9"/>
  <c r="X92" i="9" s="1"/>
  <c r="X93" i="9" s="1"/>
  <c r="X108" i="9" s="1"/>
  <c r="X110" i="9" s="1"/>
  <c r="X128" i="9" s="1"/>
  <c r="AB10" i="11"/>
  <c r="AB28" i="12"/>
  <c r="AB21" i="7"/>
  <c r="AB40" i="9"/>
  <c r="AB48" i="9" s="1"/>
  <c r="AB69" i="7"/>
  <c r="V8" i="12"/>
  <c r="W115" i="9"/>
  <c r="W117" i="9" s="1"/>
  <c r="W120" i="9" s="1"/>
  <c r="W9" i="4"/>
  <c r="T81" i="14"/>
  <c r="T67" i="14"/>
  <c r="U37" i="14"/>
  <c r="T33" i="4"/>
  <c r="T32" i="17" s="1"/>
  <c r="L71" i="4"/>
  <c r="AA95" i="13"/>
  <c r="Z96" i="13"/>
  <c r="AA36" i="13"/>
  <c r="AA47" i="4" s="1"/>
  <c r="W40" i="11"/>
  <c r="W42" i="11" s="1"/>
  <c r="W45" i="11" s="1"/>
  <c r="X33" i="11"/>
  <c r="X34" i="11" s="1"/>
  <c r="X10" i="4" s="1"/>
  <c r="L70" i="4"/>
  <c r="S40" i="17"/>
  <c r="S49" i="17"/>
  <c r="AC117" i="3"/>
  <c r="AC118" i="3" s="1"/>
  <c r="AC31" i="14"/>
  <c r="AC58" i="4" s="1"/>
  <c r="AC88" i="14"/>
  <c r="S122" i="3"/>
  <c r="S123" i="3" s="1"/>
  <c r="S9" i="17"/>
  <c r="M59" i="15"/>
  <c r="L61" i="15"/>
  <c r="AE130" i="3"/>
  <c r="AE50" i="15"/>
  <c r="W34" i="11"/>
  <c r="W10" i="4" s="1"/>
  <c r="AC4" i="14"/>
  <c r="AC4" i="17"/>
  <c r="AC4" i="15"/>
  <c r="Y3" i="14"/>
  <c r="Y3" i="15"/>
  <c r="Y3" i="17"/>
  <c r="AB72" i="7"/>
  <c r="AB52" i="4"/>
  <c r="AB30" i="15"/>
  <c r="AB31" i="15" s="1"/>
  <c r="AB36" i="15" s="1"/>
  <c r="AF5" i="14"/>
  <c r="AF5" i="15"/>
  <c r="AF5" i="17"/>
  <c r="AC36" i="7"/>
  <c r="AC37" i="7" s="1"/>
  <c r="AC45" i="14"/>
  <c r="AC52" i="14"/>
  <c r="AC53" i="14" s="1"/>
  <c r="AC51" i="4" s="1"/>
  <c r="AB56" i="4"/>
  <c r="AD97" i="3"/>
  <c r="AD98" i="3" s="1"/>
  <c r="AD29" i="14" s="1"/>
  <c r="AD30" i="14" s="1"/>
  <c r="AD88" i="14" s="1"/>
  <c r="AD10" i="15"/>
  <c r="AD11" i="15" s="1"/>
  <c r="AD14" i="15" s="1"/>
  <c r="AD15" i="15" s="1"/>
  <c r="AD41" i="15" s="1"/>
  <c r="AD2" i="15"/>
  <c r="AD57" i="15"/>
  <c r="AD2" i="17"/>
  <c r="AC72" i="14"/>
  <c r="AC73" i="14" s="1"/>
  <c r="AC76" i="14" s="1"/>
  <c r="AC61" i="14"/>
  <c r="AC62" i="14" s="1"/>
  <c r="AC65" i="14" s="1"/>
  <c r="M40" i="15"/>
  <c r="M42" i="15" s="1"/>
  <c r="M45" i="15" s="1"/>
  <c r="M49" i="15"/>
  <c r="M51" i="15" s="1"/>
  <c r="M53" i="15" s="1"/>
  <c r="S15" i="4"/>
  <c r="S16" i="4" s="1"/>
  <c r="S47" i="12" s="1"/>
  <c r="S48" i="12" s="1"/>
  <c r="S49" i="12" s="1"/>
  <c r="S18" i="4" s="1"/>
  <c r="S19" i="4" s="1"/>
  <c r="S13" i="7" s="1"/>
  <c r="S79" i="7" s="1"/>
  <c r="S57" i="4"/>
  <c r="S84" i="14"/>
  <c r="S10" i="12"/>
  <c r="S11" i="12" s="1"/>
  <c r="T75" i="14"/>
  <c r="T77" i="14" s="1"/>
  <c r="T49" i="14"/>
  <c r="AC39" i="14"/>
  <c r="AC17" i="14"/>
  <c r="R22" i="12"/>
  <c r="R36" i="12"/>
  <c r="AC36" i="14"/>
  <c r="AA84" i="13"/>
  <c r="AA96" i="13" s="1"/>
  <c r="Q32" i="12"/>
  <c r="Q33" i="12" s="1"/>
  <c r="R30" i="12" s="1"/>
  <c r="R21" i="12" s="1"/>
  <c r="AD85" i="3"/>
  <c r="AD86" i="3" s="1"/>
  <c r="AD15" i="14" s="1"/>
  <c r="AD16" i="14" s="1"/>
  <c r="AD89" i="14" s="1"/>
  <c r="AD2" i="14"/>
  <c r="M89" i="7"/>
  <c r="M14" i="7"/>
  <c r="M15" i="7" s="1"/>
  <c r="M25" i="7"/>
  <c r="M26" i="7" s="1"/>
  <c r="AC62" i="7"/>
  <c r="AA65" i="7"/>
  <c r="AA61" i="4" s="1"/>
  <c r="AA73" i="7"/>
  <c r="Y71" i="7"/>
  <c r="Y74" i="7" s="1"/>
  <c r="X36" i="4"/>
  <c r="X36" i="17" s="1"/>
  <c r="AB63" i="7"/>
  <c r="AB64" i="7" s="1"/>
  <c r="AB21" i="15" s="1"/>
  <c r="AC113" i="3"/>
  <c r="AD114" i="3" s="1"/>
  <c r="AD133" i="3" s="1"/>
  <c r="AC58" i="7"/>
  <c r="AC59" i="7" s="1"/>
  <c r="P52" i="11"/>
  <c r="O32" i="4"/>
  <c r="O23" i="17" s="1"/>
  <c r="Z9" i="11"/>
  <c r="Z16" i="11"/>
  <c r="Z18" i="11" s="1"/>
  <c r="Z31" i="11" s="1"/>
  <c r="Y11" i="11"/>
  <c r="Y30" i="11" s="1"/>
  <c r="Y26" i="11"/>
  <c r="Y32" i="11" s="1"/>
  <c r="AF44" i="13"/>
  <c r="AF5" i="12"/>
  <c r="AF54" i="13"/>
  <c r="AF5" i="13"/>
  <c r="AF5" i="11"/>
  <c r="AC39" i="11"/>
  <c r="AC114" i="9"/>
  <c r="AB69" i="13"/>
  <c r="AC66" i="13" s="1"/>
  <c r="AB77" i="13"/>
  <c r="AB78" i="13" s="1"/>
  <c r="AB82" i="13" s="1"/>
  <c r="AD63" i="3"/>
  <c r="AD64" i="3" s="1"/>
  <c r="AD23" i="13"/>
  <c r="AD24" i="13" s="1"/>
  <c r="AD2" i="13"/>
  <c r="AD2" i="11"/>
  <c r="AD2" i="12"/>
  <c r="AD29" i="13"/>
  <c r="AD30" i="13" s="1"/>
  <c r="AC69" i="7"/>
  <c r="AC125" i="9"/>
  <c r="AC28" i="12"/>
  <c r="AC50" i="11"/>
  <c r="AC53" i="12"/>
  <c r="AC92" i="13"/>
  <c r="AC68" i="12"/>
  <c r="AC61" i="13"/>
  <c r="AC45" i="13"/>
  <c r="AC33" i="13"/>
  <c r="AC116" i="9"/>
  <c r="AC25" i="11"/>
  <c r="AC10" i="11"/>
  <c r="AC41" i="11"/>
  <c r="AC17" i="11"/>
  <c r="AC10" i="13"/>
  <c r="AC11" i="13" s="1"/>
  <c r="AC83" i="13" s="1"/>
  <c r="AB63" i="13"/>
  <c r="AC60" i="13" s="1"/>
  <c r="AB73" i="13"/>
  <c r="AB74" i="13" s="1"/>
  <c r="AB81" i="13" s="1"/>
  <c r="Y74" i="9"/>
  <c r="Y107" i="9" s="1"/>
  <c r="AB25" i="8"/>
  <c r="AB101" i="9" s="1"/>
  <c r="AB109" i="9" s="1"/>
  <c r="O129" i="9"/>
  <c r="O130" i="9" s="1"/>
  <c r="O43" i="4"/>
  <c r="O45" i="4" s="1"/>
  <c r="O48" i="4" s="1"/>
  <c r="O53" i="4" s="1"/>
  <c r="AC67" i="13"/>
  <c r="AC34" i="13"/>
  <c r="AC55" i="13"/>
  <c r="Y72" i="12"/>
  <c r="Y73" i="12" s="1"/>
  <c r="Z70" i="12" s="1"/>
  <c r="Z62" i="12" s="1"/>
  <c r="Z63" i="12" s="1"/>
  <c r="Y9" i="12"/>
  <c r="AE46" i="13"/>
  <c r="AE62" i="13" s="1"/>
  <c r="AE56" i="13"/>
  <c r="AE68" i="13" s="1"/>
  <c r="AB134" i="3"/>
  <c r="AC4" i="11"/>
  <c r="AC4" i="13"/>
  <c r="AC4" i="12"/>
  <c r="Y3" i="13"/>
  <c r="Y3" i="12"/>
  <c r="Y3" i="11"/>
  <c r="AB35" i="13"/>
  <c r="Y94" i="13"/>
  <c r="Y97" i="13" s="1"/>
  <c r="X27" i="4"/>
  <c r="P55" i="12"/>
  <c r="P58" i="12" s="1"/>
  <c r="O35" i="4"/>
  <c r="W11" i="4"/>
  <c r="W50" i="17" s="1"/>
  <c r="Q57" i="12"/>
  <c r="Q43" i="12"/>
  <c r="Q50" i="4" s="1"/>
  <c r="AA81" i="9"/>
  <c r="AA67" i="9"/>
  <c r="Z85" i="9"/>
  <c r="Z84" i="9"/>
  <c r="Z86" i="9"/>
  <c r="Z87" i="9"/>
  <c r="AC131" i="3"/>
  <c r="AC22" i="8"/>
  <c r="Z73" i="9"/>
  <c r="Y88" i="9"/>
  <c r="Y92" i="9" s="1"/>
  <c r="Y93" i="9" s="1"/>
  <c r="Y108" i="9" s="1"/>
  <c r="AB47" i="9"/>
  <c r="Z72" i="9"/>
  <c r="AF5" i="9"/>
  <c r="AF5" i="8"/>
  <c r="AF5" i="7"/>
  <c r="AD74" i="3"/>
  <c r="AD75" i="3" s="1"/>
  <c r="AD102" i="9" s="1"/>
  <c r="AD103" i="9" s="1"/>
  <c r="AD2" i="8"/>
  <c r="AD2" i="9"/>
  <c r="AD14" i="8"/>
  <c r="AD15" i="8" s="1"/>
  <c r="AD18" i="8" s="1"/>
  <c r="AD19" i="8" s="1"/>
  <c r="AD24" i="8" s="1"/>
  <c r="Y3" i="7"/>
  <c r="Y3" i="8"/>
  <c r="Y3" i="9"/>
  <c r="Z71" i="9"/>
  <c r="AA101" i="9"/>
  <c r="AA109" i="9" s="1"/>
  <c r="AA58" i="9"/>
  <c r="AA59" i="9" s="1"/>
  <c r="AA83" i="9" s="1"/>
  <c r="AA30" i="8"/>
  <c r="AA31" i="8" s="1"/>
  <c r="AA82" i="9"/>
  <c r="AA68" i="9"/>
  <c r="AC4" i="7"/>
  <c r="AC4" i="9"/>
  <c r="AC4" i="8"/>
  <c r="Z70" i="9"/>
  <c r="AC40" i="9"/>
  <c r="AC23" i="8"/>
  <c r="AA65" i="9"/>
  <c r="AA80" i="9"/>
  <c r="AA66" i="9"/>
  <c r="AD25" i="3"/>
  <c r="AD26" i="3" s="1"/>
  <c r="AD27" i="3" s="1"/>
  <c r="AD2" i="7"/>
  <c r="AC10" i="7"/>
  <c r="AC21" i="7"/>
  <c r="AC10" i="5"/>
  <c r="AC15" i="5" s="1"/>
  <c r="AD12" i="5" s="1"/>
  <c r="AC4" i="5"/>
  <c r="AC4" i="4"/>
  <c r="AC4" i="3"/>
  <c r="AC4" i="2"/>
  <c r="AE17" i="3"/>
  <c r="AE18" i="3" s="1"/>
  <c r="AF5" i="5"/>
  <c r="AF5" i="4"/>
  <c r="AF12" i="3"/>
  <c r="AF13" i="3" s="1"/>
  <c r="AF5" i="2"/>
  <c r="AF5" i="3"/>
  <c r="AG9" i="3"/>
  <c r="Y3" i="5"/>
  <c r="Y3" i="4"/>
  <c r="Y3" i="2"/>
  <c r="Y3" i="3"/>
  <c r="AD2" i="5"/>
  <c r="AD2" i="4"/>
  <c r="AD109" i="3"/>
  <c r="AD110" i="3" s="1"/>
  <c r="AD47" i="7" s="1"/>
  <c r="AD48" i="7" s="1"/>
  <c r="AD33" i="3"/>
  <c r="AD34" i="3" s="1"/>
  <c r="AD26" i="15" s="1"/>
  <c r="AD27" i="15" s="1"/>
  <c r="AD29" i="15" s="1"/>
  <c r="AD21" i="3"/>
  <c r="AD22" i="3" s="1"/>
  <c r="AD57" i="3"/>
  <c r="AD58" i="3" s="1"/>
  <c r="AD46" i="3"/>
  <c r="AD47" i="3" s="1"/>
  <c r="AD41" i="3"/>
  <c r="AD2" i="2"/>
  <c r="AD2" i="3"/>
  <c r="AC42" i="3"/>
  <c r="AC132" i="3" s="1"/>
  <c r="Z140" i="3"/>
  <c r="Z141" i="3" s="1"/>
  <c r="AB46" i="9" l="1"/>
  <c r="AB45" i="9"/>
  <c r="AA36" i="8"/>
  <c r="AA37" i="8" s="1"/>
  <c r="AA24" i="11" s="1"/>
  <c r="U40" i="14"/>
  <c r="U64" i="14"/>
  <c r="U66" i="14" s="1"/>
  <c r="T14" i="4"/>
  <c r="T55" i="4"/>
  <c r="X53" i="11"/>
  <c r="X40" i="11"/>
  <c r="X42" i="11" s="1"/>
  <c r="X45" i="11" s="1"/>
  <c r="AD48" i="14"/>
  <c r="AA85" i="13"/>
  <c r="AA13" i="4" s="1"/>
  <c r="AB36" i="8"/>
  <c r="AB37" i="8" s="1"/>
  <c r="AB24" i="11" s="1"/>
  <c r="AD31" i="14"/>
  <c r="AD58" i="4" s="1"/>
  <c r="S51" i="17"/>
  <c r="S52" i="17" s="1"/>
  <c r="S54" i="17" s="1"/>
  <c r="S42" i="17"/>
  <c r="S24" i="17"/>
  <c r="S10" i="17"/>
  <c r="AD4" i="14"/>
  <c r="AD4" i="17"/>
  <c r="AD4" i="15"/>
  <c r="AB53" i="9"/>
  <c r="AB54" i="9" s="1"/>
  <c r="AB69" i="9" s="1"/>
  <c r="AD72" i="14"/>
  <c r="AD73" i="14" s="1"/>
  <c r="AD76" i="14" s="1"/>
  <c r="AD61" i="14"/>
  <c r="AD62" i="14" s="1"/>
  <c r="AD65" i="14" s="1"/>
  <c r="AB58" i="9"/>
  <c r="AB59" i="9" s="1"/>
  <c r="AB83" i="9" s="1"/>
  <c r="AD36" i="7"/>
  <c r="AD37" i="7" s="1"/>
  <c r="AD45" i="14"/>
  <c r="AD52" i="14"/>
  <c r="AD53" i="14" s="1"/>
  <c r="AD51" i="4" s="1"/>
  <c r="M61" i="15"/>
  <c r="X115" i="9"/>
  <c r="X117" i="9" s="1"/>
  <c r="X120" i="9" s="1"/>
  <c r="AE97" i="3"/>
  <c r="AE98" i="3" s="1"/>
  <c r="AE29" i="14" s="1"/>
  <c r="AE30" i="14" s="1"/>
  <c r="AE88" i="14" s="1"/>
  <c r="AE2" i="15"/>
  <c r="AE10" i="15"/>
  <c r="AE11" i="15" s="1"/>
  <c r="AE14" i="15" s="1"/>
  <c r="AE15" i="15" s="1"/>
  <c r="AE41" i="15" s="1"/>
  <c r="AE57" i="15"/>
  <c r="AE2" i="17"/>
  <c r="S56" i="12"/>
  <c r="AG5" i="14"/>
  <c r="AG5" i="15"/>
  <c r="AG5" i="17"/>
  <c r="AC72" i="7"/>
  <c r="AC52" i="4"/>
  <c r="AC30" i="15"/>
  <c r="AC31" i="15" s="1"/>
  <c r="AC36" i="15" s="1"/>
  <c r="AF130" i="3"/>
  <c r="AF50" i="15"/>
  <c r="Z3" i="14"/>
  <c r="Z3" i="15"/>
  <c r="Z3" i="17"/>
  <c r="AC56" i="4"/>
  <c r="O59" i="4"/>
  <c r="O62" i="4" s="1"/>
  <c r="O24" i="7" s="1"/>
  <c r="O83" i="7" s="1"/>
  <c r="O8" i="17"/>
  <c r="O11" i="17" s="1"/>
  <c r="O13" i="17" s="1"/>
  <c r="T82" i="14"/>
  <c r="T83" i="14" s="1"/>
  <c r="T90" i="14" s="1"/>
  <c r="T91" i="14" s="1"/>
  <c r="T78" i="14"/>
  <c r="AD39" i="14"/>
  <c r="AD17" i="14"/>
  <c r="U46" i="14"/>
  <c r="T34" i="4"/>
  <c r="T33" i="17" s="1"/>
  <c r="T34" i="17" s="1"/>
  <c r="R23" i="12"/>
  <c r="S17" i="12"/>
  <c r="S18" i="12" s="1"/>
  <c r="S31" i="12" s="1"/>
  <c r="S13" i="12"/>
  <c r="S14" i="12" s="1"/>
  <c r="AD36" i="14"/>
  <c r="AB30" i="8"/>
  <c r="AB31" i="8" s="1"/>
  <c r="AB16" i="11" s="1"/>
  <c r="AB18" i="11" s="1"/>
  <c r="AB31" i="11" s="1"/>
  <c r="X9" i="4"/>
  <c r="X11" i="4" s="1"/>
  <c r="AD117" i="3"/>
  <c r="AD118" i="3" s="1"/>
  <c r="AC134" i="3"/>
  <c r="Y33" i="11"/>
  <c r="Y34" i="11" s="1"/>
  <c r="Y10" i="4" s="1"/>
  <c r="N23" i="7"/>
  <c r="N82" i="7" s="1"/>
  <c r="N84" i="7" s="1"/>
  <c r="N87" i="7" s="1"/>
  <c r="M29" i="4"/>
  <c r="AE85" i="3"/>
  <c r="AE86" i="3" s="1"/>
  <c r="AE15" i="14" s="1"/>
  <c r="AE16" i="14" s="1"/>
  <c r="AE89" i="14" s="1"/>
  <c r="AE2" i="14"/>
  <c r="Y110" i="9"/>
  <c r="Y128" i="9" s="1"/>
  <c r="N12" i="7"/>
  <c r="N78" i="7" s="1"/>
  <c r="N80" i="7" s="1"/>
  <c r="N86" i="7" s="1"/>
  <c r="M37" i="4"/>
  <c r="AD62" i="7"/>
  <c r="M21" i="4"/>
  <c r="M22" i="4" s="1"/>
  <c r="M64" i="4"/>
  <c r="M65" i="4" s="1"/>
  <c r="AB65" i="7"/>
  <c r="AB73" i="7"/>
  <c r="Z71" i="7"/>
  <c r="Z74" i="7" s="1"/>
  <c r="Y36" i="4"/>
  <c r="Y36" i="17" s="1"/>
  <c r="AC63" i="7"/>
  <c r="AC64" i="7" s="1"/>
  <c r="AC21" i="15" s="1"/>
  <c r="AD113" i="3"/>
  <c r="AE114" i="3" s="1"/>
  <c r="AE133" i="3" s="1"/>
  <c r="AD58" i="7"/>
  <c r="AD59" i="7" s="1"/>
  <c r="AB84" i="13"/>
  <c r="AB96" i="13" s="1"/>
  <c r="AD39" i="11"/>
  <c r="AD114" i="9"/>
  <c r="AE63" i="3"/>
  <c r="AE64" i="3" s="1"/>
  <c r="AE2" i="13"/>
  <c r="AE23" i="13"/>
  <c r="AE24" i="13" s="1"/>
  <c r="AE2" i="12"/>
  <c r="AE2" i="11"/>
  <c r="AE29" i="13"/>
  <c r="AE30" i="13" s="1"/>
  <c r="AF46" i="13"/>
  <c r="AF62" i="13" s="1"/>
  <c r="AF56" i="13"/>
  <c r="AF68" i="13" s="1"/>
  <c r="AA9" i="11"/>
  <c r="AA16" i="11"/>
  <c r="AA18" i="11" s="1"/>
  <c r="AA31" i="11" s="1"/>
  <c r="AC77" i="13"/>
  <c r="AC78" i="13" s="1"/>
  <c r="AC82" i="13" s="1"/>
  <c r="AC69" i="13"/>
  <c r="AD66" i="13" s="1"/>
  <c r="AC35" i="13"/>
  <c r="Z26" i="11"/>
  <c r="Z32" i="11" s="1"/>
  <c r="Z11" i="11"/>
  <c r="Z30" i="11" s="1"/>
  <c r="AD69" i="7"/>
  <c r="AD125" i="9"/>
  <c r="AD28" i="12"/>
  <c r="AD50" i="11"/>
  <c r="AD92" i="13"/>
  <c r="AD68" i="12"/>
  <c r="AD53" i="12"/>
  <c r="AC63" i="13"/>
  <c r="AD60" i="13" s="1"/>
  <c r="AC73" i="13"/>
  <c r="AC74" i="13" s="1"/>
  <c r="AC81" i="13" s="1"/>
  <c r="Z94" i="13"/>
  <c r="Z97" i="13" s="1"/>
  <c r="Y27" i="4"/>
  <c r="AD67" i="13"/>
  <c r="AD34" i="13"/>
  <c r="AD55" i="13"/>
  <c r="AD4" i="12"/>
  <c r="AD4" i="11"/>
  <c r="AD4" i="13"/>
  <c r="Z3" i="12"/>
  <c r="Z3" i="13"/>
  <c r="Z3" i="11"/>
  <c r="AG5" i="12"/>
  <c r="AG54" i="13"/>
  <c r="AG5" i="11"/>
  <c r="AG5" i="13"/>
  <c r="AG44" i="13"/>
  <c r="AB95" i="13"/>
  <c r="AB71" i="12"/>
  <c r="AB36" i="13"/>
  <c r="AB47" i="4" s="1"/>
  <c r="P44" i="11"/>
  <c r="P46" i="11" s="1"/>
  <c r="AD61" i="13"/>
  <c r="AD33" i="13"/>
  <c r="AD45" i="13"/>
  <c r="P127" i="9"/>
  <c r="O28" i="4"/>
  <c r="O18" i="17" s="1"/>
  <c r="AD41" i="11"/>
  <c r="AD10" i="11"/>
  <c r="AD25" i="11"/>
  <c r="AD116" i="9"/>
  <c r="AD10" i="13"/>
  <c r="AD11" i="13" s="1"/>
  <c r="AD83" i="13" s="1"/>
  <c r="AD17" i="11"/>
  <c r="Z72" i="12"/>
  <c r="Z73" i="12" s="1"/>
  <c r="AA70" i="12" s="1"/>
  <c r="AA62" i="12" s="1"/>
  <c r="AA63" i="12" s="1"/>
  <c r="Z9" i="12"/>
  <c r="AA71" i="9"/>
  <c r="W8" i="12"/>
  <c r="Q55" i="12"/>
  <c r="Q58" i="12" s="1"/>
  <c r="P35" i="4"/>
  <c r="AA73" i="9"/>
  <c r="AA70" i="9"/>
  <c r="Z3" i="7"/>
  <c r="Z3" i="9"/>
  <c r="Z3" i="8"/>
  <c r="AB81" i="9"/>
  <c r="AB67" i="9"/>
  <c r="AB82" i="9"/>
  <c r="AB68" i="9"/>
  <c r="AC25" i="8"/>
  <c r="Z74" i="9"/>
  <c r="Z107" i="9" s="1"/>
  <c r="AA87" i="9"/>
  <c r="AA86" i="9"/>
  <c r="AA85" i="9"/>
  <c r="AA84" i="9"/>
  <c r="AD40" i="9"/>
  <c r="AD23" i="8"/>
  <c r="Z88" i="9"/>
  <c r="Z92" i="9" s="1"/>
  <c r="Z93" i="9" s="1"/>
  <c r="Z108" i="9" s="1"/>
  <c r="AE74" i="3"/>
  <c r="AE75" i="3" s="1"/>
  <c r="AE102" i="9" s="1"/>
  <c r="AE103" i="9" s="1"/>
  <c r="AE2" i="8"/>
  <c r="AE2" i="9"/>
  <c r="AE14" i="8"/>
  <c r="AE15" i="8" s="1"/>
  <c r="AE18" i="8" s="1"/>
  <c r="AE19" i="8" s="1"/>
  <c r="AE24" i="8" s="1"/>
  <c r="AB80" i="9"/>
  <c r="AB85" i="9" s="1"/>
  <c r="AB66" i="9"/>
  <c r="AD4" i="7"/>
  <c r="AD4" i="9"/>
  <c r="AD4" i="8"/>
  <c r="AC47" i="9"/>
  <c r="AC48" i="9"/>
  <c r="AC46" i="9"/>
  <c r="AC45" i="9"/>
  <c r="AG5" i="7"/>
  <c r="AG5" i="8"/>
  <c r="AG5" i="9"/>
  <c r="AD22" i="8"/>
  <c r="AD131" i="3"/>
  <c r="AB79" i="9"/>
  <c r="AB65" i="9"/>
  <c r="AA72" i="9"/>
  <c r="AE25" i="3"/>
  <c r="AE26" i="3" s="1"/>
  <c r="AE27" i="3" s="1"/>
  <c r="AE2" i="7"/>
  <c r="AD21" i="7"/>
  <c r="AD10" i="7"/>
  <c r="AD10" i="5"/>
  <c r="AD15" i="5" s="1"/>
  <c r="AE12" i="5" s="1"/>
  <c r="AD4" i="5"/>
  <c r="AD4" i="4"/>
  <c r="AD4" i="2"/>
  <c r="AD4" i="3"/>
  <c r="AE2" i="5"/>
  <c r="AE2" i="4"/>
  <c r="AE109" i="3"/>
  <c r="AE110" i="3" s="1"/>
  <c r="AE47" i="7" s="1"/>
  <c r="AE48" i="7" s="1"/>
  <c r="AE57" i="3"/>
  <c r="AE58" i="3" s="1"/>
  <c r="AE41" i="3"/>
  <c r="AE42" i="3" s="1"/>
  <c r="AE132" i="3" s="1"/>
  <c r="AE21" i="3"/>
  <c r="AE22" i="3" s="1"/>
  <c r="AE2" i="3"/>
  <c r="AE33" i="3"/>
  <c r="AE34" i="3" s="1"/>
  <c r="AE26" i="15" s="1"/>
  <c r="AE27" i="15" s="1"/>
  <c r="AE29" i="15" s="1"/>
  <c r="AE2" i="2"/>
  <c r="AE46" i="3"/>
  <c r="AE47" i="3" s="1"/>
  <c r="Z3" i="5"/>
  <c r="Z3" i="4"/>
  <c r="Z3" i="2"/>
  <c r="Z3" i="3"/>
  <c r="AG5" i="5"/>
  <c r="AG5" i="4"/>
  <c r="AG5" i="3"/>
  <c r="AH9" i="3"/>
  <c r="AG5" i="2"/>
  <c r="AG12" i="3"/>
  <c r="AG13" i="3" s="1"/>
  <c r="AD42" i="3"/>
  <c r="AD132" i="3" s="1"/>
  <c r="AF17" i="3"/>
  <c r="AF18" i="3" s="1"/>
  <c r="AA140" i="3"/>
  <c r="AA141" i="3" s="1"/>
  <c r="AB87" i="9" l="1"/>
  <c r="U81" i="14"/>
  <c r="U67" i="14"/>
  <c r="U33" i="4"/>
  <c r="U32" i="17" s="1"/>
  <c r="V37" i="14"/>
  <c r="AE48" i="14"/>
  <c r="X8" i="12"/>
  <c r="X50" i="17"/>
  <c r="AB73" i="9"/>
  <c r="AB72" i="9"/>
  <c r="AB9" i="11"/>
  <c r="AB26" i="11" s="1"/>
  <c r="AB32" i="11" s="1"/>
  <c r="T40" i="17"/>
  <c r="T49" i="17"/>
  <c r="AB71" i="9"/>
  <c r="AE31" i="14"/>
  <c r="AE58" i="4" s="1"/>
  <c r="M38" i="4"/>
  <c r="M37" i="17"/>
  <c r="M38" i="17" s="1"/>
  <c r="M41" i="17" s="1"/>
  <c r="M43" i="17" s="1"/>
  <c r="M45" i="17" s="1"/>
  <c r="M30" i="4"/>
  <c r="M19" i="17"/>
  <c r="M20" i="17" s="1"/>
  <c r="M22" i="17" s="1"/>
  <c r="M25" i="17" s="1"/>
  <c r="M27" i="17" s="1"/>
  <c r="T122" i="3"/>
  <c r="T123" i="3" s="1"/>
  <c r="T9" i="17"/>
  <c r="AA3" i="14"/>
  <c r="AA3" i="17"/>
  <c r="AA3" i="15"/>
  <c r="AF97" i="3"/>
  <c r="AF98" i="3" s="1"/>
  <c r="AF29" i="14" s="1"/>
  <c r="AF30" i="14" s="1"/>
  <c r="AF2" i="15"/>
  <c r="AF10" i="15"/>
  <c r="AF11" i="15" s="1"/>
  <c r="AF14" i="15" s="1"/>
  <c r="AF15" i="15" s="1"/>
  <c r="AF41" i="15" s="1"/>
  <c r="AF57" i="15"/>
  <c r="AF2" i="17"/>
  <c r="AE4" i="14"/>
  <c r="AE4" i="15"/>
  <c r="AE4" i="17"/>
  <c r="AD56" i="4"/>
  <c r="AH5" i="14"/>
  <c r="AH5" i="15"/>
  <c r="AH5" i="17"/>
  <c r="AB86" i="9"/>
  <c r="AE61" i="14"/>
  <c r="AE62" i="14" s="1"/>
  <c r="AE65" i="14" s="1"/>
  <c r="AE72" i="14"/>
  <c r="AE73" i="14" s="1"/>
  <c r="AE76" i="14" s="1"/>
  <c r="AB70" i="9"/>
  <c r="AG130" i="3"/>
  <c r="AG50" i="15"/>
  <c r="AE36" i="7"/>
  <c r="AE37" i="7" s="1"/>
  <c r="AE52" i="14"/>
  <c r="AE53" i="14" s="1"/>
  <c r="AE51" i="4" s="1"/>
  <c r="AE45" i="14"/>
  <c r="AD72" i="7"/>
  <c r="AD52" i="4"/>
  <c r="AD30" i="15"/>
  <c r="AD31" i="15" s="1"/>
  <c r="AD36" i="15" s="1"/>
  <c r="AE117" i="3"/>
  <c r="AE118" i="3" s="1"/>
  <c r="AB84" i="9"/>
  <c r="T15" i="4"/>
  <c r="T16" i="4" s="1"/>
  <c r="T47" i="12" s="1"/>
  <c r="T48" i="12" s="1"/>
  <c r="T49" i="12" s="1"/>
  <c r="T18" i="4" s="1"/>
  <c r="T19" i="4" s="1"/>
  <c r="T13" i="7" s="1"/>
  <c r="T79" i="7" s="1"/>
  <c r="T57" i="4"/>
  <c r="T10" i="12"/>
  <c r="T11" i="12" s="1"/>
  <c r="T84" i="14"/>
  <c r="R32" i="12"/>
  <c r="R33" i="12" s="1"/>
  <c r="S30" i="12" s="1"/>
  <c r="S21" i="12" s="1"/>
  <c r="R37" i="12"/>
  <c r="R38" i="12" s="1"/>
  <c r="R41" i="12" s="1"/>
  <c r="R42" i="12" s="1"/>
  <c r="AE39" i="14"/>
  <c r="AE17" i="14"/>
  <c r="S22" i="12"/>
  <c r="S36" i="12"/>
  <c r="U75" i="14"/>
  <c r="U77" i="14" s="1"/>
  <c r="U49" i="14"/>
  <c r="Y40" i="11"/>
  <c r="Y42" i="11" s="1"/>
  <c r="Y45" i="11" s="1"/>
  <c r="AE36" i="14"/>
  <c r="Y53" i="11"/>
  <c r="N88" i="7"/>
  <c r="Y115" i="9"/>
  <c r="Y117" i="9" s="1"/>
  <c r="Y120" i="9" s="1"/>
  <c r="Y9" i="4"/>
  <c r="Y11" i="4" s="1"/>
  <c r="Y50" i="17" s="1"/>
  <c r="AB85" i="13"/>
  <c r="AB13" i="4" s="1"/>
  <c r="AF85" i="3"/>
  <c r="AF86" i="3" s="1"/>
  <c r="AF15" i="14" s="1"/>
  <c r="AF16" i="14" s="1"/>
  <c r="AF89" i="14" s="1"/>
  <c r="AF2" i="14"/>
  <c r="Z33" i="11"/>
  <c r="Z53" i="11" s="1"/>
  <c r="AE62" i="7"/>
  <c r="AA71" i="7"/>
  <c r="AA74" i="7" s="1"/>
  <c r="Z36" i="4"/>
  <c r="Z36" i="17" s="1"/>
  <c r="AC65" i="7"/>
  <c r="AC61" i="4" s="1"/>
  <c r="AC73" i="7"/>
  <c r="AB61" i="4"/>
  <c r="AD63" i="7"/>
  <c r="AD64" i="7" s="1"/>
  <c r="AD21" i="15" s="1"/>
  <c r="AE113" i="3"/>
  <c r="AF114" i="3" s="1"/>
  <c r="AF133" i="3" s="1"/>
  <c r="AE58" i="7"/>
  <c r="AE59" i="7" s="1"/>
  <c r="AE41" i="11"/>
  <c r="AE17" i="11"/>
  <c r="AE10" i="13"/>
  <c r="AE11" i="13" s="1"/>
  <c r="AE83" i="13" s="1"/>
  <c r="AE25" i="11"/>
  <c r="AE116" i="9"/>
  <c r="AE10" i="11"/>
  <c r="AE61" i="13"/>
  <c r="AE45" i="13"/>
  <c r="AE33" i="13"/>
  <c r="P119" i="9"/>
  <c r="P121" i="9" s="1"/>
  <c r="AF29" i="13"/>
  <c r="AF30" i="13" s="1"/>
  <c r="AF2" i="13"/>
  <c r="AF2" i="12"/>
  <c r="AF2" i="11"/>
  <c r="AF63" i="3"/>
  <c r="AF64" i="3" s="1"/>
  <c r="AF23" i="13"/>
  <c r="AF24" i="13" s="1"/>
  <c r="P54" i="11"/>
  <c r="P55" i="11" s="1"/>
  <c r="P47" i="11"/>
  <c r="P44" i="4" s="1"/>
  <c r="AD35" i="13"/>
  <c r="AA94" i="13"/>
  <c r="AA97" i="13" s="1"/>
  <c r="Z27" i="4"/>
  <c r="AE114" i="9"/>
  <c r="AE39" i="11"/>
  <c r="AA9" i="12"/>
  <c r="AA72" i="12"/>
  <c r="AA73" i="12" s="1"/>
  <c r="AB70" i="12" s="1"/>
  <c r="AB62" i="12" s="1"/>
  <c r="AB63" i="12" s="1"/>
  <c r="AE69" i="7"/>
  <c r="AE28" i="12"/>
  <c r="AE50" i="11"/>
  <c r="AE53" i="12"/>
  <c r="AE68" i="12"/>
  <c r="AE92" i="13"/>
  <c r="AE125" i="9"/>
  <c r="AC84" i="13"/>
  <c r="AA3" i="11"/>
  <c r="AA3" i="12"/>
  <c r="AA3" i="13"/>
  <c r="AG46" i="13"/>
  <c r="AG62" i="13" s="1"/>
  <c r="AG56" i="13"/>
  <c r="AG68" i="13" s="1"/>
  <c r="AD63" i="13"/>
  <c r="AE60" i="13" s="1"/>
  <c r="AD73" i="13"/>
  <c r="AD74" i="13" s="1"/>
  <c r="AD81" i="13" s="1"/>
  <c r="AC71" i="12"/>
  <c r="AC36" i="13"/>
  <c r="AC47" i="4" s="1"/>
  <c r="AC95" i="13"/>
  <c r="AE67" i="13"/>
  <c r="AE34" i="13"/>
  <c r="AE55" i="13"/>
  <c r="AA26" i="11"/>
  <c r="AA32" i="11" s="1"/>
  <c r="AA11" i="11"/>
  <c r="AA30" i="11" s="1"/>
  <c r="AD134" i="3"/>
  <c r="AH5" i="11"/>
  <c r="AH54" i="13"/>
  <c r="AH5" i="13"/>
  <c r="AH44" i="13"/>
  <c r="AH5" i="12"/>
  <c r="AE4" i="12"/>
  <c r="AE4" i="13"/>
  <c r="AE4" i="11"/>
  <c r="AD77" i="13"/>
  <c r="AD78" i="13" s="1"/>
  <c r="AD82" i="13" s="1"/>
  <c r="AD69" i="13"/>
  <c r="AE66" i="13" s="1"/>
  <c r="R55" i="12"/>
  <c r="Q35" i="4"/>
  <c r="AA74" i="9"/>
  <c r="AA107" i="9" s="1"/>
  <c r="AA3" i="7"/>
  <c r="AA3" i="9"/>
  <c r="AA3" i="8"/>
  <c r="AD47" i="9"/>
  <c r="AD46" i="9"/>
  <c r="AD48" i="9"/>
  <c r="AD45" i="9"/>
  <c r="AF74" i="3"/>
  <c r="AF75" i="3" s="1"/>
  <c r="AF102" i="9" s="1"/>
  <c r="AF103" i="9" s="1"/>
  <c r="AF2" i="9"/>
  <c r="AF2" i="8"/>
  <c r="AF14" i="8"/>
  <c r="AF15" i="8" s="1"/>
  <c r="AF18" i="8" s="1"/>
  <c r="AF19" i="8" s="1"/>
  <c r="AF24" i="8" s="1"/>
  <c r="AA88" i="9"/>
  <c r="AA92" i="9" s="1"/>
  <c r="AA93" i="9" s="1"/>
  <c r="AA108" i="9" s="1"/>
  <c r="AE4" i="7"/>
  <c r="AE4" i="9"/>
  <c r="AE4" i="8"/>
  <c r="AD25" i="8"/>
  <c r="AC79" i="9"/>
  <c r="AC65" i="9"/>
  <c r="AC101" i="9"/>
  <c r="AC109" i="9" s="1"/>
  <c r="AC53" i="9"/>
  <c r="AC54" i="9" s="1"/>
  <c r="AC69" i="9" s="1"/>
  <c r="AC58" i="9"/>
  <c r="AC59" i="9" s="1"/>
  <c r="AC83" i="9" s="1"/>
  <c r="AC36" i="8"/>
  <c r="AC37" i="8" s="1"/>
  <c r="AC24" i="11" s="1"/>
  <c r="AC30" i="8"/>
  <c r="AC31" i="8" s="1"/>
  <c r="AC80" i="9"/>
  <c r="AC66" i="9"/>
  <c r="AE131" i="3"/>
  <c r="AE22" i="8"/>
  <c r="AE23" i="8"/>
  <c r="AE40" i="9"/>
  <c r="AC82" i="9"/>
  <c r="AC68" i="9"/>
  <c r="AC81" i="9"/>
  <c r="AC67" i="9"/>
  <c r="AH5" i="7"/>
  <c r="AH5" i="9"/>
  <c r="AH5" i="8"/>
  <c r="Z110" i="9"/>
  <c r="Z128" i="9" s="1"/>
  <c r="AE10" i="7"/>
  <c r="AE21" i="7"/>
  <c r="AF25" i="3"/>
  <c r="AF26" i="3" s="1"/>
  <c r="AF27" i="3" s="1"/>
  <c r="AF2" i="7"/>
  <c r="AE10" i="5"/>
  <c r="AE15" i="5" s="1"/>
  <c r="AF12" i="5" s="1"/>
  <c r="AF2" i="5"/>
  <c r="AF2" i="4"/>
  <c r="AF109" i="3"/>
  <c r="AF110" i="3" s="1"/>
  <c r="AF47" i="7" s="1"/>
  <c r="AF48" i="7" s="1"/>
  <c r="AF46" i="3"/>
  <c r="AF47" i="3" s="1"/>
  <c r="AF57" i="3"/>
  <c r="AF58" i="3" s="1"/>
  <c r="AF41" i="3"/>
  <c r="AF42" i="3" s="1"/>
  <c r="AF132" i="3" s="1"/>
  <c r="AF21" i="3"/>
  <c r="AF22" i="3" s="1"/>
  <c r="AF2" i="3"/>
  <c r="AF33" i="3"/>
  <c r="AF34" i="3" s="1"/>
  <c r="AF26" i="15" s="1"/>
  <c r="AF27" i="15" s="1"/>
  <c r="AF29" i="15" s="1"/>
  <c r="AF2" i="2"/>
  <c r="AG17" i="3"/>
  <c r="AG18" i="3" s="1"/>
  <c r="AE4" i="5"/>
  <c r="AE4" i="4"/>
  <c r="AE4" i="2"/>
  <c r="AE4" i="3"/>
  <c r="AB140" i="3"/>
  <c r="AB141" i="3" s="1"/>
  <c r="AA3" i="5"/>
  <c r="AA3" i="4"/>
  <c r="AA3" i="2"/>
  <c r="AA3" i="3"/>
  <c r="AH5" i="5"/>
  <c r="AH5" i="4"/>
  <c r="AH5" i="3"/>
  <c r="AI9" i="3"/>
  <c r="AH12" i="3"/>
  <c r="AH13" i="3" s="1"/>
  <c r="AH5" i="2"/>
  <c r="AB11" i="11" l="1"/>
  <c r="AB30" i="11" s="1"/>
  <c r="V40" i="14"/>
  <c r="V64" i="14"/>
  <c r="V66" i="14" s="1"/>
  <c r="AB74" i="9"/>
  <c r="AB107" i="9" s="1"/>
  <c r="U14" i="4"/>
  <c r="U55" i="4"/>
  <c r="T56" i="12"/>
  <c r="M71" i="4"/>
  <c r="AB88" i="9"/>
  <c r="AB92" i="9" s="1"/>
  <c r="AB93" i="9" s="1"/>
  <c r="AB108" i="9" s="1"/>
  <c r="AF48" i="14"/>
  <c r="AF88" i="14"/>
  <c r="M70" i="4"/>
  <c r="T51" i="17"/>
  <c r="T52" i="17" s="1"/>
  <c r="T54" i="17" s="1"/>
  <c r="T42" i="17"/>
  <c r="T10" i="17"/>
  <c r="T24" i="17"/>
  <c r="AB3" i="14"/>
  <c r="AB3" i="17"/>
  <c r="AB3" i="15"/>
  <c r="AF31" i="14"/>
  <c r="AI5" i="14"/>
  <c r="AI5" i="17"/>
  <c r="AI5" i="15"/>
  <c r="AE72" i="7"/>
  <c r="AE30" i="15"/>
  <c r="AE31" i="15" s="1"/>
  <c r="AE36" i="15" s="1"/>
  <c r="AE52" i="4"/>
  <c r="AE56" i="4"/>
  <c r="Z34" i="11"/>
  <c r="Z10" i="4" s="1"/>
  <c r="AF36" i="7"/>
  <c r="AF37" i="7" s="1"/>
  <c r="AF45" i="14"/>
  <c r="AF52" i="14"/>
  <c r="AF53" i="14" s="1"/>
  <c r="AF51" i="4" s="1"/>
  <c r="AF61" i="14"/>
  <c r="AF62" i="14" s="1"/>
  <c r="AF65" i="14" s="1"/>
  <c r="AF72" i="14"/>
  <c r="AF73" i="14" s="1"/>
  <c r="AF76" i="14" s="1"/>
  <c r="AF4" i="14"/>
  <c r="AF4" i="15"/>
  <c r="AF4" i="17"/>
  <c r="AH130" i="3"/>
  <c r="AH50" i="15"/>
  <c r="AG97" i="3"/>
  <c r="AG98" i="3" s="1"/>
  <c r="AG29" i="14" s="1"/>
  <c r="AG30" i="14" s="1"/>
  <c r="AG88" i="14" s="1"/>
  <c r="AG2" i="15"/>
  <c r="AG10" i="15"/>
  <c r="AG11" i="15" s="1"/>
  <c r="AG14" i="15" s="1"/>
  <c r="AG15" i="15" s="1"/>
  <c r="AG41" i="15" s="1"/>
  <c r="AG2" i="17"/>
  <c r="AG57" i="15"/>
  <c r="N89" i="7"/>
  <c r="N21" i="4" s="1"/>
  <c r="N22" i="4" s="1"/>
  <c r="N20" i="15"/>
  <c r="N22" i="15" s="1"/>
  <c r="N35" i="15" s="1"/>
  <c r="N37" i="15" s="1"/>
  <c r="N58" i="15" s="1"/>
  <c r="N59" i="15" s="1"/>
  <c r="S23" i="12"/>
  <c r="S32" i="12" s="1"/>
  <c r="S33" i="12" s="1"/>
  <c r="T30" i="12" s="1"/>
  <c r="T21" i="12" s="1"/>
  <c r="U82" i="14"/>
  <c r="U83" i="14" s="1"/>
  <c r="U90" i="14" s="1"/>
  <c r="U91" i="14" s="1"/>
  <c r="U78" i="14"/>
  <c r="N14" i="7"/>
  <c r="N15" i="7" s="1"/>
  <c r="N37" i="4" s="1"/>
  <c r="R43" i="12"/>
  <c r="R50" i="4" s="1"/>
  <c r="R57" i="12"/>
  <c r="R58" i="12" s="1"/>
  <c r="AF39" i="14"/>
  <c r="AF17" i="14"/>
  <c r="T13" i="12"/>
  <c r="T14" i="12" s="1"/>
  <c r="T17" i="12"/>
  <c r="T18" i="12" s="1"/>
  <c r="T31" i="12" s="1"/>
  <c r="V46" i="14"/>
  <c r="U34" i="4"/>
  <c r="U33" i="17" s="1"/>
  <c r="U34" i="17" s="1"/>
  <c r="N25" i="7"/>
  <c r="N26" i="7" s="1"/>
  <c r="O23" i="7" s="1"/>
  <c r="O82" i="7" s="1"/>
  <c r="O84" i="7" s="1"/>
  <c r="O87" i="7" s="1"/>
  <c r="Z40" i="11"/>
  <c r="Z42" i="11" s="1"/>
  <c r="Z45" i="11" s="1"/>
  <c r="AF36" i="14"/>
  <c r="AE35" i="13"/>
  <c r="AE36" i="13" s="1"/>
  <c r="AE47" i="4" s="1"/>
  <c r="AF117" i="3"/>
  <c r="AF118" i="3" s="1"/>
  <c r="AA33" i="11"/>
  <c r="AA40" i="11" s="1"/>
  <c r="AA42" i="11" s="1"/>
  <c r="AA45" i="11" s="1"/>
  <c r="AF62" i="7"/>
  <c r="AA110" i="9"/>
  <c r="AA128" i="9" s="1"/>
  <c r="AG85" i="3"/>
  <c r="AG86" i="3" s="1"/>
  <c r="AG15" i="14" s="1"/>
  <c r="AG16" i="14" s="1"/>
  <c r="AG89" i="14" s="1"/>
  <c r="AG2" i="14"/>
  <c r="AD65" i="7"/>
  <c r="AD61" i="4" s="1"/>
  <c r="AD73" i="7"/>
  <c r="AB71" i="7"/>
  <c r="AB74" i="7" s="1"/>
  <c r="AA36" i="4"/>
  <c r="AA36" i="17" s="1"/>
  <c r="AE63" i="7"/>
  <c r="AE64" i="7" s="1"/>
  <c r="AE21" i="15" s="1"/>
  <c r="AF113" i="3"/>
  <c r="AG114" i="3" s="1"/>
  <c r="AG133" i="3" s="1"/>
  <c r="AF58" i="7"/>
  <c r="AF59" i="7" s="1"/>
  <c r="AB33" i="11"/>
  <c r="AB34" i="11" s="1"/>
  <c r="AB10" i="4" s="1"/>
  <c r="AD84" i="13"/>
  <c r="AD85" i="13" s="1"/>
  <c r="AD13" i="4" s="1"/>
  <c r="AE134" i="3"/>
  <c r="AF4" i="13"/>
  <c r="AF4" i="11"/>
  <c r="AF4" i="12"/>
  <c r="AH56" i="13"/>
  <c r="AH68" i="13" s="1"/>
  <c r="AH46" i="13"/>
  <c r="AH62" i="13" s="1"/>
  <c r="AD71" i="12"/>
  <c r="AD36" i="13"/>
  <c r="AD47" i="4" s="1"/>
  <c r="AD95" i="13"/>
  <c r="AF67" i="13"/>
  <c r="AF55" i="13"/>
  <c r="AF34" i="13"/>
  <c r="AB3" i="12"/>
  <c r="AB3" i="11"/>
  <c r="AB3" i="13"/>
  <c r="AF41" i="11"/>
  <c r="AF116" i="9"/>
  <c r="AF17" i="11"/>
  <c r="AF10" i="13"/>
  <c r="AF11" i="13" s="1"/>
  <c r="AF83" i="13" s="1"/>
  <c r="AF25" i="11"/>
  <c r="AF10" i="11"/>
  <c r="AB94" i="13"/>
  <c r="AB97" i="13" s="1"/>
  <c r="AA27" i="4"/>
  <c r="AB72" i="12"/>
  <c r="AB73" i="12" s="1"/>
  <c r="AC70" i="12" s="1"/>
  <c r="AC62" i="12" s="1"/>
  <c r="AC63" i="12" s="1"/>
  <c r="AB9" i="12"/>
  <c r="P129" i="9"/>
  <c r="P130" i="9" s="1"/>
  <c r="P43" i="4"/>
  <c r="P45" i="4" s="1"/>
  <c r="P48" i="4" s="1"/>
  <c r="P53" i="4" s="1"/>
  <c r="AG29" i="13"/>
  <c r="AG30" i="13" s="1"/>
  <c r="AG2" i="12"/>
  <c r="AG2" i="11"/>
  <c r="AG2" i="13"/>
  <c r="AG23" i="13"/>
  <c r="AG24" i="13" s="1"/>
  <c r="AG63" i="3"/>
  <c r="AG64" i="3" s="1"/>
  <c r="AF61" i="13"/>
  <c r="AF45" i="13"/>
  <c r="AF33" i="13"/>
  <c r="Q52" i="11"/>
  <c r="P32" i="4"/>
  <c r="P23" i="17" s="1"/>
  <c r="AI54" i="13"/>
  <c r="AI44" i="13"/>
  <c r="AI5" i="13"/>
  <c r="AI5" i="11"/>
  <c r="AI5" i="12"/>
  <c r="AC85" i="13"/>
  <c r="AC13" i="4" s="1"/>
  <c r="AC96" i="13"/>
  <c r="AC16" i="11"/>
  <c r="AC18" i="11" s="1"/>
  <c r="AC31" i="11" s="1"/>
  <c r="AC9" i="11"/>
  <c r="AE63" i="13"/>
  <c r="AF60" i="13" s="1"/>
  <c r="AE73" i="13"/>
  <c r="AE74" i="13" s="1"/>
  <c r="AE81" i="13" s="1"/>
  <c r="AE77" i="13"/>
  <c r="AE78" i="13" s="1"/>
  <c r="AE82" i="13" s="1"/>
  <c r="AE69" i="13"/>
  <c r="AF66" i="13" s="1"/>
  <c r="AF39" i="11"/>
  <c r="AF114" i="9"/>
  <c r="AF69" i="7"/>
  <c r="AF125" i="9"/>
  <c r="AF28" i="12"/>
  <c r="AF50" i="11"/>
  <c r="AF92" i="13"/>
  <c r="AF68" i="12"/>
  <c r="AF53" i="12"/>
  <c r="Z9" i="4"/>
  <c r="Z115" i="9"/>
  <c r="Z117" i="9" s="1"/>
  <c r="Z120" i="9" s="1"/>
  <c r="Y8" i="12"/>
  <c r="AC73" i="9"/>
  <c r="AD101" i="9"/>
  <c r="AD109" i="9" s="1"/>
  <c r="AD53" i="9"/>
  <c r="AD54" i="9" s="1"/>
  <c r="AD69" i="9" s="1"/>
  <c r="AD58" i="9"/>
  <c r="AD59" i="9" s="1"/>
  <c r="AD83" i="9" s="1"/>
  <c r="AD36" i="8"/>
  <c r="AD37" i="8" s="1"/>
  <c r="AD24" i="11" s="1"/>
  <c r="AD30" i="8"/>
  <c r="AD31" i="8" s="1"/>
  <c r="AF4" i="7"/>
  <c r="AF4" i="9"/>
  <c r="AF4" i="8"/>
  <c r="AD81" i="9"/>
  <c r="AD67" i="9"/>
  <c r="AB3" i="7"/>
  <c r="AB3" i="9"/>
  <c r="AB3" i="8"/>
  <c r="AF23" i="8"/>
  <c r="AF40" i="9"/>
  <c r="AC71" i="9"/>
  <c r="AE46" i="9"/>
  <c r="AE45" i="9"/>
  <c r="AE47" i="9"/>
  <c r="AE48" i="9"/>
  <c r="AD79" i="9"/>
  <c r="AD65" i="9"/>
  <c r="AD80" i="9"/>
  <c r="AD66" i="9"/>
  <c r="AC70" i="9"/>
  <c r="AG74" i="3"/>
  <c r="AG75" i="3" s="1"/>
  <c r="AG102" i="9" s="1"/>
  <c r="AG103" i="9" s="1"/>
  <c r="AG14" i="8"/>
  <c r="AG15" i="8" s="1"/>
  <c r="AG18" i="8" s="1"/>
  <c r="AG19" i="8" s="1"/>
  <c r="AG24" i="8" s="1"/>
  <c r="AG2" i="9"/>
  <c r="AG2" i="8"/>
  <c r="AE25" i="8"/>
  <c r="AC72" i="9"/>
  <c r="AF131" i="3"/>
  <c r="AF22" i="8"/>
  <c r="AD82" i="9"/>
  <c r="AD68" i="9"/>
  <c r="AI5" i="9"/>
  <c r="AI5" i="8"/>
  <c r="AI5" i="7"/>
  <c r="AC86" i="9"/>
  <c r="AC84" i="9"/>
  <c r="AC85" i="9"/>
  <c r="AC87" i="9"/>
  <c r="AG25" i="3"/>
  <c r="AG26" i="3" s="1"/>
  <c r="AG27" i="3" s="1"/>
  <c r="AG2" i="7"/>
  <c r="AF21" i="7"/>
  <c r="AF10" i="7"/>
  <c r="AF10" i="5"/>
  <c r="AF15" i="5" s="1"/>
  <c r="AG12" i="5" s="1"/>
  <c r="AH17" i="3"/>
  <c r="AH18" i="3" s="1"/>
  <c r="AI5" i="5"/>
  <c r="AI5" i="4"/>
  <c r="AJ9" i="3"/>
  <c r="AI12" i="3"/>
  <c r="AI13" i="3" s="1"/>
  <c r="AI5" i="2"/>
  <c r="AI5" i="3"/>
  <c r="AB3" i="5"/>
  <c r="AB3" i="4"/>
  <c r="AB3" i="3"/>
  <c r="AB3" i="2"/>
  <c r="AC140" i="3"/>
  <c r="AC141" i="3" s="1"/>
  <c r="AG2" i="5"/>
  <c r="AG2" i="4"/>
  <c r="AG109" i="3"/>
  <c r="AG110" i="3" s="1"/>
  <c r="AG47" i="7" s="1"/>
  <c r="AG48" i="7" s="1"/>
  <c r="AG41" i="3"/>
  <c r="AG33" i="3"/>
  <c r="AG34" i="3" s="1"/>
  <c r="AG26" i="15" s="1"/>
  <c r="AG27" i="15" s="1"/>
  <c r="AG29" i="15" s="1"/>
  <c r="AG2" i="2"/>
  <c r="AG57" i="3"/>
  <c r="AG58" i="3" s="1"/>
  <c r="AG46" i="3"/>
  <c r="AG47" i="3" s="1"/>
  <c r="AG2" i="3"/>
  <c r="AG21" i="3"/>
  <c r="AG22" i="3" s="1"/>
  <c r="AF4" i="5"/>
  <c r="AF4" i="4"/>
  <c r="AF4" i="2"/>
  <c r="AF4" i="3"/>
  <c r="AB110" i="9" l="1"/>
  <c r="AB128" i="9" s="1"/>
  <c r="S37" i="12"/>
  <c r="S38" i="12" s="1"/>
  <c r="S41" i="12" s="1"/>
  <c r="S42" i="12" s="1"/>
  <c r="S57" i="12" s="1"/>
  <c r="AG31" i="14"/>
  <c r="AG58" i="4" s="1"/>
  <c r="AG48" i="14"/>
  <c r="V67" i="14"/>
  <c r="V81" i="14"/>
  <c r="V33" i="4"/>
  <c r="V32" i="17" s="1"/>
  <c r="W37" i="14"/>
  <c r="U40" i="17"/>
  <c r="U49" i="17"/>
  <c r="Z11" i="4"/>
  <c r="Z50" i="17" s="1"/>
  <c r="AD96" i="13"/>
  <c r="N38" i="4"/>
  <c r="N37" i="17"/>
  <c r="N38" i="17" s="1"/>
  <c r="N41" i="17" s="1"/>
  <c r="N43" i="17" s="1"/>
  <c r="N45" i="17" s="1"/>
  <c r="AG72" i="14"/>
  <c r="AG73" i="14" s="1"/>
  <c r="AG76" i="14" s="1"/>
  <c r="AG61" i="14"/>
  <c r="AG62" i="14" s="1"/>
  <c r="AG65" i="14" s="1"/>
  <c r="AE95" i="13"/>
  <c r="N64" i="4"/>
  <c r="N65" i="4" s="1"/>
  <c r="AE71" i="12"/>
  <c r="AI130" i="3"/>
  <c r="AI50" i="15"/>
  <c r="AG36" i="7"/>
  <c r="AG37" i="7" s="1"/>
  <c r="AG45" i="14"/>
  <c r="AG52" i="14"/>
  <c r="AG53" i="14" s="1"/>
  <c r="AG51" i="4" s="1"/>
  <c r="AB40" i="11"/>
  <c r="AB42" i="11" s="1"/>
  <c r="AB45" i="11" s="1"/>
  <c r="AF58" i="4"/>
  <c r="AC3" i="14"/>
  <c r="AC3" i="17"/>
  <c r="AC3" i="15"/>
  <c r="P59" i="4"/>
  <c r="P62" i="4" s="1"/>
  <c r="P24" i="7" s="1"/>
  <c r="P83" i="7" s="1"/>
  <c r="P8" i="17"/>
  <c r="P11" i="17" s="1"/>
  <c r="P13" i="17" s="1"/>
  <c r="U122" i="3"/>
  <c r="U123" i="3" s="1"/>
  <c r="U9" i="17"/>
  <c r="AJ5" i="14"/>
  <c r="AJ5" i="15"/>
  <c r="AJ5" i="17"/>
  <c r="AB53" i="11"/>
  <c r="AF72" i="7"/>
  <c r="AF30" i="15"/>
  <c r="AF31" i="15" s="1"/>
  <c r="AF36" i="15" s="1"/>
  <c r="AF52" i="4"/>
  <c r="AH97" i="3"/>
  <c r="AH98" i="3" s="1"/>
  <c r="AH29" i="14" s="1"/>
  <c r="AH30" i="14" s="1"/>
  <c r="AH88" i="14" s="1"/>
  <c r="AH10" i="15"/>
  <c r="AH11" i="15" s="1"/>
  <c r="AH14" i="15" s="1"/>
  <c r="AH15" i="15" s="1"/>
  <c r="AH41" i="15" s="1"/>
  <c r="AH2" i="17"/>
  <c r="AH57" i="15"/>
  <c r="AH2" i="15"/>
  <c r="AG4" i="14"/>
  <c r="AG4" i="15"/>
  <c r="AG4" i="17"/>
  <c r="N61" i="15"/>
  <c r="AF56" i="4"/>
  <c r="N49" i="15"/>
  <c r="N51" i="15" s="1"/>
  <c r="N53" i="15" s="1"/>
  <c r="N40" i="15"/>
  <c r="N42" i="15" s="1"/>
  <c r="N45" i="15" s="1"/>
  <c r="U15" i="4"/>
  <c r="U16" i="4" s="1"/>
  <c r="U47" i="12" s="1"/>
  <c r="U48" i="12" s="1"/>
  <c r="U49" i="12" s="1"/>
  <c r="U18" i="4" s="1"/>
  <c r="U19" i="4" s="1"/>
  <c r="U13" i="7" s="1"/>
  <c r="U79" i="7" s="1"/>
  <c r="U57" i="4"/>
  <c r="O12" i="7"/>
  <c r="O78" i="7" s="1"/>
  <c r="O80" i="7" s="1"/>
  <c r="O86" i="7" s="1"/>
  <c r="O88" i="7" s="1"/>
  <c r="S55" i="12"/>
  <c r="R35" i="4"/>
  <c r="N29" i="4"/>
  <c r="AG39" i="14"/>
  <c r="AG17" i="14"/>
  <c r="U84" i="14"/>
  <c r="U10" i="12"/>
  <c r="U11" i="12" s="1"/>
  <c r="T36" i="12"/>
  <c r="T22" i="12"/>
  <c r="T23" i="12" s="1"/>
  <c r="V75" i="14"/>
  <c r="V77" i="14" s="1"/>
  <c r="V49" i="14"/>
  <c r="AA53" i="11"/>
  <c r="AG36" i="14"/>
  <c r="AA9" i="4"/>
  <c r="AA34" i="11"/>
  <c r="AA10" i="4" s="1"/>
  <c r="AA115" i="9"/>
  <c r="AA117" i="9" s="1"/>
  <c r="AA120" i="9" s="1"/>
  <c r="AG117" i="3"/>
  <c r="AG118" i="3" s="1"/>
  <c r="AF134" i="3"/>
  <c r="AG62" i="7"/>
  <c r="AH85" i="3"/>
  <c r="AH86" i="3" s="1"/>
  <c r="AH15" i="14" s="1"/>
  <c r="AH16" i="14" s="1"/>
  <c r="AH89" i="14" s="1"/>
  <c r="AH2" i="14"/>
  <c r="AC71" i="7"/>
  <c r="AC74" i="7" s="1"/>
  <c r="AB36" i="4"/>
  <c r="AB36" i="17" s="1"/>
  <c r="AE65" i="7"/>
  <c r="AE61" i="4" s="1"/>
  <c r="AE73" i="7"/>
  <c r="AF63" i="7"/>
  <c r="AF64" i="7" s="1"/>
  <c r="AF21" i="15" s="1"/>
  <c r="AG113" i="3"/>
  <c r="AH114" i="3" s="1"/>
  <c r="AH133" i="3" s="1"/>
  <c r="AG58" i="7"/>
  <c r="AG59" i="7" s="1"/>
  <c r="AF35" i="13"/>
  <c r="AF95" i="13" s="1"/>
  <c r="AC9" i="12"/>
  <c r="AC72" i="12"/>
  <c r="AC73" i="12" s="1"/>
  <c r="AD70" i="12" s="1"/>
  <c r="AD62" i="12" s="1"/>
  <c r="AD63" i="12" s="1"/>
  <c r="AE84" i="13"/>
  <c r="AF73" i="13"/>
  <c r="AF74" i="13" s="1"/>
  <c r="AF81" i="13" s="1"/>
  <c r="AF63" i="13"/>
  <c r="AG60" i="13" s="1"/>
  <c r="AC94" i="13"/>
  <c r="AC97" i="13" s="1"/>
  <c r="AB27" i="4"/>
  <c r="AJ54" i="13"/>
  <c r="AJ5" i="13"/>
  <c r="AJ5" i="11"/>
  <c r="AJ5" i="12"/>
  <c r="AJ44" i="13"/>
  <c r="AC11" i="11"/>
  <c r="AC30" i="11" s="1"/>
  <c r="AC26" i="11"/>
  <c r="AC32" i="11" s="1"/>
  <c r="Q44" i="11"/>
  <c r="Q46" i="11" s="1"/>
  <c r="AG61" i="13"/>
  <c r="AG45" i="13"/>
  <c r="AG33" i="13"/>
  <c r="AD16" i="11"/>
  <c r="AD18" i="11" s="1"/>
  <c r="AD31" i="11" s="1"/>
  <c r="AD9" i="11"/>
  <c r="AG67" i="13"/>
  <c r="AG34" i="13"/>
  <c r="AG55" i="13"/>
  <c r="AF69" i="13"/>
  <c r="AG66" i="13" s="1"/>
  <c r="AF77" i="13"/>
  <c r="AF78" i="13" s="1"/>
  <c r="AF82" i="13" s="1"/>
  <c r="AI46" i="13"/>
  <c r="AI62" i="13" s="1"/>
  <c r="AI56" i="13"/>
  <c r="AI68" i="13" s="1"/>
  <c r="AH2" i="11"/>
  <c r="AH2" i="13"/>
  <c r="AH23" i="13"/>
  <c r="AH24" i="13" s="1"/>
  <c r="AH29" i="13"/>
  <c r="AH30" i="13" s="1"/>
  <c r="AH63" i="3"/>
  <c r="AH64" i="3" s="1"/>
  <c r="AH2" i="12"/>
  <c r="AG4" i="11"/>
  <c r="AG4" i="12"/>
  <c r="AG4" i="13"/>
  <c r="AG69" i="7"/>
  <c r="AG28" i="12"/>
  <c r="AG125" i="9"/>
  <c r="AG50" i="11"/>
  <c r="AG92" i="13"/>
  <c r="AG53" i="12"/>
  <c r="AG68" i="12"/>
  <c r="AC3" i="12"/>
  <c r="AC3" i="11"/>
  <c r="AC3" i="13"/>
  <c r="Q127" i="9"/>
  <c r="P28" i="4"/>
  <c r="P18" i="17" s="1"/>
  <c r="AG39" i="11"/>
  <c r="AG114" i="9"/>
  <c r="AG41" i="11"/>
  <c r="AG10" i="13"/>
  <c r="AG11" i="13" s="1"/>
  <c r="AG83" i="13" s="1"/>
  <c r="AG116" i="9"/>
  <c r="AG10" i="11"/>
  <c r="AG17" i="11"/>
  <c r="AG25" i="11"/>
  <c r="AB9" i="4"/>
  <c r="AB115" i="9"/>
  <c r="AB117" i="9" s="1"/>
  <c r="AB120" i="9" s="1"/>
  <c r="AD73" i="9"/>
  <c r="AD70" i="9"/>
  <c r="AD72" i="9"/>
  <c r="AD71" i="9"/>
  <c r="AG23" i="8"/>
  <c r="AG40" i="9"/>
  <c r="AF25" i="8"/>
  <c r="AG131" i="3"/>
  <c r="AG22" i="8"/>
  <c r="AE79" i="9"/>
  <c r="AE65" i="9"/>
  <c r="AF48" i="9"/>
  <c r="AF46" i="9"/>
  <c r="AF47" i="9"/>
  <c r="AF45" i="9"/>
  <c r="AE81" i="9"/>
  <c r="AE67" i="9"/>
  <c r="AC88" i="9"/>
  <c r="AC92" i="9" s="1"/>
  <c r="AC93" i="9" s="1"/>
  <c r="AC108" i="9" s="1"/>
  <c r="AE80" i="9"/>
  <c r="AE66" i="9"/>
  <c r="AH74" i="3"/>
  <c r="AH75" i="3" s="1"/>
  <c r="AH102" i="9" s="1"/>
  <c r="AH103" i="9" s="1"/>
  <c r="AH14" i="8"/>
  <c r="AH15" i="8" s="1"/>
  <c r="AH18" i="8" s="1"/>
  <c r="AH19" i="8" s="1"/>
  <c r="AH24" i="8" s="1"/>
  <c r="AH2" i="8"/>
  <c r="AH2" i="9"/>
  <c r="AD87" i="9"/>
  <c r="AD85" i="9"/>
  <c r="AD84" i="9"/>
  <c r="AD86" i="9"/>
  <c r="AE58" i="9"/>
  <c r="AE59" i="9" s="1"/>
  <c r="AE83" i="9" s="1"/>
  <c r="AE101" i="9"/>
  <c r="AE109" i="9" s="1"/>
  <c r="AE53" i="9"/>
  <c r="AE54" i="9" s="1"/>
  <c r="AE69" i="9" s="1"/>
  <c r="AE36" i="8"/>
  <c r="AE37" i="8" s="1"/>
  <c r="AE24" i="11" s="1"/>
  <c r="AE30" i="8"/>
  <c r="AE31" i="8" s="1"/>
  <c r="AC3" i="7"/>
  <c r="AC3" i="9"/>
  <c r="AC3" i="8"/>
  <c r="AC74" i="9"/>
  <c r="AC107" i="9" s="1"/>
  <c r="AE82" i="9"/>
  <c r="AE68" i="9"/>
  <c r="AJ5" i="8"/>
  <c r="AJ5" i="7"/>
  <c r="AJ5" i="9"/>
  <c r="AG4" i="7"/>
  <c r="AG4" i="9"/>
  <c r="AG4" i="8"/>
  <c r="AG10" i="7"/>
  <c r="AG21" i="7"/>
  <c r="AH25" i="3"/>
  <c r="AH26" i="3" s="1"/>
  <c r="AH27" i="3" s="1"/>
  <c r="AH2" i="7"/>
  <c r="AG10" i="5"/>
  <c r="AG15" i="5" s="1"/>
  <c r="AH12" i="5" s="1"/>
  <c r="AD140" i="3"/>
  <c r="AD141" i="3" s="1"/>
  <c r="AJ5" i="5"/>
  <c r="AJ5" i="4"/>
  <c r="AK9" i="3"/>
  <c r="AJ12" i="3"/>
  <c r="AJ13" i="3" s="1"/>
  <c r="AJ5" i="2"/>
  <c r="AJ5" i="3"/>
  <c r="AG42" i="3"/>
  <c r="AG132" i="3" s="1"/>
  <c r="AC3" i="5"/>
  <c r="AC3" i="4"/>
  <c r="AC3" i="3"/>
  <c r="AC3" i="2"/>
  <c r="AH2" i="5"/>
  <c r="AH2" i="4"/>
  <c r="AH109" i="3"/>
  <c r="AH110" i="3" s="1"/>
  <c r="AH47" i="7" s="1"/>
  <c r="AH48" i="7" s="1"/>
  <c r="AH41" i="3"/>
  <c r="AH33" i="3"/>
  <c r="AH34" i="3" s="1"/>
  <c r="AH26" i="15" s="1"/>
  <c r="AH27" i="15" s="1"/>
  <c r="AH29" i="15" s="1"/>
  <c r="AH57" i="3"/>
  <c r="AH58" i="3" s="1"/>
  <c r="AH46" i="3"/>
  <c r="AH47" i="3" s="1"/>
  <c r="AH21" i="3"/>
  <c r="AH22" i="3" s="1"/>
  <c r="AH2" i="3"/>
  <c r="AH2" i="2"/>
  <c r="AI17" i="3"/>
  <c r="AI18" i="3" s="1"/>
  <c r="AG4" i="5"/>
  <c r="AG4" i="4"/>
  <c r="AG4" i="3"/>
  <c r="AG4" i="2"/>
  <c r="S43" i="12" l="1"/>
  <c r="S50" i="4" s="1"/>
  <c r="U56" i="12"/>
  <c r="W40" i="14"/>
  <c r="W64" i="14"/>
  <c r="W66" i="14" s="1"/>
  <c r="Z8" i="12"/>
  <c r="V14" i="4"/>
  <c r="V55" i="4"/>
  <c r="AF36" i="13"/>
  <c r="AF47" i="4" s="1"/>
  <c r="AF71" i="12"/>
  <c r="AG35" i="13"/>
  <c r="AG95" i="13" s="1"/>
  <c r="AA11" i="4"/>
  <c r="AA50" i="17" s="1"/>
  <c r="AH117" i="3"/>
  <c r="AH118" i="3" s="1"/>
  <c r="AH31" i="14"/>
  <c r="AH58" i="4" s="1"/>
  <c r="AH48" i="14"/>
  <c r="N30" i="4"/>
  <c r="N70" i="4" s="1"/>
  <c r="N19" i="17"/>
  <c r="N20" i="17" s="1"/>
  <c r="N22" i="17" s="1"/>
  <c r="N25" i="17" s="1"/>
  <c r="N27" i="17" s="1"/>
  <c r="U51" i="17"/>
  <c r="U52" i="17" s="1"/>
  <c r="U54" i="17" s="1"/>
  <c r="U42" i="17"/>
  <c r="U10" i="17"/>
  <c r="U24" i="17"/>
  <c r="AI97" i="3"/>
  <c r="AI98" i="3" s="1"/>
  <c r="AI29" i="14" s="1"/>
  <c r="AI30" i="14" s="1"/>
  <c r="AI88" i="14" s="1"/>
  <c r="AI2" i="17"/>
  <c r="AI10" i="15"/>
  <c r="AI11" i="15" s="1"/>
  <c r="AI14" i="15" s="1"/>
  <c r="AI15" i="15" s="1"/>
  <c r="AI41" i="15" s="1"/>
  <c r="AI57" i="15"/>
  <c r="AI2" i="15"/>
  <c r="AH36" i="7"/>
  <c r="AH37" i="7" s="1"/>
  <c r="AH52" i="14"/>
  <c r="AH53" i="14" s="1"/>
  <c r="AH51" i="4" s="1"/>
  <c r="AH45" i="14"/>
  <c r="AG56" i="4"/>
  <c r="AH72" i="14"/>
  <c r="AH73" i="14" s="1"/>
  <c r="AH76" i="14" s="1"/>
  <c r="AH61" i="14"/>
  <c r="AH62" i="14" s="1"/>
  <c r="AH65" i="14" s="1"/>
  <c r="AH4" i="14"/>
  <c r="AH4" i="15"/>
  <c r="AH4" i="17"/>
  <c r="AD3" i="14"/>
  <c r="AD3" i="15"/>
  <c r="AD3" i="17"/>
  <c r="AG72" i="7"/>
  <c r="AG52" i="4"/>
  <c r="AG30" i="15"/>
  <c r="AG31" i="15" s="1"/>
  <c r="AG36" i="15" s="1"/>
  <c r="AG25" i="8"/>
  <c r="AG58" i="9" s="1"/>
  <c r="AG59" i="9" s="1"/>
  <c r="AG83" i="9" s="1"/>
  <c r="AJ130" i="3"/>
  <c r="AJ50" i="15"/>
  <c r="AK5" i="14"/>
  <c r="AK5" i="15"/>
  <c r="AK5" i="17"/>
  <c r="O89" i="7"/>
  <c r="O64" i="4" s="1"/>
  <c r="O65" i="4" s="1"/>
  <c r="O20" i="15"/>
  <c r="O22" i="15" s="1"/>
  <c r="O35" i="15" s="1"/>
  <c r="O37" i="15" s="1"/>
  <c r="O58" i="15" s="1"/>
  <c r="O59" i="15" s="1"/>
  <c r="S58" i="12"/>
  <c r="T55" i="12" s="1"/>
  <c r="V82" i="14"/>
  <c r="V83" i="14" s="1"/>
  <c r="V90" i="14" s="1"/>
  <c r="V91" i="14" s="1"/>
  <c r="V78" i="14"/>
  <c r="O25" i="7"/>
  <c r="O26" i="7" s="1"/>
  <c r="P23" i="7" s="1"/>
  <c r="P82" i="7" s="1"/>
  <c r="P84" i="7" s="1"/>
  <c r="P87" i="7" s="1"/>
  <c r="O14" i="7"/>
  <c r="O15" i="7" s="1"/>
  <c r="O37" i="4" s="1"/>
  <c r="T32" i="12"/>
  <c r="T33" i="12" s="1"/>
  <c r="U30" i="12" s="1"/>
  <c r="U21" i="12" s="1"/>
  <c r="T37" i="12"/>
  <c r="T38" i="12" s="1"/>
  <c r="T41" i="12" s="1"/>
  <c r="T42" i="12" s="1"/>
  <c r="W46" i="14"/>
  <c r="V34" i="4"/>
  <c r="V33" i="17" s="1"/>
  <c r="V34" i="17" s="1"/>
  <c r="U13" i="12"/>
  <c r="U14" i="12" s="1"/>
  <c r="U17" i="12"/>
  <c r="U18" i="12" s="1"/>
  <c r="U31" i="12" s="1"/>
  <c r="AH39" i="14"/>
  <c r="AH17" i="14"/>
  <c r="AH36" i="14"/>
  <c r="AC33" i="11"/>
  <c r="AC53" i="11" s="1"/>
  <c r="AF84" i="13"/>
  <c r="AF96" i="13" s="1"/>
  <c r="AH62" i="7"/>
  <c r="AI85" i="3"/>
  <c r="AI86" i="3" s="1"/>
  <c r="AI15" i="14" s="1"/>
  <c r="AI16" i="14" s="1"/>
  <c r="AI89" i="14" s="1"/>
  <c r="AI2" i="14"/>
  <c r="AF73" i="7"/>
  <c r="AF65" i="7"/>
  <c r="AF61" i="4" s="1"/>
  <c r="AD71" i="7"/>
  <c r="AD74" i="7" s="1"/>
  <c r="AC36" i="4"/>
  <c r="AC36" i="17" s="1"/>
  <c r="AG63" i="7"/>
  <c r="AG64" i="7" s="1"/>
  <c r="AG21" i="15" s="1"/>
  <c r="AH113" i="3"/>
  <c r="AI114" i="3" s="1"/>
  <c r="AI133" i="3" s="1"/>
  <c r="AH58" i="7"/>
  <c r="AH59" i="7" s="1"/>
  <c r="AE9" i="11"/>
  <c r="AE16" i="11"/>
  <c r="AE18" i="11" s="1"/>
  <c r="AE31" i="11" s="1"/>
  <c r="AK5" i="13"/>
  <c r="AK44" i="13"/>
  <c r="AK54" i="13"/>
  <c r="AK5" i="11"/>
  <c r="AK5" i="12"/>
  <c r="AD94" i="13"/>
  <c r="AD97" i="13" s="1"/>
  <c r="AC27" i="4"/>
  <c r="AG77" i="13"/>
  <c r="AG78" i="13" s="1"/>
  <c r="AG82" i="13" s="1"/>
  <c r="AG69" i="13"/>
  <c r="AH66" i="13" s="1"/>
  <c r="AG63" i="13"/>
  <c r="AH60" i="13" s="1"/>
  <c r="AG73" i="13"/>
  <c r="AG74" i="13" s="1"/>
  <c r="AG81" i="13" s="1"/>
  <c r="AD26" i="11"/>
  <c r="AD32" i="11" s="1"/>
  <c r="AD11" i="11"/>
  <c r="AD30" i="11" s="1"/>
  <c r="AH10" i="13"/>
  <c r="AH11" i="13" s="1"/>
  <c r="AH83" i="13" s="1"/>
  <c r="AH116" i="9"/>
  <c r="AH25" i="11"/>
  <c r="AH17" i="11"/>
  <c r="AH10" i="11"/>
  <c r="AH41" i="11"/>
  <c r="AI23" i="13"/>
  <c r="AI24" i="13" s="1"/>
  <c r="AI2" i="13"/>
  <c r="AI29" i="13"/>
  <c r="AI30" i="13" s="1"/>
  <c r="AI63" i="3"/>
  <c r="AI64" i="3" s="1"/>
  <c r="AI2" i="12"/>
  <c r="AI2" i="11"/>
  <c r="Q54" i="11"/>
  <c r="Q55" i="11" s="1"/>
  <c r="Q47" i="11"/>
  <c r="Q44" i="4" s="1"/>
  <c r="AE85" i="13"/>
  <c r="AE13" i="4" s="1"/>
  <c r="AE96" i="13"/>
  <c r="AH69" i="7"/>
  <c r="AH28" i="12"/>
  <c r="AH92" i="13"/>
  <c r="AH50" i="11"/>
  <c r="AH125" i="9"/>
  <c r="AH53" i="12"/>
  <c r="AH68" i="12"/>
  <c r="AG134" i="3"/>
  <c r="AD72" i="12"/>
  <c r="AD73" i="12" s="1"/>
  <c r="AE70" i="12" s="1"/>
  <c r="AE62" i="12" s="1"/>
  <c r="AE63" i="12" s="1"/>
  <c r="AD9" i="12"/>
  <c r="AC110" i="9"/>
  <c r="AC128" i="9" s="1"/>
  <c r="AH39" i="11"/>
  <c r="AH114" i="9"/>
  <c r="Q119" i="9"/>
  <c r="Q121" i="9" s="1"/>
  <c r="AH61" i="13"/>
  <c r="AH45" i="13"/>
  <c r="AH33" i="13"/>
  <c r="AD3" i="11"/>
  <c r="AD3" i="12"/>
  <c r="AD3" i="13"/>
  <c r="AH4" i="13"/>
  <c r="AH4" i="12"/>
  <c r="AH4" i="11"/>
  <c r="AE70" i="9"/>
  <c r="AH67" i="13"/>
  <c r="AH55" i="13"/>
  <c r="AH34" i="13"/>
  <c r="AJ56" i="13"/>
  <c r="AJ68" i="13" s="1"/>
  <c r="AJ46" i="13"/>
  <c r="AJ62" i="13" s="1"/>
  <c r="AB11" i="4"/>
  <c r="AB50" i="17" s="1"/>
  <c r="AE71" i="9"/>
  <c r="AD74" i="9"/>
  <c r="AD107" i="9" s="1"/>
  <c r="AH131" i="3"/>
  <c r="AH22" i="8"/>
  <c r="AF58" i="9"/>
  <c r="AF59" i="9" s="1"/>
  <c r="AF83" i="9" s="1"/>
  <c r="AF53" i="9"/>
  <c r="AF54" i="9" s="1"/>
  <c r="AF69" i="9" s="1"/>
  <c r="AF101" i="9"/>
  <c r="AF109" i="9" s="1"/>
  <c r="AF36" i="8"/>
  <c r="AF37" i="8" s="1"/>
  <c r="AF24" i="11" s="1"/>
  <c r="AF30" i="8"/>
  <c r="AF31" i="8" s="1"/>
  <c r="AK5" i="9"/>
  <c r="AK5" i="7"/>
  <c r="AK5" i="8"/>
  <c r="AE87" i="9"/>
  <c r="AE85" i="9"/>
  <c r="AE86" i="9"/>
  <c r="AE84" i="9"/>
  <c r="AE72" i="9"/>
  <c r="AG48" i="9"/>
  <c r="AG45" i="9"/>
  <c r="AG46" i="9"/>
  <c r="AG47" i="9"/>
  <c r="AH4" i="7"/>
  <c r="AH4" i="8"/>
  <c r="AH4" i="9"/>
  <c r="AF82" i="9"/>
  <c r="AF68" i="9"/>
  <c r="AH40" i="9"/>
  <c r="AH23" i="8"/>
  <c r="AD3" i="7"/>
  <c r="AD3" i="8"/>
  <c r="AD3" i="9"/>
  <c r="AE73" i="9"/>
  <c r="AD88" i="9"/>
  <c r="AD92" i="9" s="1"/>
  <c r="AD93" i="9" s="1"/>
  <c r="AD108" i="9" s="1"/>
  <c r="AF79" i="9"/>
  <c r="AF65" i="9"/>
  <c r="AF80" i="9"/>
  <c r="AF66" i="9"/>
  <c r="AI74" i="3"/>
  <c r="AI75" i="3" s="1"/>
  <c r="AI102" i="9" s="1"/>
  <c r="AI103" i="9" s="1"/>
  <c r="AI2" i="9"/>
  <c r="AI14" i="8"/>
  <c r="AI15" i="8" s="1"/>
  <c r="AI18" i="8" s="1"/>
  <c r="AI19" i="8" s="1"/>
  <c r="AI24" i="8" s="1"/>
  <c r="AI2" i="8"/>
  <c r="AF81" i="9"/>
  <c r="AF67" i="9"/>
  <c r="AI25" i="3"/>
  <c r="AI26" i="3" s="1"/>
  <c r="AI27" i="3" s="1"/>
  <c r="AI2" i="7"/>
  <c r="AH21" i="7"/>
  <c r="AH10" i="7"/>
  <c r="AH10" i="5"/>
  <c r="AH15" i="5" s="1"/>
  <c r="AI12" i="5" s="1"/>
  <c r="AJ17" i="3"/>
  <c r="AJ18" i="3" s="1"/>
  <c r="AK5" i="5"/>
  <c r="AK5" i="4"/>
  <c r="AL9" i="3"/>
  <c r="AK12" i="3"/>
  <c r="AK13" i="3" s="1"/>
  <c r="AK5" i="2"/>
  <c r="AK5" i="3"/>
  <c r="AI2" i="5"/>
  <c r="AI2" i="4"/>
  <c r="AI109" i="3"/>
  <c r="AI110" i="3" s="1"/>
  <c r="AI47" i="7" s="1"/>
  <c r="AI48" i="7" s="1"/>
  <c r="AI57" i="3"/>
  <c r="AI58" i="3" s="1"/>
  <c r="AI33" i="3"/>
  <c r="AI34" i="3" s="1"/>
  <c r="AI26" i="15" s="1"/>
  <c r="AI27" i="15" s="1"/>
  <c r="AI29" i="15" s="1"/>
  <c r="AI46" i="3"/>
  <c r="AI47" i="3" s="1"/>
  <c r="AI41" i="3"/>
  <c r="AI2" i="3"/>
  <c r="AI21" i="3"/>
  <c r="AI22" i="3" s="1"/>
  <c r="AI2" i="2"/>
  <c r="AD3" i="5"/>
  <c r="AD3" i="4"/>
  <c r="AD3" i="2"/>
  <c r="AD3" i="3"/>
  <c r="AH42" i="3"/>
  <c r="AH132" i="3" s="1"/>
  <c r="AE140" i="3"/>
  <c r="AE141" i="3" s="1"/>
  <c r="AH4" i="5"/>
  <c r="AH4" i="4"/>
  <c r="AH4" i="3"/>
  <c r="AH4" i="2"/>
  <c r="AA8" i="12" l="1"/>
  <c r="AI48" i="14"/>
  <c r="AG71" i="12"/>
  <c r="AG36" i="13"/>
  <c r="AG47" i="4" s="1"/>
  <c r="W67" i="14"/>
  <c r="W81" i="14"/>
  <c r="X37" i="14"/>
  <c r="W33" i="4"/>
  <c r="W32" i="17" s="1"/>
  <c r="AG36" i="8"/>
  <c r="AG37" i="8" s="1"/>
  <c r="AG24" i="11" s="1"/>
  <c r="AG30" i="8"/>
  <c r="AG31" i="8" s="1"/>
  <c r="AG9" i="11" s="1"/>
  <c r="AG101" i="9"/>
  <c r="AG109" i="9" s="1"/>
  <c r="AG53" i="9"/>
  <c r="AG54" i="9" s="1"/>
  <c r="AG69" i="9" s="1"/>
  <c r="V40" i="17"/>
  <c r="V49" i="17"/>
  <c r="N71" i="4"/>
  <c r="AI31" i="14"/>
  <c r="AI58" i="4" s="1"/>
  <c r="O38" i="4"/>
  <c r="O37" i="17"/>
  <c r="O38" i="17" s="1"/>
  <c r="O41" i="17" s="1"/>
  <c r="O43" i="17" s="1"/>
  <c r="O45" i="17" s="1"/>
  <c r="AH56" i="4"/>
  <c r="AI72" i="14"/>
  <c r="AI73" i="14" s="1"/>
  <c r="AI76" i="14" s="1"/>
  <c r="AI61" i="14"/>
  <c r="AI62" i="14" s="1"/>
  <c r="AI65" i="14" s="1"/>
  <c r="AF85" i="13"/>
  <c r="AF13" i="4" s="1"/>
  <c r="AC40" i="11"/>
  <c r="AC42" i="11" s="1"/>
  <c r="AC45" i="11" s="1"/>
  <c r="O21" i="4"/>
  <c r="O22" i="4" s="1"/>
  <c r="AE3" i="14"/>
  <c r="AE3" i="17"/>
  <c r="AE3" i="15"/>
  <c r="O61" i="15"/>
  <c r="V122" i="3"/>
  <c r="V123" i="3" s="1"/>
  <c r="V9" i="17"/>
  <c r="AK130" i="3"/>
  <c r="AK50" i="15"/>
  <c r="AI4" i="14"/>
  <c r="AI4" i="15"/>
  <c r="AI4" i="17"/>
  <c r="AL5" i="14"/>
  <c r="AL5" i="17"/>
  <c r="AL5" i="15"/>
  <c r="AC34" i="11"/>
  <c r="AC10" i="4" s="1"/>
  <c r="AI36" i="7"/>
  <c r="AI37" i="7" s="1"/>
  <c r="AI52" i="14"/>
  <c r="AI53" i="14" s="1"/>
  <c r="AI51" i="4" s="1"/>
  <c r="AI45" i="14"/>
  <c r="AJ97" i="3"/>
  <c r="AJ98" i="3" s="1"/>
  <c r="AJ29" i="14" s="1"/>
  <c r="AJ30" i="14" s="1"/>
  <c r="AJ57" i="15"/>
  <c r="AJ2" i="17"/>
  <c r="AJ10" i="15"/>
  <c r="AJ11" i="15" s="1"/>
  <c r="AJ14" i="15" s="1"/>
  <c r="AJ15" i="15" s="1"/>
  <c r="AJ41" i="15" s="1"/>
  <c r="AJ2" i="15"/>
  <c r="AH72" i="7"/>
  <c r="AH52" i="4"/>
  <c r="AH30" i="15"/>
  <c r="AH31" i="15" s="1"/>
  <c r="AH36" i="15" s="1"/>
  <c r="AI117" i="3"/>
  <c r="AI118" i="3" s="1"/>
  <c r="O49" i="15"/>
  <c r="O51" i="15" s="1"/>
  <c r="O53" i="15" s="1"/>
  <c r="O40" i="15"/>
  <c r="O42" i="15" s="1"/>
  <c r="O45" i="15" s="1"/>
  <c r="S35" i="4"/>
  <c r="V15" i="4"/>
  <c r="V16" i="4" s="1"/>
  <c r="V47" i="12" s="1"/>
  <c r="V48" i="12" s="1"/>
  <c r="V56" i="12" s="1"/>
  <c r="V57" i="4"/>
  <c r="O29" i="4"/>
  <c r="P12" i="7"/>
  <c r="P78" i="7" s="1"/>
  <c r="P80" i="7" s="1"/>
  <c r="P86" i="7" s="1"/>
  <c r="P88" i="7" s="1"/>
  <c r="V84" i="14"/>
  <c r="V10" i="12"/>
  <c r="V11" i="12" s="1"/>
  <c r="U22" i="12"/>
  <c r="U23" i="12" s="1"/>
  <c r="U36" i="12"/>
  <c r="W75" i="14"/>
  <c r="W77" i="14" s="1"/>
  <c r="W49" i="14"/>
  <c r="AI39" i="14"/>
  <c r="AI17" i="14"/>
  <c r="T57" i="12"/>
  <c r="T58" i="12" s="1"/>
  <c r="T43" i="12"/>
  <c r="T50" i="4" s="1"/>
  <c r="AI36" i="14"/>
  <c r="AI62" i="7"/>
  <c r="AD33" i="11"/>
  <c r="AD34" i="11" s="1"/>
  <c r="AD10" i="4" s="1"/>
  <c r="AG84" i="13"/>
  <c r="AG96" i="13" s="1"/>
  <c r="AJ85" i="3"/>
  <c r="AJ86" i="3" s="1"/>
  <c r="AJ15" i="14" s="1"/>
  <c r="AJ16" i="14" s="1"/>
  <c r="AJ89" i="14" s="1"/>
  <c r="AJ2" i="14"/>
  <c r="AE71" i="7"/>
  <c r="AE74" i="7" s="1"/>
  <c r="AD36" i="4"/>
  <c r="AD36" i="17" s="1"/>
  <c r="AG73" i="7"/>
  <c r="AG65" i="7"/>
  <c r="AG61" i="4" s="1"/>
  <c r="AH63" i="7"/>
  <c r="AH64" i="7" s="1"/>
  <c r="AH21" i="15" s="1"/>
  <c r="AH134" i="3"/>
  <c r="AI113" i="3"/>
  <c r="AJ114" i="3" s="1"/>
  <c r="AJ133" i="3" s="1"/>
  <c r="AI58" i="7"/>
  <c r="AI59" i="7" s="1"/>
  <c r="AH69" i="13"/>
  <c r="AI66" i="13" s="1"/>
  <c r="AH77" i="13"/>
  <c r="AH78" i="13" s="1"/>
  <c r="AH82" i="13" s="1"/>
  <c r="AH35" i="13"/>
  <c r="R52" i="11"/>
  <c r="Q32" i="4"/>
  <c r="Q23" i="17" s="1"/>
  <c r="AC115" i="9"/>
  <c r="AC117" i="9" s="1"/>
  <c r="AC120" i="9" s="1"/>
  <c r="AI116" i="9"/>
  <c r="AI10" i="13"/>
  <c r="AI11" i="13" s="1"/>
  <c r="AI83" i="13" s="1"/>
  <c r="AI41" i="11"/>
  <c r="AI17" i="11"/>
  <c r="AI10" i="11"/>
  <c r="AI25" i="11"/>
  <c r="AI67" i="13"/>
  <c r="AI55" i="13"/>
  <c r="AI34" i="13"/>
  <c r="AH63" i="13"/>
  <c r="AI60" i="13" s="1"/>
  <c r="AH73" i="13"/>
  <c r="AH74" i="13" s="1"/>
  <c r="AH81" i="13" s="1"/>
  <c r="AL44" i="13"/>
  <c r="AL5" i="13"/>
  <c r="AL5" i="12"/>
  <c r="AL54" i="13"/>
  <c r="AL5" i="11"/>
  <c r="AC9" i="4"/>
  <c r="AI61" i="13"/>
  <c r="AI45" i="13"/>
  <c r="AI33" i="13"/>
  <c r="AE72" i="12"/>
  <c r="AE73" i="12" s="1"/>
  <c r="AF70" i="12" s="1"/>
  <c r="AF62" i="12" s="1"/>
  <c r="AF63" i="12" s="1"/>
  <c r="AE9" i="12"/>
  <c r="AI4" i="13"/>
  <c r="AI4" i="12"/>
  <c r="AI4" i="11"/>
  <c r="AF9" i="11"/>
  <c r="AF16" i="11"/>
  <c r="AF18" i="11" s="1"/>
  <c r="AF31" i="11" s="1"/>
  <c r="AI92" i="13"/>
  <c r="AI53" i="12"/>
  <c r="AI69" i="7"/>
  <c r="AI68" i="12"/>
  <c r="AI125" i="9"/>
  <c r="AI50" i="11"/>
  <c r="AI28" i="12"/>
  <c r="AI39" i="11"/>
  <c r="AI114" i="9"/>
  <c r="AK46" i="13"/>
  <c r="AK62" i="13" s="1"/>
  <c r="AK56" i="13"/>
  <c r="AK68" i="13" s="1"/>
  <c r="Q129" i="9"/>
  <c r="Q130" i="9" s="1"/>
  <c r="Q43" i="4"/>
  <c r="Q45" i="4" s="1"/>
  <c r="Q48" i="4" s="1"/>
  <c r="Q53" i="4" s="1"/>
  <c r="AE94" i="13"/>
  <c r="AE97" i="13" s="1"/>
  <c r="AD27" i="4"/>
  <c r="AE11" i="11"/>
  <c r="AE30" i="11" s="1"/>
  <c r="AE26" i="11"/>
  <c r="AE32" i="11" s="1"/>
  <c r="AE3" i="13"/>
  <c r="AE3" i="11"/>
  <c r="AE3" i="12"/>
  <c r="AJ63" i="3"/>
  <c r="AJ64" i="3" s="1"/>
  <c r="AJ23" i="13"/>
  <c r="AJ24" i="13" s="1"/>
  <c r="AJ2" i="13"/>
  <c r="AJ2" i="12"/>
  <c r="AJ2" i="11"/>
  <c r="AJ29" i="13"/>
  <c r="AJ30" i="13" s="1"/>
  <c r="AB8" i="12"/>
  <c r="AE74" i="9"/>
  <c r="AE107" i="9" s="1"/>
  <c r="AF71" i="9"/>
  <c r="AF73" i="9"/>
  <c r="AF72" i="9"/>
  <c r="AF70" i="9"/>
  <c r="AD110" i="9"/>
  <c r="AD128" i="9" s="1"/>
  <c r="AL5" i="8"/>
  <c r="AL5" i="7"/>
  <c r="AL5" i="9"/>
  <c r="AG81" i="9"/>
  <c r="AG86" i="9" s="1"/>
  <c r="AG67" i="9"/>
  <c r="AG79" i="9"/>
  <c r="AG84" i="9" s="1"/>
  <c r="AG65" i="9"/>
  <c r="AI4" i="7"/>
  <c r="AI4" i="9"/>
  <c r="AI4" i="8"/>
  <c r="AI40" i="9"/>
  <c r="AI23" i="8"/>
  <c r="AG82" i="9"/>
  <c r="AG87" i="9" s="1"/>
  <c r="AG68" i="9"/>
  <c r="AF87" i="9"/>
  <c r="AF86" i="9"/>
  <c r="AF84" i="9"/>
  <c r="AF85" i="9"/>
  <c r="AJ74" i="3"/>
  <c r="AJ75" i="3" s="1"/>
  <c r="AJ102" i="9" s="1"/>
  <c r="AJ2" i="9"/>
  <c r="AJ2" i="8"/>
  <c r="AJ14" i="8"/>
  <c r="AJ15" i="8" s="1"/>
  <c r="AJ18" i="8" s="1"/>
  <c r="AJ19" i="8" s="1"/>
  <c r="AJ24" i="8" s="1"/>
  <c r="AG80" i="9"/>
  <c r="AG85" i="9" s="1"/>
  <c r="AG66" i="9"/>
  <c r="AE88" i="9"/>
  <c r="AE92" i="9" s="1"/>
  <c r="AE93" i="9" s="1"/>
  <c r="AE108" i="9" s="1"/>
  <c r="AH25" i="8"/>
  <c r="AH48" i="9"/>
  <c r="AH45" i="9"/>
  <c r="AH46" i="9"/>
  <c r="AH47" i="9"/>
  <c r="AE3" i="7"/>
  <c r="AE3" i="8"/>
  <c r="AE3" i="9"/>
  <c r="AI131" i="3"/>
  <c r="AI22" i="8"/>
  <c r="AI21" i="7"/>
  <c r="AI10" i="7"/>
  <c r="AJ25" i="3"/>
  <c r="AJ26" i="3" s="1"/>
  <c r="AJ27" i="3" s="1"/>
  <c r="AJ2" i="7"/>
  <c r="AI10" i="5"/>
  <c r="AI15" i="5" s="1"/>
  <c r="AJ12" i="5" s="1"/>
  <c r="AK17" i="3"/>
  <c r="AK18" i="3" s="1"/>
  <c r="AL5" i="5"/>
  <c r="AL5" i="4"/>
  <c r="AM9" i="3"/>
  <c r="AL12" i="3"/>
  <c r="AL13" i="3" s="1"/>
  <c r="AL5" i="3"/>
  <c r="AL5" i="2"/>
  <c r="AF140" i="3"/>
  <c r="AF141" i="3" s="1"/>
  <c r="AI42" i="3"/>
  <c r="AI132" i="3" s="1"/>
  <c r="AJ2" i="5"/>
  <c r="AJ2" i="4"/>
  <c r="AJ57" i="3"/>
  <c r="AJ58" i="3" s="1"/>
  <c r="AJ46" i="3"/>
  <c r="AJ47" i="3" s="1"/>
  <c r="AJ109" i="3"/>
  <c r="AJ110" i="3" s="1"/>
  <c r="AJ47" i="7" s="1"/>
  <c r="AJ48" i="7" s="1"/>
  <c r="AJ21" i="3"/>
  <c r="AJ22" i="3" s="1"/>
  <c r="AJ33" i="3"/>
  <c r="AJ34" i="3" s="1"/>
  <c r="AJ26" i="15" s="1"/>
  <c r="AJ27" i="15" s="1"/>
  <c r="AJ29" i="15" s="1"/>
  <c r="AJ2" i="2"/>
  <c r="AJ2" i="3"/>
  <c r="AJ41" i="3"/>
  <c r="AJ42" i="3" s="1"/>
  <c r="AJ132" i="3" s="1"/>
  <c r="AI4" i="5"/>
  <c r="AI4" i="4"/>
  <c r="AI4" i="2"/>
  <c r="AI4" i="3"/>
  <c r="AE3" i="5"/>
  <c r="AE3" i="4"/>
  <c r="AE3" i="3"/>
  <c r="AE3" i="2"/>
  <c r="X64" i="14" l="1"/>
  <c r="X66" i="14" s="1"/>
  <c r="X40" i="14"/>
  <c r="W14" i="4"/>
  <c r="W55" i="4"/>
  <c r="AG70" i="9"/>
  <c r="AG16" i="11"/>
  <c r="AG18" i="11" s="1"/>
  <c r="AG31" i="11" s="1"/>
  <c r="AG72" i="9"/>
  <c r="AC11" i="4"/>
  <c r="AC50" i="17" s="1"/>
  <c r="AD40" i="11"/>
  <c r="AD42" i="11" s="1"/>
  <c r="AD45" i="11" s="1"/>
  <c r="AG73" i="9"/>
  <c r="AG71" i="9"/>
  <c r="AD53" i="11"/>
  <c r="AJ48" i="14"/>
  <c r="AJ88" i="14"/>
  <c r="O30" i="4"/>
  <c r="O70" i="4" s="1"/>
  <c r="O19" i="17"/>
  <c r="O20" i="17" s="1"/>
  <c r="O22" i="17" s="1"/>
  <c r="O25" i="17" s="1"/>
  <c r="O27" i="17" s="1"/>
  <c r="V51" i="17"/>
  <c r="V52" i="17" s="1"/>
  <c r="V54" i="17" s="1"/>
  <c r="V42" i="17"/>
  <c r="V24" i="17"/>
  <c r="V10" i="17"/>
  <c r="AL130" i="3"/>
  <c r="AL50" i="15"/>
  <c r="AJ31" i="14"/>
  <c r="AI72" i="7"/>
  <c r="AI30" i="15"/>
  <c r="AI31" i="15" s="1"/>
  <c r="AI36" i="15" s="1"/>
  <c r="AI52" i="4"/>
  <c r="AI56" i="4"/>
  <c r="AM5" i="14"/>
  <c r="AM5" i="17"/>
  <c r="AM5" i="15"/>
  <c r="AK97" i="3"/>
  <c r="AK98" i="3" s="1"/>
  <c r="AK29" i="14" s="1"/>
  <c r="AK30" i="14" s="1"/>
  <c r="AK88" i="14" s="1"/>
  <c r="AK57" i="15"/>
  <c r="AK2" i="17"/>
  <c r="AK10" i="15"/>
  <c r="AK11" i="15" s="1"/>
  <c r="AK14" i="15" s="1"/>
  <c r="AK15" i="15" s="1"/>
  <c r="AK41" i="15" s="1"/>
  <c r="AK2" i="15"/>
  <c r="AF3" i="14"/>
  <c r="AF3" i="15"/>
  <c r="AF3" i="17"/>
  <c r="AJ36" i="7"/>
  <c r="AJ37" i="7" s="1"/>
  <c r="AJ52" i="14"/>
  <c r="AJ53" i="14" s="1"/>
  <c r="AJ51" i="4" s="1"/>
  <c r="AJ45" i="14"/>
  <c r="AJ4" i="14"/>
  <c r="AJ4" i="15"/>
  <c r="AJ4" i="17"/>
  <c r="Q59" i="4"/>
  <c r="Q62" i="4" s="1"/>
  <c r="Q24" i="7" s="1"/>
  <c r="Q83" i="7" s="1"/>
  <c r="Q8" i="17"/>
  <c r="Q11" i="17" s="1"/>
  <c r="Q13" i="17" s="1"/>
  <c r="AJ72" i="14"/>
  <c r="AJ73" i="14" s="1"/>
  <c r="AJ76" i="14" s="1"/>
  <c r="AJ61" i="14"/>
  <c r="AJ62" i="14" s="1"/>
  <c r="AJ65" i="14" s="1"/>
  <c r="P89" i="7"/>
  <c r="P21" i="4" s="1"/>
  <c r="P22" i="4" s="1"/>
  <c r="P20" i="15"/>
  <c r="P22" i="15" s="1"/>
  <c r="P35" i="15" s="1"/>
  <c r="P37" i="15" s="1"/>
  <c r="P58" i="15" s="1"/>
  <c r="P59" i="15" s="1"/>
  <c r="V49" i="12"/>
  <c r="V18" i="4" s="1"/>
  <c r="V19" i="4" s="1"/>
  <c r="V13" i="7" s="1"/>
  <c r="V79" i="7" s="1"/>
  <c r="W82" i="14"/>
  <c r="W83" i="14" s="1"/>
  <c r="W90" i="14" s="1"/>
  <c r="W91" i="14" s="1"/>
  <c r="W78" i="14"/>
  <c r="U55" i="12"/>
  <c r="T35" i="4"/>
  <c r="X46" i="14"/>
  <c r="W34" i="4"/>
  <c r="W33" i="17" s="1"/>
  <c r="W34" i="17" s="1"/>
  <c r="U32" i="12"/>
  <c r="U33" i="12" s="1"/>
  <c r="V30" i="12" s="1"/>
  <c r="V21" i="12" s="1"/>
  <c r="U37" i="12"/>
  <c r="U38" i="12" s="1"/>
  <c r="U41" i="12" s="1"/>
  <c r="U42" i="12" s="1"/>
  <c r="AJ39" i="14"/>
  <c r="AJ17" i="14"/>
  <c r="V17" i="12"/>
  <c r="V18" i="12" s="1"/>
  <c r="V31" i="12" s="1"/>
  <c r="V13" i="12"/>
  <c r="V14" i="12" s="1"/>
  <c r="AJ36" i="14"/>
  <c r="AG85" i="13"/>
  <c r="AG13" i="4" s="1"/>
  <c r="AJ117" i="3"/>
  <c r="AJ118" i="3" s="1"/>
  <c r="AI134" i="3"/>
  <c r="AJ62" i="7"/>
  <c r="AK85" i="3"/>
  <c r="AK86" i="3" s="1"/>
  <c r="AK15" i="14" s="1"/>
  <c r="AK16" i="14" s="1"/>
  <c r="AK89" i="14" s="1"/>
  <c r="AK2" i="14"/>
  <c r="P14" i="7"/>
  <c r="P15" i="7" s="1"/>
  <c r="P25" i="7"/>
  <c r="P26" i="7" s="1"/>
  <c r="AH73" i="7"/>
  <c r="AH65" i="7"/>
  <c r="AH61" i="4" s="1"/>
  <c r="AF71" i="7"/>
  <c r="AF74" i="7" s="1"/>
  <c r="AE36" i="4"/>
  <c r="AE36" i="17" s="1"/>
  <c r="AI63" i="7"/>
  <c r="AI64" i="7" s="1"/>
  <c r="AI21" i="15" s="1"/>
  <c r="AJ113" i="3"/>
  <c r="AK114" i="3" s="1"/>
  <c r="AK133" i="3" s="1"/>
  <c r="AJ58" i="7"/>
  <c r="AJ59" i="7" s="1"/>
  <c r="AI35" i="13"/>
  <c r="AI95" i="13" s="1"/>
  <c r="AE33" i="11"/>
  <c r="AE34" i="11" s="1"/>
  <c r="AE10" i="4" s="1"/>
  <c r="AJ114" i="9"/>
  <c r="AJ39" i="11"/>
  <c r="AJ50" i="11"/>
  <c r="AJ68" i="12"/>
  <c r="AJ125" i="9"/>
  <c r="AJ69" i="7"/>
  <c r="AJ92" i="13"/>
  <c r="AJ53" i="12"/>
  <c r="AJ28" i="12"/>
  <c r="AG26" i="11"/>
  <c r="AG32" i="11" s="1"/>
  <c r="AG11" i="11"/>
  <c r="AG30" i="11" s="1"/>
  <c r="AM5" i="13"/>
  <c r="AM5" i="12"/>
  <c r="AM54" i="13"/>
  <c r="AM5" i="11"/>
  <c r="AM44" i="13"/>
  <c r="AJ61" i="13"/>
  <c r="AJ45" i="13"/>
  <c r="AJ33" i="13"/>
  <c r="AF11" i="11"/>
  <c r="AF30" i="11" s="1"/>
  <c r="AF26" i="11"/>
  <c r="AF32" i="11" s="1"/>
  <c r="AK63" i="3"/>
  <c r="AK64" i="3" s="1"/>
  <c r="AK2" i="13"/>
  <c r="AK29" i="13"/>
  <c r="AK30" i="13" s="1"/>
  <c r="AK23" i="13"/>
  <c r="AK24" i="13" s="1"/>
  <c r="AK2" i="12"/>
  <c r="AK2" i="11"/>
  <c r="AF9" i="12"/>
  <c r="AF72" i="12"/>
  <c r="AF73" i="12" s="1"/>
  <c r="AG70" i="12" s="1"/>
  <c r="AG62" i="12" s="1"/>
  <c r="AG63" i="12" s="1"/>
  <c r="AI69" i="13"/>
  <c r="AJ66" i="13" s="1"/>
  <c r="AI77" i="13"/>
  <c r="AI78" i="13" s="1"/>
  <c r="AI82" i="13" s="1"/>
  <c r="AL46" i="13"/>
  <c r="AL62" i="13" s="1"/>
  <c r="AL56" i="13"/>
  <c r="AL68" i="13" s="1"/>
  <c r="AJ67" i="13"/>
  <c r="AJ55" i="13"/>
  <c r="AJ34" i="13"/>
  <c r="AF94" i="13"/>
  <c r="AF97" i="13" s="1"/>
  <c r="AE27" i="4"/>
  <c r="AH84" i="13"/>
  <c r="AJ4" i="12"/>
  <c r="AJ4" i="11"/>
  <c r="AJ4" i="13"/>
  <c r="R44" i="11"/>
  <c r="R46" i="11" s="1"/>
  <c r="AH71" i="12"/>
  <c r="AH36" i="13"/>
  <c r="AH47" i="4" s="1"/>
  <c r="AH95" i="13"/>
  <c r="AF3" i="13"/>
  <c r="AF3" i="12"/>
  <c r="AF3" i="11"/>
  <c r="AE110" i="9"/>
  <c r="AE128" i="9" s="1"/>
  <c r="R127" i="9"/>
  <c r="Q28" i="4"/>
  <c r="Q18" i="17" s="1"/>
  <c r="AI63" i="13"/>
  <c r="AJ60" i="13" s="1"/>
  <c r="AI73" i="13"/>
  <c r="AI74" i="13" s="1"/>
  <c r="AI81" i="13" s="1"/>
  <c r="AJ41" i="11"/>
  <c r="AJ10" i="13"/>
  <c r="AJ11" i="13" s="1"/>
  <c r="AJ83" i="13" s="1"/>
  <c r="AJ17" i="11"/>
  <c r="AJ116" i="9"/>
  <c r="AJ25" i="11"/>
  <c r="AJ10" i="11"/>
  <c r="AD9" i="4"/>
  <c r="AD115" i="9"/>
  <c r="AD117" i="9" s="1"/>
  <c r="AD120" i="9" s="1"/>
  <c r="AF74" i="9"/>
  <c r="AF107" i="9" s="1"/>
  <c r="AG88" i="9"/>
  <c r="AG92" i="9" s="1"/>
  <c r="AG93" i="9" s="1"/>
  <c r="AG108" i="9" s="1"/>
  <c r="AF88" i="9"/>
  <c r="AF92" i="9" s="1"/>
  <c r="AF93" i="9" s="1"/>
  <c r="AF108" i="9" s="1"/>
  <c r="AJ4" i="7"/>
  <c r="AJ4" i="9"/>
  <c r="AJ4" i="8"/>
  <c r="AM5" i="9"/>
  <c r="AM5" i="8"/>
  <c r="AM5" i="7"/>
  <c r="AH79" i="9"/>
  <c r="AH65" i="9"/>
  <c r="AF3" i="7"/>
  <c r="AF3" i="8"/>
  <c r="AF3" i="9"/>
  <c r="AJ131" i="3"/>
  <c r="AJ22" i="8"/>
  <c r="AI46" i="9"/>
  <c r="AI45" i="9"/>
  <c r="AI47" i="9"/>
  <c r="AI48" i="9"/>
  <c r="AI25" i="8"/>
  <c r="AJ40" i="9"/>
  <c r="AJ23" i="8"/>
  <c r="AK74" i="3"/>
  <c r="AK75" i="3" s="1"/>
  <c r="AK102" i="9" s="1"/>
  <c r="AK2" i="9"/>
  <c r="AK2" i="8"/>
  <c r="AK14" i="8"/>
  <c r="AK15" i="8" s="1"/>
  <c r="AK18" i="8" s="1"/>
  <c r="AK19" i="8" s="1"/>
  <c r="AK24" i="8" s="1"/>
  <c r="AH81" i="9"/>
  <c r="AH67" i="9"/>
  <c r="AH82" i="9"/>
  <c r="AH68" i="9"/>
  <c r="AH53" i="9"/>
  <c r="AH54" i="9" s="1"/>
  <c r="AH69" i="9" s="1"/>
  <c r="AH36" i="8"/>
  <c r="AH37" i="8" s="1"/>
  <c r="AH24" i="11" s="1"/>
  <c r="AH58" i="9"/>
  <c r="AH59" i="9" s="1"/>
  <c r="AH83" i="9" s="1"/>
  <c r="AH101" i="9"/>
  <c r="AH109" i="9" s="1"/>
  <c r="AH30" i="8"/>
  <c r="AH31" i="8" s="1"/>
  <c r="AH80" i="9"/>
  <c r="AH66" i="9"/>
  <c r="AK25" i="3"/>
  <c r="AK26" i="3" s="1"/>
  <c r="AK27" i="3" s="1"/>
  <c r="AK2" i="7"/>
  <c r="AJ21" i="7"/>
  <c r="AJ10" i="7"/>
  <c r="AJ10" i="5"/>
  <c r="AJ15" i="5" s="1"/>
  <c r="AK12" i="5" s="1"/>
  <c r="AM5" i="5"/>
  <c r="AM5" i="4"/>
  <c r="AN9" i="3"/>
  <c r="AM12" i="3"/>
  <c r="AM13" i="3" s="1"/>
  <c r="AM5" i="3"/>
  <c r="AM5" i="2"/>
  <c r="AJ4" i="5"/>
  <c r="AJ4" i="4"/>
  <c r="AJ4" i="3"/>
  <c r="AJ4" i="2"/>
  <c r="AG140" i="3"/>
  <c r="AG141" i="3" s="1"/>
  <c r="AK2" i="5"/>
  <c r="AK57" i="3"/>
  <c r="AK58" i="3" s="1"/>
  <c r="AK2" i="4"/>
  <c r="AK41" i="3"/>
  <c r="AK42" i="3" s="1"/>
  <c r="AK132" i="3" s="1"/>
  <c r="AK46" i="3"/>
  <c r="AK47" i="3" s="1"/>
  <c r="AK109" i="3"/>
  <c r="AK110" i="3" s="1"/>
  <c r="AK47" i="7" s="1"/>
  <c r="AK48" i="7" s="1"/>
  <c r="AK21" i="3"/>
  <c r="AK22" i="3" s="1"/>
  <c r="AK33" i="3"/>
  <c r="AK34" i="3" s="1"/>
  <c r="AK26" i="15" s="1"/>
  <c r="AK27" i="15" s="1"/>
  <c r="AK29" i="15" s="1"/>
  <c r="AK2" i="2"/>
  <c r="AK2" i="3"/>
  <c r="AF3" i="5"/>
  <c r="AF3" i="4"/>
  <c r="AF3" i="3"/>
  <c r="AF3" i="2"/>
  <c r="AL17" i="3"/>
  <c r="AL18" i="3" s="1"/>
  <c r="AC8" i="12" l="1"/>
  <c r="Y37" i="14"/>
  <c r="X33" i="4"/>
  <c r="X32" i="17" s="1"/>
  <c r="X67" i="14"/>
  <c r="X81" i="14"/>
  <c r="AG74" i="9"/>
  <c r="AG107" i="9" s="1"/>
  <c r="O71" i="4"/>
  <c r="AK48" i="14"/>
  <c r="AE9" i="4"/>
  <c r="AE11" i="4" s="1"/>
  <c r="AE50" i="17" s="1"/>
  <c r="AI71" i="12"/>
  <c r="AF33" i="11"/>
  <c r="AF53" i="11" s="1"/>
  <c r="AE115" i="9"/>
  <c r="AE117" i="9" s="1"/>
  <c r="AE120" i="9" s="1"/>
  <c r="AK31" i="14"/>
  <c r="AK58" i="4" s="1"/>
  <c r="W40" i="17"/>
  <c r="W49" i="17"/>
  <c r="P64" i="4"/>
  <c r="P65" i="4" s="1"/>
  <c r="AK4" i="14"/>
  <c r="AK4" i="15"/>
  <c r="AK4" i="17"/>
  <c r="AM130" i="3"/>
  <c r="AM50" i="15"/>
  <c r="P61" i="15"/>
  <c r="AK117" i="3"/>
  <c r="AK118" i="3" s="1"/>
  <c r="AL97" i="3"/>
  <c r="AL98" i="3" s="1"/>
  <c r="AL29" i="14" s="1"/>
  <c r="AL30" i="14" s="1"/>
  <c r="AL57" i="15"/>
  <c r="AL2" i="17"/>
  <c r="AL2" i="15"/>
  <c r="AL10" i="15"/>
  <c r="AL11" i="15" s="1"/>
  <c r="AL14" i="15" s="1"/>
  <c r="AL15" i="15" s="1"/>
  <c r="AL41" i="15" s="1"/>
  <c r="AJ56" i="4"/>
  <c r="AN5" i="14"/>
  <c r="AN5" i="17"/>
  <c r="AN5" i="15"/>
  <c r="AJ72" i="7"/>
  <c r="AJ30" i="15"/>
  <c r="AJ31" i="15" s="1"/>
  <c r="AJ36" i="15" s="1"/>
  <c r="AJ52" i="4"/>
  <c r="W122" i="3"/>
  <c r="W123" i="3" s="1"/>
  <c r="W9" i="17"/>
  <c r="AJ58" i="4"/>
  <c r="AG3" i="14"/>
  <c r="AG3" i="15"/>
  <c r="AG3" i="17"/>
  <c r="AK61" i="14"/>
  <c r="AK62" i="14" s="1"/>
  <c r="AK65" i="14" s="1"/>
  <c r="AK72" i="14"/>
  <c r="AK73" i="14" s="1"/>
  <c r="AK76" i="14" s="1"/>
  <c r="AJ134" i="3"/>
  <c r="AG33" i="11"/>
  <c r="AG34" i="11" s="1"/>
  <c r="AG10" i="4" s="1"/>
  <c r="AK36" i="7"/>
  <c r="AK37" i="7" s="1"/>
  <c r="AK45" i="14"/>
  <c r="AK52" i="14"/>
  <c r="AK53" i="14" s="1"/>
  <c r="AK51" i="4" s="1"/>
  <c r="P49" i="15"/>
  <c r="P51" i="15" s="1"/>
  <c r="P53" i="15" s="1"/>
  <c r="P40" i="15"/>
  <c r="P42" i="15" s="1"/>
  <c r="P45" i="15" s="1"/>
  <c r="W15" i="4"/>
  <c r="W16" i="4" s="1"/>
  <c r="W47" i="12" s="1"/>
  <c r="W48" i="12" s="1"/>
  <c r="W49" i="12" s="1"/>
  <c r="W18" i="4" s="1"/>
  <c r="W19" i="4" s="1"/>
  <c r="W13" i="7" s="1"/>
  <c r="W79" i="7" s="1"/>
  <c r="W57" i="4"/>
  <c r="X75" i="14"/>
  <c r="X77" i="14" s="1"/>
  <c r="X49" i="14"/>
  <c r="V36" i="12"/>
  <c r="V22" i="12"/>
  <c r="V23" i="12" s="1"/>
  <c r="U43" i="12"/>
  <c r="U50" i="4" s="1"/>
  <c r="U57" i="12"/>
  <c r="U58" i="12" s="1"/>
  <c r="AK39" i="14"/>
  <c r="AK17" i="14"/>
  <c r="W10" i="12"/>
  <c r="W11" i="12" s="1"/>
  <c r="W84" i="14"/>
  <c r="AI36" i="13"/>
  <c r="AI47" i="4" s="1"/>
  <c r="AE53" i="11"/>
  <c r="AK36" i="14"/>
  <c r="AE40" i="11"/>
  <c r="AE42" i="11" s="1"/>
  <c r="AE45" i="11" s="1"/>
  <c r="AI84" i="13"/>
  <c r="AI96" i="13" s="1"/>
  <c r="AL85" i="3"/>
  <c r="AL86" i="3" s="1"/>
  <c r="AL15" i="14" s="1"/>
  <c r="AL16" i="14" s="1"/>
  <c r="AL89" i="14" s="1"/>
  <c r="AL2" i="14"/>
  <c r="AK62" i="7"/>
  <c r="AG110" i="9"/>
  <c r="AG128" i="9" s="1"/>
  <c r="Q23" i="7"/>
  <c r="Q82" i="7" s="1"/>
  <c r="Q84" i="7" s="1"/>
  <c r="Q87" i="7" s="1"/>
  <c r="P29" i="4"/>
  <c r="Q12" i="7"/>
  <c r="P37" i="4"/>
  <c r="AI65" i="7"/>
  <c r="AI61" i="4" s="1"/>
  <c r="AI73" i="7"/>
  <c r="AG71" i="7"/>
  <c r="AG74" i="7" s="1"/>
  <c r="AF36" i="4"/>
  <c r="AF36" i="17" s="1"/>
  <c r="AJ63" i="7"/>
  <c r="AJ64" i="7" s="1"/>
  <c r="AJ21" i="15" s="1"/>
  <c r="AJ35" i="13"/>
  <c r="AJ71" i="12" s="1"/>
  <c r="AK113" i="3"/>
  <c r="AL114" i="3" s="1"/>
  <c r="AL133" i="3" s="1"/>
  <c r="AK58" i="7"/>
  <c r="AK59" i="7" s="1"/>
  <c r="R119" i="9"/>
  <c r="R121" i="9" s="1"/>
  <c r="AK55" i="13"/>
  <c r="AK67" i="13"/>
  <c r="AK34" i="13"/>
  <c r="AK41" i="11"/>
  <c r="AK10" i="11"/>
  <c r="AK116" i="9"/>
  <c r="AK17" i="11"/>
  <c r="AK10" i="13"/>
  <c r="AK11" i="13" s="1"/>
  <c r="AK83" i="13" s="1"/>
  <c r="AK25" i="11"/>
  <c r="AH96" i="13"/>
  <c r="AH85" i="13"/>
  <c r="AH13" i="4" s="1"/>
  <c r="AG94" i="13"/>
  <c r="AG97" i="13" s="1"/>
  <c r="AF27" i="4"/>
  <c r="AG72" i="12"/>
  <c r="AG73" i="12" s="1"/>
  <c r="AH70" i="12" s="1"/>
  <c r="AH62" i="12" s="1"/>
  <c r="AH63" i="12" s="1"/>
  <c r="AG9" i="12"/>
  <c r="R54" i="11"/>
  <c r="R55" i="11" s="1"/>
  <c r="R47" i="11"/>
  <c r="R44" i="4" s="1"/>
  <c r="AM46" i="13"/>
  <c r="AM62" i="13" s="1"/>
  <c r="AM56" i="13"/>
  <c r="AM68" i="13" s="1"/>
  <c r="AK4" i="13"/>
  <c r="AK4" i="12"/>
  <c r="AK4" i="11"/>
  <c r="AJ73" i="13"/>
  <c r="AJ74" i="13" s="1"/>
  <c r="AJ81" i="13" s="1"/>
  <c r="AJ63" i="13"/>
  <c r="AK60" i="13" s="1"/>
  <c r="AH9" i="11"/>
  <c r="AH16" i="11"/>
  <c r="AH18" i="11" s="1"/>
  <c r="AH31" i="11" s="1"/>
  <c r="AD11" i="4"/>
  <c r="AD50" i="17" s="1"/>
  <c r="AG3" i="13"/>
  <c r="AG3" i="12"/>
  <c r="AG3" i="11"/>
  <c r="AK61" i="13"/>
  <c r="AK45" i="13"/>
  <c r="AK33" i="13"/>
  <c r="AK50" i="11"/>
  <c r="AK68" i="12"/>
  <c r="AK28" i="12"/>
  <c r="AK53" i="12"/>
  <c r="AK92" i="13"/>
  <c r="AK125" i="9"/>
  <c r="AK69" i="7"/>
  <c r="AN44" i="13"/>
  <c r="AN5" i="12"/>
  <c r="AN5" i="13"/>
  <c r="AN54" i="13"/>
  <c r="AN5" i="11"/>
  <c r="AK114" i="9"/>
  <c r="AK39" i="11"/>
  <c r="AL63" i="3"/>
  <c r="AL64" i="3" s="1"/>
  <c r="AL2" i="12"/>
  <c r="AL2" i="13"/>
  <c r="AL29" i="13"/>
  <c r="AL30" i="13" s="1"/>
  <c r="AL23" i="13"/>
  <c r="AL24" i="13" s="1"/>
  <c r="AL2" i="11"/>
  <c r="AJ69" i="13"/>
  <c r="AK66" i="13" s="1"/>
  <c r="AJ77" i="13"/>
  <c r="AJ78" i="13" s="1"/>
  <c r="AJ82" i="13" s="1"/>
  <c r="AF110" i="9"/>
  <c r="AF128" i="9" s="1"/>
  <c r="AH70" i="9"/>
  <c r="AN5" i="7"/>
  <c r="AN5" i="9"/>
  <c r="AN5" i="8"/>
  <c r="AK40" i="9"/>
  <c r="AK23" i="8"/>
  <c r="AJ46" i="9"/>
  <c r="AJ47" i="9"/>
  <c r="AJ48" i="9"/>
  <c r="AJ45" i="9"/>
  <c r="AG3" i="7"/>
  <c r="AG3" i="8"/>
  <c r="AG3" i="9"/>
  <c r="AI82" i="9"/>
  <c r="AI68" i="9"/>
  <c r="AH72" i="9"/>
  <c r="AI79" i="9"/>
  <c r="AI65" i="9"/>
  <c r="AI80" i="9"/>
  <c r="AI66" i="9"/>
  <c r="AH87" i="9"/>
  <c r="AH86" i="9"/>
  <c r="AH84" i="9"/>
  <c r="AH85" i="9"/>
  <c r="AI53" i="9"/>
  <c r="AI54" i="9" s="1"/>
  <c r="AI69" i="9" s="1"/>
  <c r="AI58" i="9"/>
  <c r="AI59" i="9" s="1"/>
  <c r="AI83" i="9" s="1"/>
  <c r="AI101" i="9"/>
  <c r="AI109" i="9" s="1"/>
  <c r="AI36" i="8"/>
  <c r="AI37" i="8" s="1"/>
  <c r="AI24" i="11" s="1"/>
  <c r="AI30" i="8"/>
  <c r="AI31" i="8" s="1"/>
  <c r="AH73" i="9"/>
  <c r="AI81" i="9"/>
  <c r="AI67" i="9"/>
  <c r="AH71" i="9"/>
  <c r="AL74" i="3"/>
  <c r="AL75" i="3" s="1"/>
  <c r="AL102" i="9" s="1"/>
  <c r="AL2" i="9"/>
  <c r="AL14" i="8"/>
  <c r="AL15" i="8" s="1"/>
  <c r="AL18" i="8" s="1"/>
  <c r="AL19" i="8" s="1"/>
  <c r="AL24" i="8" s="1"/>
  <c r="AL2" i="8"/>
  <c r="AK131" i="3"/>
  <c r="AK22" i="8"/>
  <c r="AJ25" i="8"/>
  <c r="AK4" i="7"/>
  <c r="AK4" i="9"/>
  <c r="AK4" i="8"/>
  <c r="AK21" i="7"/>
  <c r="AK10" i="7"/>
  <c r="AL25" i="3"/>
  <c r="AL26" i="3" s="1"/>
  <c r="AL27" i="3" s="1"/>
  <c r="AL2" i="7"/>
  <c r="AK10" i="5"/>
  <c r="AK15" i="5" s="1"/>
  <c r="AL12" i="5" s="1"/>
  <c r="AL2" i="5"/>
  <c r="AL2" i="4"/>
  <c r="AL33" i="3"/>
  <c r="AL34" i="3" s="1"/>
  <c r="AL26" i="15" s="1"/>
  <c r="AL27" i="15" s="1"/>
  <c r="AL29" i="15" s="1"/>
  <c r="AL109" i="3"/>
  <c r="AL110" i="3" s="1"/>
  <c r="AL47" i="7" s="1"/>
  <c r="AL48" i="7" s="1"/>
  <c r="AL21" i="3"/>
  <c r="AL22" i="3" s="1"/>
  <c r="AL2" i="2"/>
  <c r="AL57" i="3"/>
  <c r="AL58" i="3" s="1"/>
  <c r="AL46" i="3"/>
  <c r="AL47" i="3" s="1"/>
  <c r="AL2" i="3"/>
  <c r="AL41" i="3"/>
  <c r="AL42" i="3" s="1"/>
  <c r="AL132" i="3" s="1"/>
  <c r="AH140" i="3"/>
  <c r="AH141" i="3" s="1"/>
  <c r="AM17" i="3"/>
  <c r="AM18" i="3" s="1"/>
  <c r="AG3" i="5"/>
  <c r="AG3" i="4"/>
  <c r="AG3" i="2"/>
  <c r="AG3" i="3"/>
  <c r="AN5" i="5"/>
  <c r="AN5" i="4"/>
  <c r="AN12" i="3"/>
  <c r="AN13" i="3" s="1"/>
  <c r="AN5" i="2"/>
  <c r="AN5" i="3"/>
  <c r="AO9" i="3"/>
  <c r="AK4" i="5"/>
  <c r="AK4" i="4"/>
  <c r="AK4" i="3"/>
  <c r="AK4" i="2"/>
  <c r="AF40" i="11" l="1"/>
  <c r="AF42" i="11" s="1"/>
  <c r="AF45" i="11" s="1"/>
  <c r="AF34" i="11"/>
  <c r="AF10" i="4" s="1"/>
  <c r="X14" i="4"/>
  <c r="X55" i="4"/>
  <c r="Y40" i="14"/>
  <c r="Y64" i="14"/>
  <c r="Y66" i="14" s="1"/>
  <c r="W56" i="12"/>
  <c r="AG53" i="11"/>
  <c r="AL31" i="14"/>
  <c r="AL58" i="4" s="1"/>
  <c r="AL88" i="14"/>
  <c r="AI85" i="13"/>
  <c r="AI13" i="4" s="1"/>
  <c r="W42" i="17"/>
  <c r="W24" i="17"/>
  <c r="W51" i="17"/>
  <c r="W52" i="17" s="1"/>
  <c r="W54" i="17" s="1"/>
  <c r="W10" i="17"/>
  <c r="P30" i="4"/>
  <c r="P19" i="17"/>
  <c r="P20" i="17" s="1"/>
  <c r="P22" i="17" s="1"/>
  <c r="P25" i="17" s="1"/>
  <c r="P27" i="17" s="1"/>
  <c r="P38" i="4"/>
  <c r="P37" i="17"/>
  <c r="P38" i="17" s="1"/>
  <c r="P41" i="17" s="1"/>
  <c r="P43" i="17" s="1"/>
  <c r="P45" i="17" s="1"/>
  <c r="AN130" i="3"/>
  <c r="AN50" i="15"/>
  <c r="AK56" i="4"/>
  <c r="AK134" i="3"/>
  <c r="AL4" i="14"/>
  <c r="AL4" i="15"/>
  <c r="AL4" i="17"/>
  <c r="AM97" i="3"/>
  <c r="AM98" i="3" s="1"/>
  <c r="AM29" i="14" s="1"/>
  <c r="AM30" i="14" s="1"/>
  <c r="AM2" i="15"/>
  <c r="AM57" i="15"/>
  <c r="AM2" i="17"/>
  <c r="AM10" i="15"/>
  <c r="AM11" i="15" s="1"/>
  <c r="AM14" i="15" s="1"/>
  <c r="AM15" i="15" s="1"/>
  <c r="AM41" i="15" s="1"/>
  <c r="AH3" i="14"/>
  <c r="AH3" i="17"/>
  <c r="AH3" i="15"/>
  <c r="AL48" i="14"/>
  <c r="AL36" i="7"/>
  <c r="AL37" i="7" s="1"/>
  <c r="AL45" i="14"/>
  <c r="AL52" i="14"/>
  <c r="AL53" i="14" s="1"/>
  <c r="AL51" i="4" s="1"/>
  <c r="AG40" i="11"/>
  <c r="AG42" i="11" s="1"/>
  <c r="AG45" i="11" s="1"/>
  <c r="AL61" i="14"/>
  <c r="AL62" i="14" s="1"/>
  <c r="AL65" i="14" s="1"/>
  <c r="AL72" i="14"/>
  <c r="AL73" i="14" s="1"/>
  <c r="AL76" i="14" s="1"/>
  <c r="AG115" i="9"/>
  <c r="AG117" i="9" s="1"/>
  <c r="AG120" i="9" s="1"/>
  <c r="AO5" i="14"/>
  <c r="AO5" i="17"/>
  <c r="AO5" i="15"/>
  <c r="AK72" i="7"/>
  <c r="AK30" i="15"/>
  <c r="AK31" i="15" s="1"/>
  <c r="AK36" i="15" s="1"/>
  <c r="AK52" i="4"/>
  <c r="X82" i="14"/>
  <c r="X83" i="14" s="1"/>
  <c r="X90" i="14" s="1"/>
  <c r="X91" i="14" s="1"/>
  <c r="X78" i="14"/>
  <c r="V55" i="12"/>
  <c r="U35" i="4"/>
  <c r="V32" i="12"/>
  <c r="V33" i="12" s="1"/>
  <c r="W30" i="12" s="1"/>
  <c r="W21" i="12" s="1"/>
  <c r="V37" i="12"/>
  <c r="V38" i="12" s="1"/>
  <c r="V41" i="12" s="1"/>
  <c r="V42" i="12" s="1"/>
  <c r="AL39" i="14"/>
  <c r="AL17" i="14"/>
  <c r="Y46" i="14"/>
  <c r="X34" i="4"/>
  <c r="X33" i="17" s="1"/>
  <c r="X34" i="17" s="1"/>
  <c r="W13" i="12"/>
  <c r="W14" i="12" s="1"/>
  <c r="W17" i="12"/>
  <c r="W18" i="12" s="1"/>
  <c r="W31" i="12" s="1"/>
  <c r="AJ36" i="13"/>
  <c r="AJ47" i="4" s="1"/>
  <c r="AJ95" i="13"/>
  <c r="AL36" i="14"/>
  <c r="AL117" i="3"/>
  <c r="AL118" i="3" s="1"/>
  <c r="AG9" i="4"/>
  <c r="AG11" i="4" s="1"/>
  <c r="AG50" i="17" s="1"/>
  <c r="AL62" i="7"/>
  <c r="AJ84" i="13"/>
  <c r="AJ96" i="13" s="1"/>
  <c r="AM85" i="3"/>
  <c r="AM86" i="3" s="1"/>
  <c r="AM15" i="14" s="1"/>
  <c r="AM16" i="14" s="1"/>
  <c r="AM89" i="14" s="1"/>
  <c r="AM2" i="14"/>
  <c r="Q78" i="7"/>
  <c r="Q80" i="7" s="1"/>
  <c r="Q86" i="7" s="1"/>
  <c r="Q88" i="7" s="1"/>
  <c r="AH71" i="7"/>
  <c r="AH74" i="7" s="1"/>
  <c r="AG36" i="4"/>
  <c r="AG36" i="17" s="1"/>
  <c r="AJ73" i="7"/>
  <c r="AJ65" i="7"/>
  <c r="AJ61" i="4" s="1"/>
  <c r="AK63" i="7"/>
  <c r="AK64" i="7" s="1"/>
  <c r="AK21" i="15" s="1"/>
  <c r="AL113" i="3"/>
  <c r="AM114" i="3" s="1"/>
  <c r="AM133" i="3" s="1"/>
  <c r="AL58" i="7"/>
  <c r="AL59" i="7" s="1"/>
  <c r="AD8" i="12"/>
  <c r="AH9" i="12"/>
  <c r="AH72" i="12"/>
  <c r="AH73" i="12" s="1"/>
  <c r="AI70" i="12" s="1"/>
  <c r="AI62" i="12" s="1"/>
  <c r="AI63" i="12" s="1"/>
  <c r="AI9" i="11"/>
  <c r="AI16" i="11"/>
  <c r="AI18" i="11" s="1"/>
  <c r="AI31" i="11" s="1"/>
  <c r="AN56" i="13"/>
  <c r="AN68" i="13" s="1"/>
  <c r="AN46" i="13"/>
  <c r="AN62" i="13" s="1"/>
  <c r="AL50" i="11"/>
  <c r="AL125" i="9"/>
  <c r="AL68" i="12"/>
  <c r="AL53" i="12"/>
  <c r="AL92" i="13"/>
  <c r="AL69" i="7"/>
  <c r="AL28" i="12"/>
  <c r="AK69" i="13"/>
  <c r="AL66" i="13" s="1"/>
  <c r="AK77" i="13"/>
  <c r="AK78" i="13" s="1"/>
  <c r="AK82" i="13" s="1"/>
  <c r="AH94" i="13"/>
  <c r="AH97" i="13" s="1"/>
  <c r="AG27" i="4"/>
  <c r="AL61" i="13"/>
  <c r="AL45" i="13"/>
  <c r="AL33" i="13"/>
  <c r="AO5" i="13"/>
  <c r="AO44" i="13"/>
  <c r="AO5" i="12"/>
  <c r="AO54" i="13"/>
  <c r="AO5" i="11"/>
  <c r="AL67" i="13"/>
  <c r="AL55" i="13"/>
  <c r="AL34" i="13"/>
  <c r="R129" i="9"/>
  <c r="R130" i="9" s="1"/>
  <c r="R43" i="4"/>
  <c r="R45" i="4" s="1"/>
  <c r="R48" i="4" s="1"/>
  <c r="R53" i="4" s="1"/>
  <c r="AL4" i="13"/>
  <c r="AL4" i="12"/>
  <c r="AL4" i="11"/>
  <c r="AM63" i="3"/>
  <c r="AM64" i="3" s="1"/>
  <c r="AM2" i="12"/>
  <c r="AM29" i="13"/>
  <c r="AM30" i="13" s="1"/>
  <c r="AM2" i="13"/>
  <c r="AM23" i="13"/>
  <c r="AM24" i="13" s="1"/>
  <c r="AM2" i="11"/>
  <c r="AL114" i="9"/>
  <c r="AL39" i="11"/>
  <c r="AK35" i="13"/>
  <c r="AH26" i="11"/>
  <c r="AH32" i="11" s="1"/>
  <c r="AH11" i="11"/>
  <c r="AH30" i="11" s="1"/>
  <c r="AH3" i="13"/>
  <c r="AH3" i="12"/>
  <c r="AH3" i="11"/>
  <c r="AH74" i="9"/>
  <c r="AH107" i="9" s="1"/>
  <c r="AL10" i="11"/>
  <c r="AL25" i="11"/>
  <c r="AL41" i="11"/>
  <c r="AL116" i="9"/>
  <c r="AL17" i="11"/>
  <c r="AL10" i="13"/>
  <c r="AL11" i="13" s="1"/>
  <c r="AL83" i="13" s="1"/>
  <c r="AK63" i="13"/>
  <c r="AL60" i="13" s="1"/>
  <c r="AK73" i="13"/>
  <c r="AK74" i="13" s="1"/>
  <c r="AK81" i="13" s="1"/>
  <c r="S52" i="11"/>
  <c r="R32" i="4"/>
  <c r="R23" i="17" s="1"/>
  <c r="AE8" i="12"/>
  <c r="AF9" i="4"/>
  <c r="AF115" i="9"/>
  <c r="AF117" i="9" s="1"/>
  <c r="AF120" i="9" s="1"/>
  <c r="AI70" i="9"/>
  <c r="AI71" i="9"/>
  <c r="AI72" i="9"/>
  <c r="AJ101" i="9"/>
  <c r="AJ58" i="9"/>
  <c r="AJ59" i="9" s="1"/>
  <c r="AJ83" i="9" s="1"/>
  <c r="AJ36" i="8"/>
  <c r="AJ37" i="8" s="1"/>
  <c r="AJ24" i="11" s="1"/>
  <c r="AJ53" i="9"/>
  <c r="AJ54" i="9" s="1"/>
  <c r="AJ69" i="9" s="1"/>
  <c r="AJ30" i="8"/>
  <c r="AJ31" i="8" s="1"/>
  <c r="AJ82" i="9"/>
  <c r="AJ68" i="9"/>
  <c r="AK45" i="9"/>
  <c r="AK46" i="9"/>
  <c r="AK47" i="9"/>
  <c r="AK48" i="9"/>
  <c r="AH88" i="9"/>
  <c r="AH92" i="9" s="1"/>
  <c r="AH93" i="9" s="1"/>
  <c r="AH108" i="9" s="1"/>
  <c r="AL23" i="8"/>
  <c r="AL40" i="9"/>
  <c r="AL4" i="7"/>
  <c r="AL4" i="9"/>
  <c r="AL4" i="8"/>
  <c r="AI73" i="9"/>
  <c r="AJ80" i="9"/>
  <c r="AJ66" i="9"/>
  <c r="AK25" i="8"/>
  <c r="AM2" i="9"/>
  <c r="AM74" i="3"/>
  <c r="AM75" i="3" s="1"/>
  <c r="AM102" i="9" s="1"/>
  <c r="AM14" i="8"/>
  <c r="AM15" i="8" s="1"/>
  <c r="AM18" i="8" s="1"/>
  <c r="AM19" i="8" s="1"/>
  <c r="AM24" i="8" s="1"/>
  <c r="AM2" i="8"/>
  <c r="AH3" i="7"/>
  <c r="AH3" i="8"/>
  <c r="AH3" i="9"/>
  <c r="AI85" i="9"/>
  <c r="AI87" i="9"/>
  <c r="AI86" i="9"/>
  <c r="AI84" i="9"/>
  <c r="AJ79" i="9"/>
  <c r="AJ65" i="9"/>
  <c r="AJ81" i="9"/>
  <c r="AJ67" i="9"/>
  <c r="AL131" i="3"/>
  <c r="AL22" i="8"/>
  <c r="AO5" i="9"/>
  <c r="AO5" i="8"/>
  <c r="AO5" i="7"/>
  <c r="AL10" i="7"/>
  <c r="AL21" i="7"/>
  <c r="AM25" i="3"/>
  <c r="AM26" i="3" s="1"/>
  <c r="AM27" i="3" s="1"/>
  <c r="AM2" i="7"/>
  <c r="AL10" i="5"/>
  <c r="AL15" i="5" s="1"/>
  <c r="AM12" i="5" s="1"/>
  <c r="AM2" i="5"/>
  <c r="AM2" i="4"/>
  <c r="AM109" i="3"/>
  <c r="AM110" i="3" s="1"/>
  <c r="AM47" i="7" s="1"/>
  <c r="AM48" i="7" s="1"/>
  <c r="AM21" i="3"/>
  <c r="AM22" i="3" s="1"/>
  <c r="AM57" i="3"/>
  <c r="AM58" i="3" s="1"/>
  <c r="AM46" i="3"/>
  <c r="AM47" i="3" s="1"/>
  <c r="AM33" i="3"/>
  <c r="AM34" i="3" s="1"/>
  <c r="AM26" i="15" s="1"/>
  <c r="AM27" i="15" s="1"/>
  <c r="AM29" i="15" s="1"/>
  <c r="AM2" i="3"/>
  <c r="AM41" i="3"/>
  <c r="AM42" i="3" s="1"/>
  <c r="AM132" i="3" s="1"/>
  <c r="AM2" i="2"/>
  <c r="AN17" i="3"/>
  <c r="AN18" i="3" s="1"/>
  <c r="AL4" i="5"/>
  <c r="AL4" i="4"/>
  <c r="AL4" i="2"/>
  <c r="AL4" i="3"/>
  <c r="AI140" i="3"/>
  <c r="AI141" i="3" s="1"/>
  <c r="AH3" i="5"/>
  <c r="AH3" i="4"/>
  <c r="AH3" i="2"/>
  <c r="AH3" i="3"/>
  <c r="AO5" i="5"/>
  <c r="AO5" i="4"/>
  <c r="AO5" i="3"/>
  <c r="AP9" i="3"/>
  <c r="AO5" i="2"/>
  <c r="AO12" i="3"/>
  <c r="AO13" i="3" s="1"/>
  <c r="P70" i="4" l="1"/>
  <c r="Y67" i="14"/>
  <c r="Y81" i="14"/>
  <c r="Z37" i="14"/>
  <c r="Y33" i="4"/>
  <c r="Y32" i="17" s="1"/>
  <c r="AL134" i="3"/>
  <c r="X40" i="17"/>
  <c r="X49" i="17"/>
  <c r="P71" i="4"/>
  <c r="AM31" i="14"/>
  <c r="AM58" i="4" s="1"/>
  <c r="AM88" i="14"/>
  <c r="AL72" i="7"/>
  <c r="AL30" i="15"/>
  <c r="AL31" i="15" s="1"/>
  <c r="AL36" i="15" s="1"/>
  <c r="AL52" i="4"/>
  <c r="AM48" i="14"/>
  <c r="R59" i="4"/>
  <c r="R62" i="4" s="1"/>
  <c r="R24" i="7" s="1"/>
  <c r="R83" i="7" s="1"/>
  <c r="R8" i="17"/>
  <c r="R11" i="17" s="1"/>
  <c r="R13" i="17" s="1"/>
  <c r="AM4" i="14"/>
  <c r="AM4" i="17"/>
  <c r="AM4" i="15"/>
  <c r="X122" i="3"/>
  <c r="X123" i="3" s="1"/>
  <c r="X9" i="17"/>
  <c r="AN97" i="3"/>
  <c r="AN98" i="3" s="1"/>
  <c r="AN29" i="14" s="1"/>
  <c r="AN30" i="14" s="1"/>
  <c r="AN88" i="14" s="1"/>
  <c r="AN2" i="15"/>
  <c r="AN57" i="15"/>
  <c r="AN2" i="17"/>
  <c r="AN10" i="15"/>
  <c r="AN11" i="15" s="1"/>
  <c r="AN14" i="15" s="1"/>
  <c r="AN15" i="15" s="1"/>
  <c r="AN41" i="15" s="1"/>
  <c r="AM36" i="7"/>
  <c r="AM37" i="7" s="1"/>
  <c r="AM45" i="14"/>
  <c r="AM52" i="14"/>
  <c r="AM53" i="14" s="1"/>
  <c r="AM51" i="4" s="1"/>
  <c r="AI3" i="14"/>
  <c r="AI3" i="17"/>
  <c r="AI3" i="15"/>
  <c r="AO130" i="3"/>
  <c r="AO50" i="15"/>
  <c r="AP5" i="14"/>
  <c r="AP5" i="17"/>
  <c r="AP5" i="15"/>
  <c r="AM61" i="14"/>
  <c r="AM62" i="14" s="1"/>
  <c r="AM65" i="14" s="1"/>
  <c r="AM72" i="14"/>
  <c r="AM73" i="14" s="1"/>
  <c r="AM76" i="14" s="1"/>
  <c r="AL56" i="4"/>
  <c r="Q89" i="7"/>
  <c r="Q64" i="4" s="1"/>
  <c r="Q65" i="4" s="1"/>
  <c r="Q20" i="15"/>
  <c r="Q22" i="15" s="1"/>
  <c r="Q35" i="15" s="1"/>
  <c r="Q37" i="15" s="1"/>
  <c r="Q58" i="15" s="1"/>
  <c r="Q59" i="15" s="1"/>
  <c r="X15" i="4"/>
  <c r="X16" i="4" s="1"/>
  <c r="X47" i="12" s="1"/>
  <c r="X48" i="12" s="1"/>
  <c r="X49" i="12" s="1"/>
  <c r="X18" i="4" s="1"/>
  <c r="X19" i="4" s="1"/>
  <c r="X13" i="7" s="1"/>
  <c r="X79" i="7" s="1"/>
  <c r="X57" i="4"/>
  <c r="W22" i="12"/>
  <c r="W23" i="12" s="1"/>
  <c r="W36" i="12"/>
  <c r="Y75" i="14"/>
  <c r="Y77" i="14" s="1"/>
  <c r="Y49" i="14"/>
  <c r="V57" i="12"/>
  <c r="V58" i="12" s="1"/>
  <c r="V43" i="12"/>
  <c r="V50" i="4" s="1"/>
  <c r="AM39" i="14"/>
  <c r="AM17" i="14"/>
  <c r="X10" i="12"/>
  <c r="X11" i="12" s="1"/>
  <c r="X84" i="14"/>
  <c r="AM36" i="14"/>
  <c r="AJ85" i="13"/>
  <c r="AJ13" i="4" s="1"/>
  <c r="AM117" i="3"/>
  <c r="AM118" i="3" s="1"/>
  <c r="AH110" i="9"/>
  <c r="AH128" i="9" s="1"/>
  <c r="AG8" i="12"/>
  <c r="AK84" i="13"/>
  <c r="AK96" i="13" s="1"/>
  <c r="AH33" i="11"/>
  <c r="AH34" i="11" s="1"/>
  <c r="AH10" i="4" s="1"/>
  <c r="AM62" i="7"/>
  <c r="AN2" i="14"/>
  <c r="AN85" i="3"/>
  <c r="AN86" i="3" s="1"/>
  <c r="AN15" i="14" s="1"/>
  <c r="AN16" i="14" s="1"/>
  <c r="AN89" i="14" s="1"/>
  <c r="Q14" i="7"/>
  <c r="Q15" i="7" s="1"/>
  <c r="Q25" i="7"/>
  <c r="Q26" i="7" s="1"/>
  <c r="AK65" i="7"/>
  <c r="AK61" i="4" s="1"/>
  <c r="AK73" i="7"/>
  <c r="AI71" i="7"/>
  <c r="AI74" i="7" s="1"/>
  <c r="AH36" i="4"/>
  <c r="AH36" i="17" s="1"/>
  <c r="AL63" i="7"/>
  <c r="AL64" i="7" s="1"/>
  <c r="AL21" i="15" s="1"/>
  <c r="AL25" i="8"/>
  <c r="AL101" i="9" s="1"/>
  <c r="AM113" i="3"/>
  <c r="AN114" i="3" s="1"/>
  <c r="AN133" i="3" s="1"/>
  <c r="AM58" i="7"/>
  <c r="AM59" i="7" s="1"/>
  <c r="AM61" i="13"/>
  <c r="AM45" i="13"/>
  <c r="AM33" i="13"/>
  <c r="S44" i="11"/>
  <c r="S46" i="11" s="1"/>
  <c r="AI3" i="13"/>
  <c r="AI3" i="11"/>
  <c r="AI3" i="12"/>
  <c r="AP54" i="13"/>
  <c r="AP5" i="13"/>
  <c r="AP5" i="12"/>
  <c r="AP44" i="13"/>
  <c r="AP5" i="11"/>
  <c r="AK71" i="12"/>
  <c r="AK36" i="13"/>
  <c r="AK47" i="4" s="1"/>
  <c r="AK95" i="13"/>
  <c r="AL69" i="13"/>
  <c r="AM66" i="13" s="1"/>
  <c r="AL77" i="13"/>
  <c r="AL78" i="13" s="1"/>
  <c r="AL82" i="13" s="1"/>
  <c r="AM67" i="13"/>
  <c r="AM34" i="13"/>
  <c r="AM55" i="13"/>
  <c r="AI72" i="12"/>
  <c r="AI73" i="12" s="1"/>
  <c r="AJ70" i="12" s="1"/>
  <c r="AJ62" i="12" s="1"/>
  <c r="AJ63" i="12" s="1"/>
  <c r="AI9" i="12"/>
  <c r="AH40" i="11"/>
  <c r="AH42" i="11" s="1"/>
  <c r="AH45" i="11" s="1"/>
  <c r="AM116" i="9"/>
  <c r="AM10" i="13"/>
  <c r="AM11" i="13" s="1"/>
  <c r="AM83" i="13" s="1"/>
  <c r="AM17" i="11"/>
  <c r="AM25" i="11"/>
  <c r="AM10" i="11"/>
  <c r="AM41" i="11"/>
  <c r="AN63" i="3"/>
  <c r="AN64" i="3" s="1"/>
  <c r="AN29" i="13"/>
  <c r="AN30" i="13" s="1"/>
  <c r="AN2" i="12"/>
  <c r="AN23" i="13"/>
  <c r="AN24" i="13" s="1"/>
  <c r="AN2" i="11"/>
  <c r="AN2" i="13"/>
  <c r="AM50" i="11"/>
  <c r="AM69" i="7"/>
  <c r="AM125" i="9"/>
  <c r="AM53" i="12"/>
  <c r="AM92" i="13"/>
  <c r="AM68" i="12"/>
  <c r="AM28" i="12"/>
  <c r="AJ16" i="11"/>
  <c r="AJ18" i="11" s="1"/>
  <c r="AJ31" i="11" s="1"/>
  <c r="AJ9" i="11"/>
  <c r="AM4" i="12"/>
  <c r="AM4" i="11"/>
  <c r="AM4" i="13"/>
  <c r="AI94" i="13"/>
  <c r="AI97" i="13" s="1"/>
  <c r="AH27" i="4"/>
  <c r="AJ72" i="9"/>
  <c r="AM114" i="9"/>
  <c r="AM39" i="11"/>
  <c r="AJ71" i="9"/>
  <c r="AO56" i="13"/>
  <c r="AO68" i="13" s="1"/>
  <c r="AO46" i="13"/>
  <c r="AO62" i="13" s="1"/>
  <c r="AL63" i="13"/>
  <c r="AM60" i="13" s="1"/>
  <c r="AL73" i="13"/>
  <c r="AL74" i="13" s="1"/>
  <c r="AL81" i="13" s="1"/>
  <c r="AJ73" i="9"/>
  <c r="AI11" i="11"/>
  <c r="AI30" i="11" s="1"/>
  <c r="AI26" i="11"/>
  <c r="AI32" i="11" s="1"/>
  <c r="S127" i="9"/>
  <c r="R28" i="4"/>
  <c r="R18" i="17" s="1"/>
  <c r="AL35" i="13"/>
  <c r="AF11" i="4"/>
  <c r="AF50" i="17" s="1"/>
  <c r="AJ103" i="9"/>
  <c r="AJ109" i="9" s="1"/>
  <c r="AI74" i="9"/>
  <c r="AI107" i="9" s="1"/>
  <c r="AK101" i="9"/>
  <c r="AK36" i="8"/>
  <c r="AK37" i="8" s="1"/>
  <c r="AK24" i="11" s="1"/>
  <c r="AK53" i="9"/>
  <c r="AK54" i="9" s="1"/>
  <c r="AK69" i="9" s="1"/>
  <c r="AK58" i="9"/>
  <c r="AK59" i="9" s="1"/>
  <c r="AK83" i="9" s="1"/>
  <c r="AK30" i="8"/>
  <c r="AK31" i="8" s="1"/>
  <c r="AK82" i="9"/>
  <c r="AK68" i="9"/>
  <c r="AI88" i="9"/>
  <c r="AI92" i="9" s="1"/>
  <c r="AI93" i="9" s="1"/>
  <c r="AI108" i="9" s="1"/>
  <c r="AK81" i="9"/>
  <c r="AK67" i="9"/>
  <c r="AK80" i="9"/>
  <c r="AK66" i="9"/>
  <c r="AM23" i="8"/>
  <c r="AM40" i="9"/>
  <c r="AK79" i="9"/>
  <c r="AK65" i="9"/>
  <c r="AI3" i="7"/>
  <c r="AI3" i="9"/>
  <c r="AI3" i="8"/>
  <c r="AP5" i="9"/>
  <c r="AP5" i="8"/>
  <c r="AP5" i="7"/>
  <c r="AL46" i="9"/>
  <c r="AL48" i="9"/>
  <c r="AL45" i="9"/>
  <c r="AL47" i="9"/>
  <c r="AJ84" i="9"/>
  <c r="AJ85" i="9"/>
  <c r="AJ86" i="9"/>
  <c r="AJ87" i="9"/>
  <c r="AM131" i="3"/>
  <c r="AM22" i="8"/>
  <c r="AM4" i="7"/>
  <c r="AM4" i="8"/>
  <c r="AM4" i="9"/>
  <c r="AN2" i="9"/>
  <c r="AN14" i="8"/>
  <c r="AN15" i="8" s="1"/>
  <c r="AN18" i="8" s="1"/>
  <c r="AN19" i="8" s="1"/>
  <c r="AN24" i="8" s="1"/>
  <c r="AN74" i="3"/>
  <c r="AN75" i="3" s="1"/>
  <c r="AN102" i="9" s="1"/>
  <c r="AN2" i="8"/>
  <c r="AJ70" i="9"/>
  <c r="AN25" i="3"/>
  <c r="AN26" i="3" s="1"/>
  <c r="AN27" i="3" s="1"/>
  <c r="AN2" i="7"/>
  <c r="AM10" i="7"/>
  <c r="AM21" i="7"/>
  <c r="AM10" i="5"/>
  <c r="AM15" i="5" s="1"/>
  <c r="AN12" i="5" s="1"/>
  <c r="AO17" i="3"/>
  <c r="AO18" i="3" s="1"/>
  <c r="AP5" i="5"/>
  <c r="AP5" i="4"/>
  <c r="AP5" i="3"/>
  <c r="AQ9" i="3"/>
  <c r="AP12" i="3"/>
  <c r="AP13" i="3" s="1"/>
  <c r="AP5" i="2"/>
  <c r="AN2" i="5"/>
  <c r="AN2" i="4"/>
  <c r="AN109" i="3"/>
  <c r="AN110" i="3" s="1"/>
  <c r="AN47" i="7" s="1"/>
  <c r="AN48" i="7" s="1"/>
  <c r="AN46" i="3"/>
  <c r="AN47" i="3" s="1"/>
  <c r="AN57" i="3"/>
  <c r="AN58" i="3" s="1"/>
  <c r="AN41" i="3"/>
  <c r="AN42" i="3" s="1"/>
  <c r="AN132" i="3" s="1"/>
  <c r="AN33" i="3"/>
  <c r="AN34" i="3" s="1"/>
  <c r="AN26" i="15" s="1"/>
  <c r="AN27" i="15" s="1"/>
  <c r="AN29" i="15" s="1"/>
  <c r="AN21" i="3"/>
  <c r="AN22" i="3" s="1"/>
  <c r="AN2" i="3"/>
  <c r="AN2" i="2"/>
  <c r="AM4" i="5"/>
  <c r="AM4" i="4"/>
  <c r="AM4" i="2"/>
  <c r="AM4" i="3"/>
  <c r="AI3" i="5"/>
  <c r="AI3" i="4"/>
  <c r="AI3" i="2"/>
  <c r="AI3" i="3"/>
  <c r="AJ140" i="3"/>
  <c r="AJ141" i="3" s="1"/>
  <c r="AM134" i="3" l="1"/>
  <c r="AK85" i="13"/>
  <c r="AK13" i="4" s="1"/>
  <c r="Z64" i="14"/>
  <c r="Z66" i="14" s="1"/>
  <c r="Z40" i="14"/>
  <c r="AN31" i="14"/>
  <c r="AN58" i="4" s="1"/>
  <c r="AN48" i="14"/>
  <c r="Y14" i="4"/>
  <c r="Y55" i="4"/>
  <c r="AH53" i="11"/>
  <c r="X56" i="12"/>
  <c r="X42" i="17"/>
  <c r="X24" i="17"/>
  <c r="X51" i="17"/>
  <c r="X52" i="17" s="1"/>
  <c r="X54" i="17" s="1"/>
  <c r="X10" i="17"/>
  <c r="AM72" i="7"/>
  <c r="AM30" i="15"/>
  <c r="AM31" i="15" s="1"/>
  <c r="AM36" i="15" s="1"/>
  <c r="AM52" i="4"/>
  <c r="AP130" i="3"/>
  <c r="AP50" i="15"/>
  <c r="AM56" i="4"/>
  <c r="AN36" i="7"/>
  <c r="AN37" i="7" s="1"/>
  <c r="AN45" i="14"/>
  <c r="AN52" i="14"/>
  <c r="AN53" i="14" s="1"/>
  <c r="AN51" i="4" s="1"/>
  <c r="Q21" i="4"/>
  <c r="Q22" i="4" s="1"/>
  <c r="AN4" i="14"/>
  <c r="AN4" i="17"/>
  <c r="AN4" i="15"/>
  <c r="AQ5" i="14"/>
  <c r="AQ5" i="17"/>
  <c r="AQ5" i="15"/>
  <c r="AO97" i="3"/>
  <c r="AO98" i="3" s="1"/>
  <c r="AO29" i="14" s="1"/>
  <c r="AO30" i="14" s="1"/>
  <c r="AO57" i="15"/>
  <c r="AO2" i="15"/>
  <c r="AO2" i="17"/>
  <c r="AO10" i="15"/>
  <c r="AO11" i="15" s="1"/>
  <c r="AO14" i="15" s="1"/>
  <c r="AO15" i="15" s="1"/>
  <c r="AO41" i="15" s="1"/>
  <c r="AN72" i="14"/>
  <c r="AN73" i="14" s="1"/>
  <c r="AN76" i="14" s="1"/>
  <c r="AN61" i="14"/>
  <c r="AN62" i="14" s="1"/>
  <c r="AN65" i="14" s="1"/>
  <c r="AJ3" i="14"/>
  <c r="AJ3" i="15"/>
  <c r="AJ3" i="17"/>
  <c r="Q61" i="15"/>
  <c r="Q49" i="15"/>
  <c r="Q51" i="15" s="1"/>
  <c r="Q53" i="15" s="1"/>
  <c r="Q40" i="15"/>
  <c r="Q42" i="15" s="1"/>
  <c r="Q45" i="15" s="1"/>
  <c r="Y82" i="14"/>
  <c r="Y83" i="14" s="1"/>
  <c r="Y90" i="14" s="1"/>
  <c r="Y91" i="14" s="1"/>
  <c r="Y78" i="14"/>
  <c r="X17" i="12"/>
  <c r="X18" i="12" s="1"/>
  <c r="X31" i="12" s="1"/>
  <c r="X13" i="12"/>
  <c r="X14" i="12" s="1"/>
  <c r="W55" i="12"/>
  <c r="V35" i="4"/>
  <c r="AN39" i="14"/>
  <c r="AN17" i="14"/>
  <c r="W37" i="12"/>
  <c r="W38" i="12" s="1"/>
  <c r="W41" i="12" s="1"/>
  <c r="W42" i="12" s="1"/>
  <c r="W32" i="12"/>
  <c r="W33" i="12" s="1"/>
  <c r="X30" i="12" s="1"/>
  <c r="X21" i="12" s="1"/>
  <c r="Z46" i="14"/>
  <c r="Y34" i="4"/>
  <c r="Y33" i="17" s="1"/>
  <c r="Y34" i="17" s="1"/>
  <c r="AN36" i="14"/>
  <c r="AH115" i="9"/>
  <c r="AH117" i="9" s="1"/>
  <c r="AH120" i="9" s="1"/>
  <c r="AH9" i="4"/>
  <c r="AH11" i="4" s="1"/>
  <c r="AH50" i="17" s="1"/>
  <c r="AL53" i="9"/>
  <c r="AL54" i="9" s="1"/>
  <c r="AL69" i="9" s="1"/>
  <c r="AL30" i="8"/>
  <c r="AL31" i="8" s="1"/>
  <c r="AL9" i="11" s="1"/>
  <c r="AL58" i="9"/>
  <c r="AL59" i="9" s="1"/>
  <c r="AL83" i="9" s="1"/>
  <c r="AL36" i="8"/>
  <c r="AL37" i="8" s="1"/>
  <c r="AL24" i="11" s="1"/>
  <c r="AN117" i="3"/>
  <c r="AN118" i="3" s="1"/>
  <c r="AN62" i="7"/>
  <c r="AO85" i="3"/>
  <c r="AO86" i="3" s="1"/>
  <c r="AO15" i="14" s="1"/>
  <c r="AO16" i="14" s="1"/>
  <c r="AO89" i="14" s="1"/>
  <c r="AO2" i="14"/>
  <c r="R23" i="7"/>
  <c r="R82" i="7" s="1"/>
  <c r="R84" i="7" s="1"/>
  <c r="R87" i="7" s="1"/>
  <c r="Q29" i="4"/>
  <c r="R12" i="7"/>
  <c r="Q37" i="4"/>
  <c r="AJ71" i="7"/>
  <c r="AJ74" i="7" s="1"/>
  <c r="AI36" i="4"/>
  <c r="AI36" i="17" s="1"/>
  <c r="AL65" i="7"/>
  <c r="AL61" i="4" s="1"/>
  <c r="AL73" i="7"/>
  <c r="AM63" i="7"/>
  <c r="AM64" i="7" s="1"/>
  <c r="AM21" i="15" s="1"/>
  <c r="AI33" i="11"/>
  <c r="AI34" i="11" s="1"/>
  <c r="AI10" i="4" s="1"/>
  <c r="AK70" i="9"/>
  <c r="AN113" i="3"/>
  <c r="AO114" i="3" s="1"/>
  <c r="AO133" i="3" s="1"/>
  <c r="AN58" i="7"/>
  <c r="AN59" i="7" s="1"/>
  <c r="AL84" i="13"/>
  <c r="AL85" i="13" s="1"/>
  <c r="AL13" i="4" s="1"/>
  <c r="AN116" i="9"/>
  <c r="AN25" i="11"/>
  <c r="AN17" i="11"/>
  <c r="AN10" i="13"/>
  <c r="AN11" i="13" s="1"/>
  <c r="AN83" i="13" s="1"/>
  <c r="AN41" i="11"/>
  <c r="AN10" i="11"/>
  <c r="AJ11" i="11"/>
  <c r="AJ30" i="11" s="1"/>
  <c r="AJ26" i="11"/>
  <c r="AJ32" i="11" s="1"/>
  <c r="S119" i="9"/>
  <c r="S121" i="9" s="1"/>
  <c r="S54" i="11"/>
  <c r="S55" i="11" s="1"/>
  <c r="S47" i="11"/>
  <c r="AN69" i="7"/>
  <c r="AN53" i="12"/>
  <c r="AN68" i="12"/>
  <c r="AN50" i="11"/>
  <c r="AN92" i="13"/>
  <c r="AN125" i="9"/>
  <c r="AN28" i="12"/>
  <c r="AM63" i="13"/>
  <c r="AN60" i="13" s="1"/>
  <c r="AM73" i="13"/>
  <c r="AM74" i="13" s="1"/>
  <c r="AM81" i="13" s="1"/>
  <c r="AM25" i="8"/>
  <c r="AM53" i="9" s="1"/>
  <c r="AM54" i="9" s="1"/>
  <c r="AM69" i="9" s="1"/>
  <c r="AN61" i="13"/>
  <c r="AN45" i="13"/>
  <c r="AN33" i="13"/>
  <c r="AM35" i="13"/>
  <c r="AO63" i="3"/>
  <c r="AO64" i="3" s="1"/>
  <c r="AO29" i="13"/>
  <c r="AO30" i="13" s="1"/>
  <c r="AO2" i="12"/>
  <c r="AO2" i="11"/>
  <c r="AO23" i="13"/>
  <c r="AO24" i="13" s="1"/>
  <c r="AO2" i="13"/>
  <c r="AN114" i="9"/>
  <c r="AN39" i="11"/>
  <c r="AP46" i="13"/>
  <c r="AP62" i="13" s="1"/>
  <c r="AP56" i="13"/>
  <c r="AP68" i="13" s="1"/>
  <c r="AL36" i="13"/>
  <c r="AL47" i="4" s="1"/>
  <c r="AL71" i="12"/>
  <c r="AL95" i="13"/>
  <c r="AJ74" i="9"/>
  <c r="AJ107" i="9" s="1"/>
  <c r="AQ44" i="13"/>
  <c r="AQ5" i="12"/>
  <c r="AQ5" i="11"/>
  <c r="AQ5" i="13"/>
  <c r="AQ54" i="13"/>
  <c r="AN67" i="13"/>
  <c r="AN34" i="13"/>
  <c r="AN55" i="13"/>
  <c r="AJ72" i="12"/>
  <c r="AJ73" i="12" s="1"/>
  <c r="AK70" i="12" s="1"/>
  <c r="AK62" i="12" s="1"/>
  <c r="AK63" i="12" s="1"/>
  <c r="AJ9" i="12"/>
  <c r="AM69" i="13"/>
  <c r="AN66" i="13" s="1"/>
  <c r="AM77" i="13"/>
  <c r="AM78" i="13" s="1"/>
  <c r="AM82" i="13" s="1"/>
  <c r="AJ3" i="12"/>
  <c r="AJ3" i="13"/>
  <c r="AJ3" i="11"/>
  <c r="AN4" i="12"/>
  <c r="AN4" i="11"/>
  <c r="AN4" i="13"/>
  <c r="AK16" i="11"/>
  <c r="AK18" i="11" s="1"/>
  <c r="AK31" i="11" s="1"/>
  <c r="AK9" i="11"/>
  <c r="AJ94" i="13"/>
  <c r="AJ97" i="13" s="1"/>
  <c r="AI27" i="4"/>
  <c r="AK73" i="9"/>
  <c r="AF8" i="12"/>
  <c r="AK103" i="9"/>
  <c r="AK109" i="9" s="1"/>
  <c r="AK72" i="9"/>
  <c r="AL103" i="9"/>
  <c r="AL109" i="9" s="1"/>
  <c r="AI110" i="9"/>
  <c r="AI128" i="9" s="1"/>
  <c r="AN131" i="3"/>
  <c r="AN134" i="3" s="1"/>
  <c r="AN22" i="8"/>
  <c r="AO2" i="8"/>
  <c r="AO2" i="9"/>
  <c r="AO14" i="8"/>
  <c r="AO15" i="8" s="1"/>
  <c r="AO18" i="8" s="1"/>
  <c r="AO19" i="8" s="1"/>
  <c r="AO24" i="8" s="1"/>
  <c r="AO74" i="3"/>
  <c r="AO75" i="3" s="1"/>
  <c r="AO102" i="9" s="1"/>
  <c r="AN4" i="7"/>
  <c r="AN4" i="9"/>
  <c r="AN4" i="8"/>
  <c r="AN40" i="9"/>
  <c r="AN23" i="8"/>
  <c r="AJ88" i="9"/>
  <c r="AJ92" i="9" s="1"/>
  <c r="AJ93" i="9" s="1"/>
  <c r="AJ108" i="9" s="1"/>
  <c r="AK85" i="9"/>
  <c r="AK86" i="9"/>
  <c r="AK84" i="9"/>
  <c r="AK87" i="9"/>
  <c r="AQ5" i="9"/>
  <c r="AQ5" i="7"/>
  <c r="AQ5" i="8"/>
  <c r="AL81" i="9"/>
  <c r="AL67" i="9"/>
  <c r="AM48" i="9"/>
  <c r="AM45" i="9"/>
  <c r="AM47" i="9"/>
  <c r="AM46" i="9"/>
  <c r="AJ3" i="7"/>
  <c r="AJ3" i="9"/>
  <c r="AJ3" i="8"/>
  <c r="AL79" i="9"/>
  <c r="AL65" i="9"/>
  <c r="AL82" i="9"/>
  <c r="AL68" i="9"/>
  <c r="AL80" i="9"/>
  <c r="AL66" i="9"/>
  <c r="AK71" i="9"/>
  <c r="AO25" i="3"/>
  <c r="AO26" i="3" s="1"/>
  <c r="AO27" i="3" s="1"/>
  <c r="AO2" i="7"/>
  <c r="AN21" i="7"/>
  <c r="AN10" i="7"/>
  <c r="AN10" i="5"/>
  <c r="AN15" i="5" s="1"/>
  <c r="AO12" i="5" s="1"/>
  <c r="AK140" i="3"/>
  <c r="AK141" i="3" s="1"/>
  <c r="AQ5" i="5"/>
  <c r="AQ5" i="4"/>
  <c r="AR9" i="3"/>
  <c r="AQ12" i="3"/>
  <c r="AQ13" i="3" s="1"/>
  <c r="AQ5" i="2"/>
  <c r="AQ5" i="3"/>
  <c r="AJ3" i="5"/>
  <c r="AJ3" i="4"/>
  <c r="AJ3" i="3"/>
  <c r="AJ3" i="2"/>
  <c r="AO2" i="5"/>
  <c r="AO2" i="4"/>
  <c r="AO109" i="3"/>
  <c r="AO110" i="3" s="1"/>
  <c r="AO47" i="7" s="1"/>
  <c r="AO48" i="7" s="1"/>
  <c r="AO57" i="3"/>
  <c r="AO58" i="3" s="1"/>
  <c r="AO41" i="3"/>
  <c r="AO33" i="3"/>
  <c r="AO34" i="3" s="1"/>
  <c r="AO26" i="15" s="1"/>
  <c r="AO27" i="15" s="1"/>
  <c r="AO29" i="15" s="1"/>
  <c r="AO2" i="2"/>
  <c r="AO21" i="3"/>
  <c r="AO22" i="3" s="1"/>
  <c r="AO46" i="3"/>
  <c r="AO47" i="3" s="1"/>
  <c r="AO2" i="3"/>
  <c r="AP17" i="3"/>
  <c r="AP18" i="3" s="1"/>
  <c r="AN4" i="5"/>
  <c r="AN4" i="4"/>
  <c r="AN4" i="2"/>
  <c r="AN4" i="3"/>
  <c r="AA37" i="14" l="1"/>
  <c r="Z33" i="4"/>
  <c r="Z32" i="17" s="1"/>
  <c r="Z81" i="14"/>
  <c r="Z67" i="14"/>
  <c r="Y40" i="17"/>
  <c r="Y49" i="17"/>
  <c r="AO31" i="14"/>
  <c r="AO58" i="4" s="1"/>
  <c r="AO88" i="14"/>
  <c r="Q38" i="4"/>
  <c r="Q37" i="17"/>
  <c r="Q38" i="17" s="1"/>
  <c r="Q41" i="17" s="1"/>
  <c r="Q43" i="17" s="1"/>
  <c r="Q45" i="17" s="1"/>
  <c r="Q30" i="4"/>
  <c r="Q19" i="17"/>
  <c r="Q20" i="17" s="1"/>
  <c r="Q22" i="17" s="1"/>
  <c r="Q25" i="17" s="1"/>
  <c r="Q27" i="17" s="1"/>
  <c r="AO48" i="14"/>
  <c r="AL16" i="11"/>
  <c r="AL18" i="11" s="1"/>
  <c r="AL31" i="11" s="1"/>
  <c r="Y122" i="3"/>
  <c r="Y123" i="3" s="1"/>
  <c r="Y9" i="17"/>
  <c r="AQ130" i="3"/>
  <c r="AQ50" i="15"/>
  <c r="AR5" i="14"/>
  <c r="AR5" i="15"/>
  <c r="AR5" i="17"/>
  <c r="AN72" i="7"/>
  <c r="AN30" i="15"/>
  <c r="AN31" i="15" s="1"/>
  <c r="AN36" i="15" s="1"/>
  <c r="AN52" i="4"/>
  <c r="AK3" i="14"/>
  <c r="AK3" i="17"/>
  <c r="AK3" i="15"/>
  <c r="AO36" i="7"/>
  <c r="AO37" i="7" s="1"/>
  <c r="AO52" i="14"/>
  <c r="AO53" i="14" s="1"/>
  <c r="AO51" i="4" s="1"/>
  <c r="AO45" i="14"/>
  <c r="AO72" i="14"/>
  <c r="AO73" i="14" s="1"/>
  <c r="AO76" i="14" s="1"/>
  <c r="AO61" i="14"/>
  <c r="AO62" i="14" s="1"/>
  <c r="AO65" i="14" s="1"/>
  <c r="AP97" i="3"/>
  <c r="AP98" i="3" s="1"/>
  <c r="AP29" i="14" s="1"/>
  <c r="AP30" i="14" s="1"/>
  <c r="AP88" i="14" s="1"/>
  <c r="AP10" i="15"/>
  <c r="AP11" i="15" s="1"/>
  <c r="AP14" i="15" s="1"/>
  <c r="AP15" i="15" s="1"/>
  <c r="AP41" i="15" s="1"/>
  <c r="AP57" i="15"/>
  <c r="AP2" i="15"/>
  <c r="AP2" i="17"/>
  <c r="AO4" i="14"/>
  <c r="AO4" i="17"/>
  <c r="AO4" i="15"/>
  <c r="AN56" i="4"/>
  <c r="Y15" i="4"/>
  <c r="Y16" i="4" s="1"/>
  <c r="Y47" i="12" s="1"/>
  <c r="Y48" i="12" s="1"/>
  <c r="Y49" i="12" s="1"/>
  <c r="Y18" i="4" s="1"/>
  <c r="Y19" i="4" s="1"/>
  <c r="Y13" i="7" s="1"/>
  <c r="Y79" i="7" s="1"/>
  <c r="Y57" i="4"/>
  <c r="Y10" i="12"/>
  <c r="Y11" i="12" s="1"/>
  <c r="Y84" i="14"/>
  <c r="AO39" i="14"/>
  <c r="AO17" i="14"/>
  <c r="Z75" i="14"/>
  <c r="Z77" i="14" s="1"/>
  <c r="Z49" i="14"/>
  <c r="W57" i="12"/>
  <c r="W58" i="12" s="1"/>
  <c r="W43" i="12"/>
  <c r="W50" i="4" s="1"/>
  <c r="X36" i="12"/>
  <c r="X22" i="12"/>
  <c r="X23" i="12" s="1"/>
  <c r="AH8" i="12"/>
  <c r="AL71" i="9"/>
  <c r="AO36" i="14"/>
  <c r="AL85" i="9"/>
  <c r="AL72" i="9"/>
  <c r="AL86" i="9"/>
  <c r="AL87" i="9"/>
  <c r="AL70" i="9"/>
  <c r="AL84" i="9"/>
  <c r="AL73" i="9"/>
  <c r="AL96" i="13"/>
  <c r="AM101" i="9"/>
  <c r="AI53" i="11"/>
  <c r="AI40" i="11"/>
  <c r="AI42" i="11" s="1"/>
  <c r="AI45" i="11" s="1"/>
  <c r="AO117" i="3"/>
  <c r="AO118" i="3" s="1"/>
  <c r="AN35" i="13"/>
  <c r="AN36" i="13" s="1"/>
  <c r="AN47" i="4" s="1"/>
  <c r="AO62" i="7"/>
  <c r="AP85" i="3"/>
  <c r="AP86" i="3" s="1"/>
  <c r="AP15" i="14" s="1"/>
  <c r="AP16" i="14" s="1"/>
  <c r="AP89" i="14" s="1"/>
  <c r="AP2" i="14"/>
  <c r="AJ33" i="11"/>
  <c r="AJ34" i="11" s="1"/>
  <c r="AJ10" i="4" s="1"/>
  <c r="R78" i="7"/>
  <c r="R80" i="7" s="1"/>
  <c r="R86" i="7" s="1"/>
  <c r="R88" i="7" s="1"/>
  <c r="AK71" i="7"/>
  <c r="AK74" i="7" s="1"/>
  <c r="AJ36" i="4"/>
  <c r="AJ36" i="17" s="1"/>
  <c r="AM73" i="7"/>
  <c r="AM65" i="7"/>
  <c r="AM61" i="4" s="1"/>
  <c r="AN63" i="7"/>
  <c r="AN64" i="7" s="1"/>
  <c r="AN21" i="15" s="1"/>
  <c r="AO113" i="3"/>
  <c r="AP114" i="3" s="1"/>
  <c r="AP133" i="3" s="1"/>
  <c r="AO58" i="7"/>
  <c r="AO59" i="7" s="1"/>
  <c r="AM30" i="8"/>
  <c r="AM31" i="8" s="1"/>
  <c r="AM9" i="11" s="1"/>
  <c r="AM36" i="8"/>
  <c r="AM37" i="8" s="1"/>
  <c r="AM24" i="11" s="1"/>
  <c r="AM58" i="9"/>
  <c r="AM59" i="9" s="1"/>
  <c r="AM83" i="9" s="1"/>
  <c r="AR44" i="13"/>
  <c r="AR5" i="12"/>
  <c r="AR54" i="13"/>
  <c r="AR5" i="11"/>
  <c r="AR5" i="13"/>
  <c r="AL11" i="11"/>
  <c r="AL30" i="11" s="1"/>
  <c r="AL26" i="11"/>
  <c r="AL32" i="11" s="1"/>
  <c r="AK72" i="12"/>
  <c r="AK73" i="12" s="1"/>
  <c r="AL70" i="12" s="1"/>
  <c r="AL62" i="12" s="1"/>
  <c r="AL63" i="12" s="1"/>
  <c r="AK9" i="12"/>
  <c r="S44" i="4"/>
  <c r="AO61" i="13"/>
  <c r="AO33" i="13"/>
  <c r="AO45" i="13"/>
  <c r="T52" i="11"/>
  <c r="S32" i="4"/>
  <c r="S23" i="17" s="1"/>
  <c r="AO69" i="7"/>
  <c r="AO125" i="9"/>
  <c r="AO92" i="13"/>
  <c r="AO50" i="11"/>
  <c r="AO68" i="12"/>
  <c r="AO53" i="12"/>
  <c r="AO28" i="12"/>
  <c r="AN77" i="13"/>
  <c r="AN78" i="13" s="1"/>
  <c r="AN82" i="13" s="1"/>
  <c r="AN69" i="13"/>
  <c r="AO66" i="13" s="1"/>
  <c r="AO116" i="9"/>
  <c r="AO10" i="11"/>
  <c r="AO10" i="13"/>
  <c r="AO11" i="13" s="1"/>
  <c r="AO83" i="13" s="1"/>
  <c r="AO25" i="11"/>
  <c r="AO17" i="11"/>
  <c r="AO41" i="11"/>
  <c r="AP63" i="3"/>
  <c r="AP64" i="3" s="1"/>
  <c r="AP23" i="13"/>
  <c r="AP24" i="13" s="1"/>
  <c r="AP2" i="13"/>
  <c r="AP29" i="13"/>
  <c r="AP30" i="13" s="1"/>
  <c r="AP2" i="11"/>
  <c r="AP2" i="12"/>
  <c r="AM84" i="13"/>
  <c r="AN63" i="13"/>
  <c r="AO60" i="13" s="1"/>
  <c r="AN73" i="13"/>
  <c r="AN74" i="13" s="1"/>
  <c r="AN81" i="13" s="1"/>
  <c r="AM95" i="13"/>
  <c r="AM36" i="13"/>
  <c r="AM47" i="4" s="1"/>
  <c r="AM71" i="12"/>
  <c r="AK94" i="13"/>
  <c r="AK97" i="13" s="1"/>
  <c r="AJ27" i="4"/>
  <c r="AK3" i="12"/>
  <c r="AK3" i="11"/>
  <c r="AK3" i="13"/>
  <c r="AO67" i="13"/>
  <c r="AO55" i="13"/>
  <c r="AO34" i="13"/>
  <c r="S129" i="9"/>
  <c r="S130" i="9" s="1"/>
  <c r="S43" i="4"/>
  <c r="AQ46" i="13"/>
  <c r="AQ62" i="13" s="1"/>
  <c r="AQ56" i="13"/>
  <c r="AQ68" i="13" s="1"/>
  <c r="AK26" i="11"/>
  <c r="AK32" i="11" s="1"/>
  <c r="AK11" i="11"/>
  <c r="AK30" i="11" s="1"/>
  <c r="AO4" i="13"/>
  <c r="AO4" i="12"/>
  <c r="AO4" i="11"/>
  <c r="AO114" i="9"/>
  <c r="AO39" i="11"/>
  <c r="AJ110" i="9"/>
  <c r="AJ128" i="9" s="1"/>
  <c r="AI9" i="4"/>
  <c r="AI115" i="9"/>
  <c r="AI117" i="9" s="1"/>
  <c r="AI120" i="9" s="1"/>
  <c r="AM103" i="9"/>
  <c r="AM109" i="9" s="1"/>
  <c r="AK74" i="9"/>
  <c r="AK107" i="9" s="1"/>
  <c r="AK88" i="9"/>
  <c r="AK92" i="9" s="1"/>
  <c r="AK93" i="9" s="1"/>
  <c r="AK108" i="9" s="1"/>
  <c r="AO131" i="3"/>
  <c r="AO22" i="8"/>
  <c r="AM80" i="9"/>
  <c r="AM66" i="9"/>
  <c r="AM71" i="9" s="1"/>
  <c r="AN46" i="9"/>
  <c r="AN45" i="9"/>
  <c r="AN48" i="9"/>
  <c r="AN47" i="9"/>
  <c r="AK3" i="7"/>
  <c r="AK3" i="9"/>
  <c r="AK3" i="8"/>
  <c r="AO4" i="7"/>
  <c r="AO4" i="9"/>
  <c r="AO4" i="8"/>
  <c r="AM81" i="9"/>
  <c r="AM67" i="9"/>
  <c r="AM72" i="9" s="1"/>
  <c r="AO40" i="9"/>
  <c r="AO23" i="8"/>
  <c r="AR5" i="9"/>
  <c r="AR5" i="8"/>
  <c r="AR5" i="7"/>
  <c r="AN25" i="8"/>
  <c r="AM82" i="9"/>
  <c r="AM68" i="9"/>
  <c r="AM73" i="9" s="1"/>
  <c r="AP2" i="8"/>
  <c r="AP74" i="3"/>
  <c r="AP75" i="3" s="1"/>
  <c r="AP102" i="9" s="1"/>
  <c r="AP14" i="8"/>
  <c r="AP15" i="8" s="1"/>
  <c r="AP18" i="8" s="1"/>
  <c r="AP19" i="8" s="1"/>
  <c r="AP24" i="8" s="1"/>
  <c r="AP2" i="9"/>
  <c r="AM79" i="9"/>
  <c r="AM65" i="9"/>
  <c r="AM70" i="9" s="1"/>
  <c r="AP25" i="3"/>
  <c r="AP26" i="3" s="1"/>
  <c r="AP27" i="3" s="1"/>
  <c r="AP2" i="7"/>
  <c r="AO10" i="7"/>
  <c r="AO21" i="7"/>
  <c r="AO10" i="5"/>
  <c r="AO15" i="5" s="1"/>
  <c r="AP12" i="5" s="1"/>
  <c r="AR5" i="5"/>
  <c r="AR5" i="4"/>
  <c r="AS9" i="3"/>
  <c r="AR12" i="3"/>
  <c r="AR13" i="3" s="1"/>
  <c r="AR5" i="2"/>
  <c r="AR5" i="3"/>
  <c r="AO4" i="5"/>
  <c r="AO4" i="4"/>
  <c r="AO4" i="3"/>
  <c r="AO4" i="2"/>
  <c r="AO42" i="3"/>
  <c r="AO132" i="3" s="1"/>
  <c r="AK3" i="5"/>
  <c r="AK3" i="4"/>
  <c r="AK3" i="3"/>
  <c r="AK3" i="2"/>
  <c r="AL140" i="3"/>
  <c r="AL141" i="3" s="1"/>
  <c r="AQ17" i="3"/>
  <c r="AQ18" i="3" s="1"/>
  <c r="AP2" i="5"/>
  <c r="AP2" i="4"/>
  <c r="AP109" i="3"/>
  <c r="AP110" i="3" s="1"/>
  <c r="AP47" i="7" s="1"/>
  <c r="AP48" i="7" s="1"/>
  <c r="AP57" i="3"/>
  <c r="AP58" i="3" s="1"/>
  <c r="AP41" i="3"/>
  <c r="AP42" i="3" s="1"/>
  <c r="AP132" i="3" s="1"/>
  <c r="AP33" i="3"/>
  <c r="AP34" i="3" s="1"/>
  <c r="AP26" i="15" s="1"/>
  <c r="AP27" i="15" s="1"/>
  <c r="AP29" i="15" s="1"/>
  <c r="AP21" i="3"/>
  <c r="AP22" i="3" s="1"/>
  <c r="AP46" i="3"/>
  <c r="AP47" i="3" s="1"/>
  <c r="AP2" i="2"/>
  <c r="AP2" i="3"/>
  <c r="Q70" i="4" l="1"/>
  <c r="Z55" i="4"/>
  <c r="Z14" i="4"/>
  <c r="AP31" i="14"/>
  <c r="AA40" i="14"/>
  <c r="AA64" i="14"/>
  <c r="AA66" i="14" s="1"/>
  <c r="Q71" i="4"/>
  <c r="Y56" i="12"/>
  <c r="AP48" i="14"/>
  <c r="Y42" i="17"/>
  <c r="Y51" i="17"/>
  <c r="Y52" i="17" s="1"/>
  <c r="Y54" i="17" s="1"/>
  <c r="Y24" i="17"/>
  <c r="Y10" i="17"/>
  <c r="AO72" i="7"/>
  <c r="AO52" i="4"/>
  <c r="AO30" i="15"/>
  <c r="AO31" i="15" s="1"/>
  <c r="AO36" i="15" s="1"/>
  <c r="AN71" i="12"/>
  <c r="AP4" i="14"/>
  <c r="AP4" i="17"/>
  <c r="AP4" i="15"/>
  <c r="AP72" i="14"/>
  <c r="AP73" i="14" s="1"/>
  <c r="AP76" i="14" s="1"/>
  <c r="AP61" i="14"/>
  <c r="AP62" i="14" s="1"/>
  <c r="AP65" i="14" s="1"/>
  <c r="AO56" i="4"/>
  <c r="AP58" i="4"/>
  <c r="AL88" i="9"/>
  <c r="AL92" i="9" s="1"/>
  <c r="AL93" i="9" s="1"/>
  <c r="AL108" i="9" s="1"/>
  <c r="AL74" i="9"/>
  <c r="AL107" i="9" s="1"/>
  <c r="AQ97" i="3"/>
  <c r="AQ98" i="3" s="1"/>
  <c r="AQ29" i="14" s="1"/>
  <c r="AQ30" i="14" s="1"/>
  <c r="AQ31" i="14" s="1"/>
  <c r="AQ2" i="15"/>
  <c r="AQ10" i="15"/>
  <c r="AQ11" i="15" s="1"/>
  <c r="AQ14" i="15" s="1"/>
  <c r="AQ15" i="15" s="1"/>
  <c r="AQ41" i="15" s="1"/>
  <c r="AQ57" i="15"/>
  <c r="AQ2" i="17"/>
  <c r="AL3" i="14"/>
  <c r="AL3" i="17"/>
  <c r="AL3" i="15"/>
  <c r="AR130" i="3"/>
  <c r="AR50" i="15"/>
  <c r="AP36" i="7"/>
  <c r="AP37" i="7" s="1"/>
  <c r="AP45" i="14"/>
  <c r="AP52" i="14"/>
  <c r="AP53" i="14" s="1"/>
  <c r="AP51" i="4" s="1"/>
  <c r="AS5" i="14"/>
  <c r="AS5" i="17"/>
  <c r="AS5" i="15"/>
  <c r="R89" i="7"/>
  <c r="R21" i="4" s="1"/>
  <c r="R22" i="4" s="1"/>
  <c r="R20" i="15"/>
  <c r="R22" i="15" s="1"/>
  <c r="R35" i="15" s="1"/>
  <c r="R37" i="15" s="1"/>
  <c r="R58" i="15" s="1"/>
  <c r="R59" i="15" s="1"/>
  <c r="Z82" i="14"/>
  <c r="Z83" i="14" s="1"/>
  <c r="Z90" i="14" s="1"/>
  <c r="Z91" i="14" s="1"/>
  <c r="Z78" i="14"/>
  <c r="X37" i="12"/>
  <c r="X38" i="12" s="1"/>
  <c r="X41" i="12" s="1"/>
  <c r="X42" i="12" s="1"/>
  <c r="X32" i="12"/>
  <c r="X33" i="12" s="1"/>
  <c r="Y30" i="12" s="1"/>
  <c r="Y21" i="12" s="1"/>
  <c r="AP39" i="14"/>
  <c r="AP17" i="14"/>
  <c r="X55" i="12"/>
  <c r="W35" i="4"/>
  <c r="AA46" i="14"/>
  <c r="Z34" i="4"/>
  <c r="Z33" i="17" s="1"/>
  <c r="Z34" i="17" s="1"/>
  <c r="Y13" i="12"/>
  <c r="Y14" i="12" s="1"/>
  <c r="Y17" i="12"/>
  <c r="Y18" i="12" s="1"/>
  <c r="Y31" i="12" s="1"/>
  <c r="AJ9" i="4"/>
  <c r="AJ11" i="4" s="1"/>
  <c r="AP36" i="14"/>
  <c r="AN95" i="13"/>
  <c r="AM86" i="9"/>
  <c r="AM16" i="11"/>
  <c r="AM18" i="11" s="1"/>
  <c r="AM31" i="11" s="1"/>
  <c r="AJ53" i="11"/>
  <c r="AJ40" i="11"/>
  <c r="AJ42" i="11" s="1"/>
  <c r="AJ45" i="11" s="1"/>
  <c r="AM85" i="9"/>
  <c r="AP117" i="3"/>
  <c r="AP118" i="3" s="1"/>
  <c r="AM87" i="9"/>
  <c r="AM84" i="9"/>
  <c r="AK33" i="11"/>
  <c r="AK34" i="11" s="1"/>
  <c r="AK10" i="4" s="1"/>
  <c r="AK110" i="9"/>
  <c r="AK128" i="9" s="1"/>
  <c r="AJ115" i="9"/>
  <c r="AJ117" i="9" s="1"/>
  <c r="AJ120" i="9" s="1"/>
  <c r="AP62" i="7"/>
  <c r="AQ85" i="3"/>
  <c r="AQ86" i="3" s="1"/>
  <c r="AQ15" i="14" s="1"/>
  <c r="AQ16" i="14" s="1"/>
  <c r="AQ89" i="14" s="1"/>
  <c r="AQ2" i="14"/>
  <c r="R14" i="7"/>
  <c r="R15" i="7" s="1"/>
  <c r="R25" i="7"/>
  <c r="R26" i="7" s="1"/>
  <c r="AN73" i="7"/>
  <c r="AN65" i="7"/>
  <c r="AN61" i="4" s="1"/>
  <c r="AL71" i="7"/>
  <c r="AL74" i="7" s="1"/>
  <c r="AK36" i="4"/>
  <c r="AK36" i="17" s="1"/>
  <c r="AO63" i="7"/>
  <c r="AO64" i="7" s="1"/>
  <c r="AO21" i="15" s="1"/>
  <c r="S45" i="4"/>
  <c r="S48" i="4" s="1"/>
  <c r="S53" i="4" s="1"/>
  <c r="AN84" i="13"/>
  <c r="AN96" i="13" s="1"/>
  <c r="AL33" i="11"/>
  <c r="AL34" i="11" s="1"/>
  <c r="AL10" i="4" s="1"/>
  <c r="AP113" i="3"/>
  <c r="AQ114" i="3" s="1"/>
  <c r="AQ133" i="3" s="1"/>
  <c r="AP58" i="7"/>
  <c r="AP59" i="7" s="1"/>
  <c r="AP39" i="11"/>
  <c r="AP114" i="9"/>
  <c r="AP67" i="13"/>
  <c r="AP34" i="13"/>
  <c r="AP55" i="13"/>
  <c r="AQ63" i="3"/>
  <c r="AQ64" i="3" s="1"/>
  <c r="AQ2" i="13"/>
  <c r="AQ23" i="13"/>
  <c r="AQ24" i="13" s="1"/>
  <c r="AQ29" i="13"/>
  <c r="AQ30" i="13" s="1"/>
  <c r="AQ2" i="11"/>
  <c r="AQ2" i="12"/>
  <c r="AM26" i="11"/>
  <c r="AM32" i="11" s="1"/>
  <c r="AM11" i="11"/>
  <c r="AM30" i="11" s="1"/>
  <c r="AO35" i="13"/>
  <c r="AO63" i="13"/>
  <c r="AP60" i="13" s="1"/>
  <c r="AO73" i="13"/>
  <c r="AO74" i="13" s="1"/>
  <c r="AO81" i="13" s="1"/>
  <c r="AP61" i="13"/>
  <c r="AP45" i="13"/>
  <c r="AP33" i="13"/>
  <c r="T127" i="9"/>
  <c r="T119" i="9" s="1"/>
  <c r="T121" i="9" s="1"/>
  <c r="S28" i="4"/>
  <c r="S18" i="17" s="1"/>
  <c r="AO25" i="8"/>
  <c r="AO36" i="8" s="1"/>
  <c r="AO37" i="8" s="1"/>
  <c r="AO24" i="11" s="1"/>
  <c r="AO134" i="3"/>
  <c r="AL94" i="13"/>
  <c r="AL97" i="13" s="1"/>
  <c r="AK27" i="4"/>
  <c r="AL72" i="12"/>
  <c r="AL73" i="12" s="1"/>
  <c r="AM70" i="12" s="1"/>
  <c r="AM62" i="12" s="1"/>
  <c r="AM63" i="12" s="1"/>
  <c r="AL9" i="12"/>
  <c r="T44" i="11"/>
  <c r="T46" i="11" s="1"/>
  <c r="AL3" i="13"/>
  <c r="AL3" i="12"/>
  <c r="AL3" i="11"/>
  <c r="AR46" i="13"/>
  <c r="AR62" i="13" s="1"/>
  <c r="AR56" i="13"/>
  <c r="AR68" i="13" s="1"/>
  <c r="AP4" i="12"/>
  <c r="AP4" i="11"/>
  <c r="AP4" i="13"/>
  <c r="AP69" i="7"/>
  <c r="AP125" i="9"/>
  <c r="AP50" i="11"/>
  <c r="AP92" i="13"/>
  <c r="AP68" i="12"/>
  <c r="AP53" i="12"/>
  <c r="AP28" i="12"/>
  <c r="AO77" i="13"/>
  <c r="AO78" i="13" s="1"/>
  <c r="AO82" i="13" s="1"/>
  <c r="AO69" i="13"/>
  <c r="AP66" i="13" s="1"/>
  <c r="AI11" i="4"/>
  <c r="AI50" i="17" s="1"/>
  <c r="AS5" i="12"/>
  <c r="AS54" i="13"/>
  <c r="AS44" i="13"/>
  <c r="AS5" i="11"/>
  <c r="AS5" i="13"/>
  <c r="AP116" i="9"/>
  <c r="AP25" i="11"/>
  <c r="AP10" i="11"/>
  <c r="AP41" i="11"/>
  <c r="AP17" i="11"/>
  <c r="AP10" i="13"/>
  <c r="AP11" i="13" s="1"/>
  <c r="AP83" i="13" s="1"/>
  <c r="AM85" i="13"/>
  <c r="AM13" i="4" s="1"/>
  <c r="AM96" i="13"/>
  <c r="AN80" i="9"/>
  <c r="AN66" i="9"/>
  <c r="AS5" i="9"/>
  <c r="AS5" i="8"/>
  <c r="AS5" i="7"/>
  <c r="AP131" i="3"/>
  <c r="AP22" i="8"/>
  <c r="AP40" i="9"/>
  <c r="AP23" i="8"/>
  <c r="AN101" i="9"/>
  <c r="AN58" i="9"/>
  <c r="AN59" i="9" s="1"/>
  <c r="AN83" i="9" s="1"/>
  <c r="AN53" i="9"/>
  <c r="AN54" i="9" s="1"/>
  <c r="AN69" i="9" s="1"/>
  <c r="AN36" i="8"/>
  <c r="AN37" i="8" s="1"/>
  <c r="AN24" i="11" s="1"/>
  <c r="AN30" i="8"/>
  <c r="AN31" i="8" s="1"/>
  <c r="AN79" i="9"/>
  <c r="AN65" i="9"/>
  <c r="AP4" i="7"/>
  <c r="AP4" i="8"/>
  <c r="AP4" i="9"/>
  <c r="AQ74" i="3"/>
  <c r="AQ75" i="3" s="1"/>
  <c r="AQ102" i="9" s="1"/>
  <c r="AQ2" i="8"/>
  <c r="AQ14" i="8"/>
  <c r="AQ15" i="8" s="1"/>
  <c r="AQ18" i="8" s="1"/>
  <c r="AQ19" i="8" s="1"/>
  <c r="AQ24" i="8" s="1"/>
  <c r="AQ2" i="9"/>
  <c r="AM74" i="9"/>
  <c r="AM107" i="9" s="1"/>
  <c r="AN81" i="9"/>
  <c r="AN67" i="9"/>
  <c r="AL3" i="7"/>
  <c r="AL3" i="9"/>
  <c r="AL3" i="8"/>
  <c r="AO48" i="9"/>
  <c r="AO46" i="9"/>
  <c r="AO47" i="9"/>
  <c r="AO45" i="9"/>
  <c r="AN82" i="9"/>
  <c r="AN68" i="9"/>
  <c r="AP10" i="7"/>
  <c r="AP21" i="7"/>
  <c r="AQ25" i="3"/>
  <c r="AQ26" i="3" s="1"/>
  <c r="AQ27" i="3" s="1"/>
  <c r="AQ2" i="7"/>
  <c r="AP10" i="5"/>
  <c r="AP15" i="5" s="1"/>
  <c r="AQ12" i="5" s="1"/>
  <c r="AQ2" i="5"/>
  <c r="AQ2" i="4"/>
  <c r="AQ109" i="3"/>
  <c r="AQ110" i="3" s="1"/>
  <c r="AQ47" i="7" s="1"/>
  <c r="AQ48" i="7" s="1"/>
  <c r="AQ57" i="3"/>
  <c r="AQ58" i="3" s="1"/>
  <c r="AQ33" i="3"/>
  <c r="AQ34" i="3" s="1"/>
  <c r="AQ26" i="15" s="1"/>
  <c r="AQ27" i="15" s="1"/>
  <c r="AQ29" i="15" s="1"/>
  <c r="AQ46" i="3"/>
  <c r="AQ47" i="3" s="1"/>
  <c r="AQ2" i="3"/>
  <c r="AQ41" i="3"/>
  <c r="AQ42" i="3" s="1"/>
  <c r="AQ132" i="3" s="1"/>
  <c r="AQ2" i="2"/>
  <c r="AQ21" i="3"/>
  <c r="AQ22" i="3" s="1"/>
  <c r="AP4" i="5"/>
  <c r="AP4" i="4"/>
  <c r="AP4" i="3"/>
  <c r="AP4" i="2"/>
  <c r="AL3" i="5"/>
  <c r="AL3" i="4"/>
  <c r="AL3" i="2"/>
  <c r="AL3" i="3"/>
  <c r="AR17" i="3"/>
  <c r="AR18" i="3" s="1"/>
  <c r="AM140" i="3"/>
  <c r="AM141" i="3" s="1"/>
  <c r="AS5" i="5"/>
  <c r="AS5" i="4"/>
  <c r="AT9" i="3"/>
  <c r="AS12" i="3"/>
  <c r="AS13" i="3" s="1"/>
  <c r="AS5" i="2"/>
  <c r="AS5" i="3"/>
  <c r="AL110" i="9" l="1"/>
  <c r="AL128" i="9" s="1"/>
  <c r="AA81" i="14"/>
  <c r="AA67" i="14"/>
  <c r="AB37" i="14"/>
  <c r="AA33" i="4"/>
  <c r="AA32" i="17" s="1"/>
  <c r="Z49" i="17"/>
  <c r="Z40" i="17"/>
  <c r="AJ8" i="12"/>
  <c r="AJ50" i="17"/>
  <c r="AQ48" i="14"/>
  <c r="AQ88" i="14"/>
  <c r="R64" i="4"/>
  <c r="R65" i="4" s="1"/>
  <c r="S59" i="4"/>
  <c r="S62" i="4" s="1"/>
  <c r="S24" i="7" s="1"/>
  <c r="S83" i="7" s="1"/>
  <c r="S8" i="17"/>
  <c r="S11" i="17" s="1"/>
  <c r="S13" i="17" s="1"/>
  <c r="R61" i="15"/>
  <c r="Z122" i="3"/>
  <c r="Z123" i="3" s="1"/>
  <c r="Z9" i="17"/>
  <c r="AS130" i="3"/>
  <c r="AS50" i="15"/>
  <c r="AQ4" i="14"/>
  <c r="AQ4" i="17"/>
  <c r="AQ4" i="15"/>
  <c r="AQ58" i="4"/>
  <c r="AM3" i="14"/>
  <c r="AM3" i="17"/>
  <c r="AM3" i="15"/>
  <c r="AP72" i="7"/>
  <c r="AP52" i="4"/>
  <c r="AP30" i="15"/>
  <c r="AP31" i="15" s="1"/>
  <c r="AP36" i="15" s="1"/>
  <c r="AK40" i="11"/>
  <c r="AK42" i="11" s="1"/>
  <c r="AK45" i="11" s="1"/>
  <c r="AP56" i="4"/>
  <c r="AT5" i="14"/>
  <c r="AT5" i="15"/>
  <c r="AT5" i="17"/>
  <c r="AQ36" i="7"/>
  <c r="AQ37" i="7" s="1"/>
  <c r="AQ52" i="14"/>
  <c r="AQ53" i="14" s="1"/>
  <c r="AQ51" i="4" s="1"/>
  <c r="AQ45" i="14"/>
  <c r="AQ72" i="14"/>
  <c r="AQ73" i="14" s="1"/>
  <c r="AQ76" i="14" s="1"/>
  <c r="AQ61" i="14"/>
  <c r="AQ62" i="14" s="1"/>
  <c r="AQ65" i="14" s="1"/>
  <c r="AR97" i="3"/>
  <c r="AR98" i="3" s="1"/>
  <c r="AR29" i="14" s="1"/>
  <c r="AR30" i="14" s="1"/>
  <c r="AR88" i="14" s="1"/>
  <c r="AR57" i="15"/>
  <c r="AR10" i="15"/>
  <c r="AR11" i="15" s="1"/>
  <c r="AR14" i="15" s="1"/>
  <c r="AR15" i="15" s="1"/>
  <c r="AR41" i="15" s="1"/>
  <c r="AR2" i="17"/>
  <c r="AR2" i="15"/>
  <c r="AK53" i="11"/>
  <c r="R49" i="15"/>
  <c r="R51" i="15" s="1"/>
  <c r="R53" i="15" s="1"/>
  <c r="R40" i="15"/>
  <c r="R42" i="15" s="1"/>
  <c r="R45" i="15" s="1"/>
  <c r="Z15" i="4"/>
  <c r="Z16" i="4" s="1"/>
  <c r="Z47" i="12" s="1"/>
  <c r="Z48" i="12" s="1"/>
  <c r="Z49" i="12" s="1"/>
  <c r="Z18" i="4" s="1"/>
  <c r="Z19" i="4" s="1"/>
  <c r="Z13" i="7" s="1"/>
  <c r="Z79" i="7" s="1"/>
  <c r="Z57" i="4"/>
  <c r="Y22" i="12"/>
  <c r="Y23" i="12" s="1"/>
  <c r="Y36" i="12"/>
  <c r="AA75" i="14"/>
  <c r="AA77" i="14" s="1"/>
  <c r="AA49" i="14"/>
  <c r="AQ39" i="14"/>
  <c r="AQ17" i="14"/>
  <c r="Z84" i="14"/>
  <c r="Z10" i="12"/>
  <c r="Z11" i="12" s="1"/>
  <c r="X57" i="12"/>
  <c r="X58" i="12" s="1"/>
  <c r="X43" i="12"/>
  <c r="X50" i="4" s="1"/>
  <c r="AQ36" i="14"/>
  <c r="AM33" i="11"/>
  <c r="AM53" i="11" s="1"/>
  <c r="AL40" i="11"/>
  <c r="AL42" i="11" s="1"/>
  <c r="AL45" i="11" s="1"/>
  <c r="AM88" i="9"/>
  <c r="AM92" i="9" s="1"/>
  <c r="AM93" i="9" s="1"/>
  <c r="AM108" i="9" s="1"/>
  <c r="AM110" i="9" s="1"/>
  <c r="AM128" i="9" s="1"/>
  <c r="AL53" i="11"/>
  <c r="AK115" i="9"/>
  <c r="AK117" i="9" s="1"/>
  <c r="AK120" i="9" s="1"/>
  <c r="AK9" i="4"/>
  <c r="AK11" i="4" s="1"/>
  <c r="AK50" i="17" s="1"/>
  <c r="AQ117" i="3"/>
  <c r="AQ118" i="3" s="1"/>
  <c r="AO30" i="8"/>
  <c r="AO31" i="8" s="1"/>
  <c r="AO16" i="11" s="1"/>
  <c r="AO18" i="11" s="1"/>
  <c r="AO31" i="11" s="1"/>
  <c r="AO53" i="9"/>
  <c r="AO54" i="9" s="1"/>
  <c r="AO69" i="9" s="1"/>
  <c r="AO58" i="9"/>
  <c r="AO59" i="9" s="1"/>
  <c r="AO83" i="9" s="1"/>
  <c r="AO101" i="9"/>
  <c r="AO103" i="9" s="1"/>
  <c r="AO109" i="9" s="1"/>
  <c r="AR2" i="14"/>
  <c r="AR85" i="3"/>
  <c r="AR86" i="3" s="1"/>
  <c r="AR15" i="14" s="1"/>
  <c r="AR16" i="14" s="1"/>
  <c r="AR89" i="14" s="1"/>
  <c r="AQ62" i="7"/>
  <c r="AN85" i="13"/>
  <c r="AN13" i="4" s="1"/>
  <c r="AI8" i="12"/>
  <c r="S23" i="7"/>
  <c r="S82" i="7" s="1"/>
  <c r="R29" i="4"/>
  <c r="R37" i="4"/>
  <c r="S12" i="7"/>
  <c r="AO73" i="7"/>
  <c r="AO65" i="7"/>
  <c r="AO61" i="4" s="1"/>
  <c r="AM71" i="7"/>
  <c r="AM74" i="7" s="1"/>
  <c r="AL36" i="4"/>
  <c r="AL36" i="17" s="1"/>
  <c r="AP63" i="7"/>
  <c r="AP64" i="7" s="1"/>
  <c r="AP21" i="15" s="1"/>
  <c r="AO84" i="13"/>
  <c r="AO96" i="13" s="1"/>
  <c r="AQ113" i="3"/>
  <c r="AR114" i="3" s="1"/>
  <c r="AR133" i="3" s="1"/>
  <c r="AQ58" i="7"/>
  <c r="AQ59" i="7" s="1"/>
  <c r="AQ41" i="11"/>
  <c r="AQ116" i="9"/>
  <c r="AQ25" i="11"/>
  <c r="AQ10" i="11"/>
  <c r="AQ10" i="13"/>
  <c r="AQ11" i="13" s="1"/>
  <c r="AQ83" i="13" s="1"/>
  <c r="AQ17" i="11"/>
  <c r="AP25" i="8"/>
  <c r="AP36" i="8" s="1"/>
  <c r="AP37" i="8" s="1"/>
  <c r="AP24" i="11" s="1"/>
  <c r="AP134" i="3"/>
  <c r="T54" i="11"/>
  <c r="T55" i="11" s="1"/>
  <c r="T47" i="11"/>
  <c r="T129" i="9"/>
  <c r="T130" i="9" s="1"/>
  <c r="T43" i="4"/>
  <c r="AQ69" i="7"/>
  <c r="AQ50" i="11"/>
  <c r="AQ28" i="12"/>
  <c r="AQ125" i="9"/>
  <c r="AQ68" i="12"/>
  <c r="AQ53" i="12"/>
  <c r="AQ92" i="13"/>
  <c r="AM94" i="13"/>
  <c r="AM97" i="13" s="1"/>
  <c r="AL27" i="4"/>
  <c r="AM9" i="12"/>
  <c r="AM72" i="12"/>
  <c r="AM73" i="12" s="1"/>
  <c r="AN70" i="12" s="1"/>
  <c r="AN62" i="12" s="1"/>
  <c r="AN63" i="12" s="1"/>
  <c r="AQ67" i="13"/>
  <c r="AQ34" i="13"/>
  <c r="AQ55" i="13"/>
  <c r="AT5" i="12"/>
  <c r="AT5" i="11"/>
  <c r="AT44" i="13"/>
  <c r="AT5" i="13"/>
  <c r="AT54" i="13"/>
  <c r="AQ61" i="13"/>
  <c r="AQ33" i="13"/>
  <c r="AQ45" i="13"/>
  <c r="AS46" i="13"/>
  <c r="AS62" i="13" s="1"/>
  <c r="AS56" i="13"/>
  <c r="AS68" i="13" s="1"/>
  <c r="AP63" i="13"/>
  <c r="AQ60" i="13" s="1"/>
  <c r="AP73" i="13"/>
  <c r="AP74" i="13" s="1"/>
  <c r="AP81" i="13" s="1"/>
  <c r="AO95" i="13"/>
  <c r="AO71" i="12"/>
  <c r="AO36" i="13"/>
  <c r="AO47" i="4" s="1"/>
  <c r="AQ4" i="12"/>
  <c r="AQ4" i="11"/>
  <c r="AQ4" i="13"/>
  <c r="AQ39" i="11"/>
  <c r="AQ114" i="9"/>
  <c r="AN9" i="11"/>
  <c r="AN16" i="11"/>
  <c r="AN18" i="11" s="1"/>
  <c r="AN31" i="11" s="1"/>
  <c r="AP77" i="13"/>
  <c r="AP78" i="13" s="1"/>
  <c r="AP82" i="13" s="1"/>
  <c r="AP69" i="13"/>
  <c r="AQ66" i="13" s="1"/>
  <c r="AP35" i="13"/>
  <c r="AM3" i="13"/>
  <c r="AM3" i="11"/>
  <c r="AM3" i="12"/>
  <c r="AR29" i="13"/>
  <c r="AR30" i="13" s="1"/>
  <c r="AR23" i="13"/>
  <c r="AR24" i="13" s="1"/>
  <c r="AR2" i="11"/>
  <c r="AR2" i="12"/>
  <c r="AR63" i="3"/>
  <c r="AR64" i="3" s="1"/>
  <c r="AR2" i="13"/>
  <c r="AL9" i="4"/>
  <c r="AL11" i="4" s="1"/>
  <c r="AL50" i="17" s="1"/>
  <c r="AL115" i="9"/>
  <c r="AL117" i="9" s="1"/>
  <c r="AL120" i="9" s="1"/>
  <c r="AN71" i="9"/>
  <c r="AN103" i="9"/>
  <c r="AN109" i="9" s="1"/>
  <c r="AT5" i="9"/>
  <c r="AT5" i="7"/>
  <c r="AT5" i="8"/>
  <c r="AN70" i="9"/>
  <c r="AQ4" i="7"/>
  <c r="AQ4" i="8"/>
  <c r="AQ4" i="9"/>
  <c r="AR74" i="3"/>
  <c r="AR75" i="3" s="1"/>
  <c r="AR102" i="9" s="1"/>
  <c r="AR2" i="8"/>
  <c r="AR14" i="8"/>
  <c r="AR15" i="8" s="1"/>
  <c r="AR18" i="8" s="1"/>
  <c r="AR19" i="8" s="1"/>
  <c r="AR24" i="8" s="1"/>
  <c r="AR2" i="9"/>
  <c r="AN86" i="9"/>
  <c r="AN84" i="9"/>
  <c r="AN85" i="9"/>
  <c r="AN87" i="9"/>
  <c r="AQ131" i="3"/>
  <c r="AQ22" i="8"/>
  <c r="AO81" i="9"/>
  <c r="AO67" i="9"/>
  <c r="AM3" i="7"/>
  <c r="AM3" i="9"/>
  <c r="AM3" i="8"/>
  <c r="AN72" i="9"/>
  <c r="AN73" i="9"/>
  <c r="AO79" i="9"/>
  <c r="AO65" i="9"/>
  <c r="AO80" i="9"/>
  <c r="AO66" i="9"/>
  <c r="AP47" i="9"/>
  <c r="AP45" i="9"/>
  <c r="AP46" i="9"/>
  <c r="AP48" i="9"/>
  <c r="AQ40" i="9"/>
  <c r="AQ23" i="8"/>
  <c r="AO82" i="9"/>
  <c r="AO68" i="9"/>
  <c r="AR25" i="3"/>
  <c r="AR26" i="3" s="1"/>
  <c r="AR27" i="3" s="1"/>
  <c r="AR2" i="7"/>
  <c r="AQ10" i="7"/>
  <c r="AQ21" i="7"/>
  <c r="AQ10" i="5"/>
  <c r="AQ15" i="5" s="1"/>
  <c r="AR12" i="5" s="1"/>
  <c r="AM3" i="5"/>
  <c r="AM3" i="3"/>
  <c r="AM3" i="4"/>
  <c r="AM3" i="2"/>
  <c r="AN140" i="3"/>
  <c r="AN141" i="3" s="1"/>
  <c r="AR2" i="5"/>
  <c r="AR2" i="4"/>
  <c r="AR109" i="3"/>
  <c r="AR110" i="3" s="1"/>
  <c r="AR47" i="7" s="1"/>
  <c r="AR48" i="7" s="1"/>
  <c r="AR57" i="3"/>
  <c r="AR58" i="3" s="1"/>
  <c r="AR46" i="3"/>
  <c r="AR47" i="3" s="1"/>
  <c r="AR33" i="3"/>
  <c r="AR34" i="3" s="1"/>
  <c r="AR26" i="15" s="1"/>
  <c r="AR27" i="15" s="1"/>
  <c r="AR29" i="15" s="1"/>
  <c r="AR41" i="3"/>
  <c r="AR42" i="3" s="1"/>
  <c r="AR132" i="3" s="1"/>
  <c r="AR2" i="2"/>
  <c r="AR21" i="3"/>
  <c r="AR22" i="3" s="1"/>
  <c r="AR2" i="3"/>
  <c r="AS17" i="3"/>
  <c r="AS18" i="3" s="1"/>
  <c r="AT5" i="5"/>
  <c r="AT5" i="4"/>
  <c r="AU9" i="3"/>
  <c r="AT12" i="3"/>
  <c r="AT13" i="3" s="1"/>
  <c r="AT5" i="3"/>
  <c r="AT5" i="2"/>
  <c r="AQ4" i="5"/>
  <c r="AQ4" i="4"/>
  <c r="AQ4" i="2"/>
  <c r="AQ4" i="3"/>
  <c r="AB64" i="14" l="1"/>
  <c r="AB66" i="14" s="1"/>
  <c r="AB40" i="14"/>
  <c r="AA14" i="4"/>
  <c r="AA55" i="4"/>
  <c r="AO70" i="9"/>
  <c r="S84" i="7"/>
  <c r="S87" i="7" s="1"/>
  <c r="AR31" i="14"/>
  <c r="AR58" i="4" s="1"/>
  <c r="AR48" i="14"/>
  <c r="R38" i="4"/>
  <c r="R37" i="17"/>
  <c r="R38" i="17" s="1"/>
  <c r="R41" i="17" s="1"/>
  <c r="R43" i="17" s="1"/>
  <c r="R45" i="17" s="1"/>
  <c r="Z24" i="17"/>
  <c r="Z51" i="17"/>
  <c r="Z52" i="17" s="1"/>
  <c r="Z54" i="17" s="1"/>
  <c r="Z42" i="17"/>
  <c r="Z10" i="17"/>
  <c r="R30" i="4"/>
  <c r="R19" i="17"/>
  <c r="R20" i="17" s="1"/>
  <c r="R22" i="17" s="1"/>
  <c r="R25" i="17" s="1"/>
  <c r="R27" i="17" s="1"/>
  <c r="AS97" i="3"/>
  <c r="AS98" i="3" s="1"/>
  <c r="AS29" i="14" s="1"/>
  <c r="AS30" i="14" s="1"/>
  <c r="AS88" i="14" s="1"/>
  <c r="AS57" i="15"/>
  <c r="AS2" i="17"/>
  <c r="AS10" i="15"/>
  <c r="AS11" i="15" s="1"/>
  <c r="AS14" i="15" s="1"/>
  <c r="AS15" i="15" s="1"/>
  <c r="AS41" i="15" s="1"/>
  <c r="AS2" i="15"/>
  <c r="AM40" i="11"/>
  <c r="AM42" i="11" s="1"/>
  <c r="AM45" i="11" s="1"/>
  <c r="AQ56" i="4"/>
  <c r="AU5" i="14"/>
  <c r="AU5" i="15"/>
  <c r="AU5" i="17"/>
  <c r="AR4" i="14"/>
  <c r="AR4" i="17"/>
  <c r="AR4" i="15"/>
  <c r="AM34" i="11"/>
  <c r="AM10" i="4" s="1"/>
  <c r="AR72" i="14"/>
  <c r="AR73" i="14" s="1"/>
  <c r="AR76" i="14" s="1"/>
  <c r="AR61" i="14"/>
  <c r="AR62" i="14" s="1"/>
  <c r="AR65" i="14" s="1"/>
  <c r="AO86" i="9"/>
  <c r="AQ72" i="7"/>
  <c r="AQ52" i="4"/>
  <c r="AQ30" i="15"/>
  <c r="AQ31" i="15" s="1"/>
  <c r="AQ36" i="15" s="1"/>
  <c r="AN3" i="14"/>
  <c r="AN3" i="17"/>
  <c r="AN3" i="15"/>
  <c r="AO72" i="9"/>
  <c r="AR36" i="7"/>
  <c r="AR37" i="7" s="1"/>
  <c r="AR45" i="14"/>
  <c r="AR52" i="14"/>
  <c r="AR53" i="14" s="1"/>
  <c r="AR51" i="4" s="1"/>
  <c r="AT130" i="3"/>
  <c r="AT50" i="15"/>
  <c r="AO71" i="9"/>
  <c r="AO85" i="9"/>
  <c r="Z56" i="12"/>
  <c r="AA82" i="14"/>
  <c r="AA83" i="14" s="1"/>
  <c r="AA90" i="14" s="1"/>
  <c r="AA91" i="14" s="1"/>
  <c r="AA78" i="14"/>
  <c r="Y55" i="12"/>
  <c r="X35" i="4"/>
  <c r="Z13" i="12"/>
  <c r="Z14" i="12" s="1"/>
  <c r="Z17" i="12"/>
  <c r="Z18" i="12" s="1"/>
  <c r="Z31" i="12" s="1"/>
  <c r="AB46" i="14"/>
  <c r="AA34" i="4"/>
  <c r="AA33" i="17" s="1"/>
  <c r="AA34" i="17" s="1"/>
  <c r="AR39" i="14"/>
  <c r="AR17" i="14"/>
  <c r="Y32" i="12"/>
  <c r="Y33" i="12" s="1"/>
  <c r="Z30" i="12" s="1"/>
  <c r="Z21" i="12" s="1"/>
  <c r="Y37" i="12"/>
  <c r="Y38" i="12" s="1"/>
  <c r="Y41" i="12" s="1"/>
  <c r="Y42" i="12" s="1"/>
  <c r="AM115" i="9"/>
  <c r="AM117" i="9" s="1"/>
  <c r="AM120" i="9" s="1"/>
  <c r="AM9" i="4"/>
  <c r="AK8" i="12"/>
  <c r="AR36" i="14"/>
  <c r="AQ134" i="3"/>
  <c r="AO73" i="9"/>
  <c r="AO87" i="9"/>
  <c r="AO84" i="9"/>
  <c r="AO9" i="11"/>
  <c r="AO11" i="11" s="1"/>
  <c r="AO30" i="11" s="1"/>
  <c r="AR117" i="3"/>
  <c r="AR118" i="3" s="1"/>
  <c r="AS2" i="14"/>
  <c r="AS85" i="3"/>
  <c r="AS86" i="3" s="1"/>
  <c r="AS15" i="14" s="1"/>
  <c r="AS16" i="14" s="1"/>
  <c r="AS89" i="14" s="1"/>
  <c r="AO85" i="13"/>
  <c r="AO13" i="4" s="1"/>
  <c r="AR62" i="7"/>
  <c r="S78" i="7"/>
  <c r="S80" i="7" s="1"/>
  <c r="S86" i="7" s="1"/>
  <c r="AP73" i="7"/>
  <c r="AP65" i="7"/>
  <c r="AP61" i="4" s="1"/>
  <c r="AN71" i="7"/>
  <c r="AN74" i="7" s="1"/>
  <c r="AM36" i="4"/>
  <c r="AM36" i="17" s="1"/>
  <c r="AQ63" i="7"/>
  <c r="AQ64" i="7" s="1"/>
  <c r="AQ21" i="15" s="1"/>
  <c r="AR113" i="3"/>
  <c r="AS114" i="3" s="1"/>
  <c r="AS133" i="3" s="1"/>
  <c r="AR58" i="7"/>
  <c r="AR59" i="7" s="1"/>
  <c r="AP84" i="13"/>
  <c r="AS29" i="13"/>
  <c r="AS30" i="13" s="1"/>
  <c r="AS63" i="3"/>
  <c r="AS64" i="3" s="1"/>
  <c r="AS23" i="13"/>
  <c r="AS24" i="13" s="1"/>
  <c r="AS2" i="11"/>
  <c r="AS2" i="12"/>
  <c r="AS2" i="13"/>
  <c r="AP101" i="9"/>
  <c r="AP103" i="9" s="1"/>
  <c r="AP109" i="9" s="1"/>
  <c r="AQ63" i="13"/>
  <c r="AR60" i="13" s="1"/>
  <c r="AQ73" i="13"/>
  <c r="AQ74" i="13" s="1"/>
  <c r="AQ81" i="13" s="1"/>
  <c r="AN94" i="13"/>
  <c r="AN97" i="13" s="1"/>
  <c r="AM27" i="4"/>
  <c r="U127" i="9"/>
  <c r="T28" i="4"/>
  <c r="T18" i="17" s="1"/>
  <c r="AR114" i="9"/>
  <c r="AR39" i="11"/>
  <c r="AP30" i="8"/>
  <c r="AP31" i="8" s="1"/>
  <c r="AP58" i="9"/>
  <c r="AP59" i="9" s="1"/>
  <c r="AP83" i="9" s="1"/>
  <c r="AN3" i="12"/>
  <c r="AN3" i="13"/>
  <c r="AN3" i="11"/>
  <c r="T44" i="4"/>
  <c r="T45" i="4" s="1"/>
  <c r="T48" i="4" s="1"/>
  <c r="T53" i="4" s="1"/>
  <c r="AP95" i="13"/>
  <c r="AP71" i="12"/>
  <c r="AP36" i="13"/>
  <c r="AP47" i="4" s="1"/>
  <c r="AR4" i="13"/>
  <c r="AR4" i="11"/>
  <c r="AR4" i="12"/>
  <c r="AN26" i="11"/>
  <c r="AN32" i="11" s="1"/>
  <c r="AN11" i="11"/>
  <c r="AN30" i="11" s="1"/>
  <c r="U52" i="11"/>
  <c r="T32" i="4"/>
  <c r="T23" i="17" s="1"/>
  <c r="AR41" i="11"/>
  <c r="AR17" i="11"/>
  <c r="AR25" i="11"/>
  <c r="AR116" i="9"/>
  <c r="AR10" i="11"/>
  <c r="AR10" i="13"/>
  <c r="AR11" i="13" s="1"/>
  <c r="AR83" i="13" s="1"/>
  <c r="AU54" i="13"/>
  <c r="AU5" i="11"/>
  <c r="AU5" i="12"/>
  <c r="AU44" i="13"/>
  <c r="AU5" i="13"/>
  <c r="AQ25" i="8"/>
  <c r="AQ58" i="9" s="1"/>
  <c r="AQ59" i="9" s="1"/>
  <c r="AQ83" i="9" s="1"/>
  <c r="AP53" i="9"/>
  <c r="AP54" i="9" s="1"/>
  <c r="AP69" i="9" s="1"/>
  <c r="AQ77" i="13"/>
  <c r="AQ78" i="13" s="1"/>
  <c r="AQ82" i="13" s="1"/>
  <c r="AQ69" i="13"/>
  <c r="AR66" i="13" s="1"/>
  <c r="AR61" i="13"/>
  <c r="AR45" i="13"/>
  <c r="AR33" i="13"/>
  <c r="AQ35" i="13"/>
  <c r="AT56" i="13"/>
  <c r="AT68" i="13" s="1"/>
  <c r="AT46" i="13"/>
  <c r="AT62" i="13" s="1"/>
  <c r="AR69" i="7"/>
  <c r="AR50" i="11"/>
  <c r="AR28" i="12"/>
  <c r="AR125" i="9"/>
  <c r="AR68" i="12"/>
  <c r="AR53" i="12"/>
  <c r="AR92" i="13"/>
  <c r="AR67" i="13"/>
  <c r="AR55" i="13"/>
  <c r="AR34" i="13"/>
  <c r="AN72" i="12"/>
  <c r="AN73" i="12" s="1"/>
  <c r="AO70" i="12" s="1"/>
  <c r="AO62" i="12" s="1"/>
  <c r="AO63" i="12" s="1"/>
  <c r="AN9" i="12"/>
  <c r="AL8" i="12"/>
  <c r="AP79" i="9"/>
  <c r="AP65" i="9"/>
  <c r="AN3" i="7"/>
  <c r="AN3" i="9"/>
  <c r="AN3" i="8"/>
  <c r="AP81" i="9"/>
  <c r="AP67" i="9"/>
  <c r="AR4" i="7"/>
  <c r="AR4" i="8"/>
  <c r="AR4" i="9"/>
  <c r="AR131" i="3"/>
  <c r="AR22" i="8"/>
  <c r="AN74" i="9"/>
  <c r="AN107" i="9" s="1"/>
  <c r="AS74" i="3"/>
  <c r="AS75" i="3" s="1"/>
  <c r="AS102" i="9" s="1"/>
  <c r="AS14" i="8"/>
  <c r="AS15" i="8" s="1"/>
  <c r="AS18" i="8" s="1"/>
  <c r="AS19" i="8" s="1"/>
  <c r="AS24" i="8" s="1"/>
  <c r="AS2" i="8"/>
  <c r="AS2" i="9"/>
  <c r="AQ46" i="9"/>
  <c r="AQ45" i="9"/>
  <c r="AQ47" i="9"/>
  <c r="AQ48" i="9"/>
  <c r="AR40" i="9"/>
  <c r="AR23" i="8"/>
  <c r="AU5" i="9"/>
  <c r="AU5" i="8"/>
  <c r="AU5" i="7"/>
  <c r="AP82" i="9"/>
  <c r="AP68" i="9"/>
  <c r="AN88" i="9"/>
  <c r="AN92" i="9" s="1"/>
  <c r="AN93" i="9" s="1"/>
  <c r="AN108" i="9" s="1"/>
  <c r="AP80" i="9"/>
  <c r="AP66" i="9"/>
  <c r="AR10" i="7"/>
  <c r="AR21" i="7"/>
  <c r="AS25" i="3"/>
  <c r="AS26" i="3" s="1"/>
  <c r="AS27" i="3" s="1"/>
  <c r="AS2" i="7"/>
  <c r="AR10" i="5"/>
  <c r="AR15" i="5" s="1"/>
  <c r="AS12" i="5" s="1"/>
  <c r="AN3" i="5"/>
  <c r="AN3" i="4"/>
  <c r="AN3" i="3"/>
  <c r="AN3" i="2"/>
  <c r="AO140" i="3"/>
  <c r="AO141" i="3" s="1"/>
  <c r="AS2" i="5"/>
  <c r="AS109" i="3"/>
  <c r="AS110" i="3" s="1"/>
  <c r="AS47" i="7" s="1"/>
  <c r="AS48" i="7" s="1"/>
  <c r="AS57" i="3"/>
  <c r="AS58" i="3" s="1"/>
  <c r="AS2" i="4"/>
  <c r="AS41" i="3"/>
  <c r="AS42" i="3" s="1"/>
  <c r="AS132" i="3" s="1"/>
  <c r="AS46" i="3"/>
  <c r="AS47" i="3" s="1"/>
  <c r="AS33" i="3"/>
  <c r="AS34" i="3" s="1"/>
  <c r="AS26" i="15" s="1"/>
  <c r="AS27" i="15" s="1"/>
  <c r="AS29" i="15" s="1"/>
  <c r="AS2" i="2"/>
  <c r="AS21" i="3"/>
  <c r="AS22" i="3" s="1"/>
  <c r="AS2" i="3"/>
  <c r="AR4" i="5"/>
  <c r="AR4" i="4"/>
  <c r="AR4" i="3"/>
  <c r="AR4" i="2"/>
  <c r="AU5" i="5"/>
  <c r="AU5" i="4"/>
  <c r="AV9" i="3"/>
  <c r="AU12" i="3"/>
  <c r="AU13" i="3" s="1"/>
  <c r="AU5" i="3"/>
  <c r="AU5" i="2"/>
  <c r="AT17" i="3"/>
  <c r="AT18" i="3" s="1"/>
  <c r="AM11" i="4" l="1"/>
  <c r="R71" i="4"/>
  <c r="AC37" i="14"/>
  <c r="AB33" i="4"/>
  <c r="AB32" i="17" s="1"/>
  <c r="AB81" i="14"/>
  <c r="AB67" i="14"/>
  <c r="AO26" i="11"/>
  <c r="AO32" i="11" s="1"/>
  <c r="AO33" i="11" s="1"/>
  <c r="AO34" i="11" s="1"/>
  <c r="AO10" i="4" s="1"/>
  <c r="AR134" i="3"/>
  <c r="S88" i="7"/>
  <c r="S20" i="15" s="1"/>
  <c r="S22" i="15" s="1"/>
  <c r="S35" i="15" s="1"/>
  <c r="S37" i="15" s="1"/>
  <c r="S58" i="15" s="1"/>
  <c r="S59" i="15" s="1"/>
  <c r="AS31" i="14"/>
  <c r="AS58" i="4" s="1"/>
  <c r="AS48" i="14"/>
  <c r="AO88" i="9"/>
  <c r="AO92" i="9" s="1"/>
  <c r="AO93" i="9" s="1"/>
  <c r="AO108" i="9" s="1"/>
  <c r="AA40" i="17"/>
  <c r="AA49" i="17"/>
  <c r="AM8" i="12"/>
  <c r="AM50" i="17"/>
  <c r="AO74" i="9"/>
  <c r="AO107" i="9" s="1"/>
  <c r="R70" i="4"/>
  <c r="AA122" i="3"/>
  <c r="AA123" i="3" s="1"/>
  <c r="AA9" i="17"/>
  <c r="T59" i="4"/>
  <c r="T62" i="4" s="1"/>
  <c r="T24" i="7" s="1"/>
  <c r="T83" i="7" s="1"/>
  <c r="T8" i="17"/>
  <c r="T11" i="17" s="1"/>
  <c r="T13" i="17" s="1"/>
  <c r="AU130" i="3"/>
  <c r="AU50" i="15"/>
  <c r="AS4" i="14"/>
  <c r="AS4" i="17"/>
  <c r="AS4" i="15"/>
  <c r="AS72" i="14"/>
  <c r="AS73" i="14" s="1"/>
  <c r="AS76" i="14" s="1"/>
  <c r="AS61" i="14"/>
  <c r="AS62" i="14" s="1"/>
  <c r="AS65" i="14" s="1"/>
  <c r="AR56" i="4"/>
  <c r="AR72" i="7"/>
  <c r="AR52" i="4"/>
  <c r="AR30" i="15"/>
  <c r="AR31" i="15" s="1"/>
  <c r="AR36" i="15" s="1"/>
  <c r="AV5" i="14"/>
  <c r="AV5" i="15"/>
  <c r="AV5" i="17"/>
  <c r="AS36" i="7"/>
  <c r="AS37" i="7" s="1"/>
  <c r="AS45" i="14"/>
  <c r="AS52" i="14"/>
  <c r="AS53" i="14" s="1"/>
  <c r="AS51" i="4" s="1"/>
  <c r="AT97" i="3"/>
  <c r="AT98" i="3" s="1"/>
  <c r="AT29" i="14" s="1"/>
  <c r="AT30" i="14" s="1"/>
  <c r="AT88" i="14" s="1"/>
  <c r="AT2" i="15"/>
  <c r="AT2" i="17"/>
  <c r="AT57" i="15"/>
  <c r="AT10" i="15"/>
  <c r="AT11" i="15" s="1"/>
  <c r="AT14" i="15" s="1"/>
  <c r="AT15" i="15" s="1"/>
  <c r="AT41" i="15" s="1"/>
  <c r="AO3" i="14"/>
  <c r="AO3" i="17"/>
  <c r="AO3" i="15"/>
  <c r="AP72" i="9"/>
  <c r="AA15" i="4"/>
  <c r="AA16" i="4" s="1"/>
  <c r="AA47" i="12" s="1"/>
  <c r="AA48" i="12" s="1"/>
  <c r="AA56" i="12" s="1"/>
  <c r="AA57" i="4"/>
  <c r="Z22" i="12"/>
  <c r="Z23" i="12" s="1"/>
  <c r="Z36" i="12"/>
  <c r="AS39" i="14"/>
  <c r="AS17" i="14"/>
  <c r="AB75" i="14"/>
  <c r="AB77" i="14" s="1"/>
  <c r="AB49" i="14"/>
  <c r="Y57" i="12"/>
  <c r="Y58" i="12" s="1"/>
  <c r="Y43" i="12"/>
  <c r="Y50" i="4" s="1"/>
  <c r="AA84" i="14"/>
  <c r="AA10" i="12"/>
  <c r="AA11" i="12" s="1"/>
  <c r="AS36" i="14"/>
  <c r="AP85" i="9"/>
  <c r="AS117" i="3"/>
  <c r="AS118" i="3" s="1"/>
  <c r="AP73" i="9"/>
  <c r="AT2" i="14"/>
  <c r="AT85" i="3"/>
  <c r="AT86" i="3" s="1"/>
  <c r="AT15" i="14" s="1"/>
  <c r="AT16" i="14" s="1"/>
  <c r="AT89" i="14" s="1"/>
  <c r="AS62" i="7"/>
  <c r="AQ65" i="7"/>
  <c r="AQ61" i="4" s="1"/>
  <c r="AQ73" i="7"/>
  <c r="AO71" i="7"/>
  <c r="AO74" i="7" s="1"/>
  <c r="AN36" i="4"/>
  <c r="AN36" i="17" s="1"/>
  <c r="AR63" i="7"/>
  <c r="AR64" i="7" s="1"/>
  <c r="AR21" i="15" s="1"/>
  <c r="AS113" i="3"/>
  <c r="AT114" i="3" s="1"/>
  <c r="AT133" i="3" s="1"/>
  <c r="AS58" i="7"/>
  <c r="AS59" i="7" s="1"/>
  <c r="AN33" i="11"/>
  <c r="AN40" i="11" s="1"/>
  <c r="AN42" i="11" s="1"/>
  <c r="AN45" i="11" s="1"/>
  <c r="AP87" i="9"/>
  <c r="AP86" i="9"/>
  <c r="AQ30" i="8"/>
  <c r="AQ31" i="8" s="1"/>
  <c r="AR35" i="13"/>
  <c r="AS67" i="13"/>
  <c r="AS55" i="13"/>
  <c r="AS34" i="13"/>
  <c r="AS4" i="11"/>
  <c r="AS4" i="13"/>
  <c r="AS4" i="12"/>
  <c r="U44" i="11"/>
  <c r="U46" i="11" s="1"/>
  <c r="AQ53" i="9"/>
  <c r="AQ54" i="9" s="1"/>
  <c r="AQ69" i="9" s="1"/>
  <c r="U119" i="9"/>
  <c r="U121" i="9" s="1"/>
  <c r="AP16" i="11"/>
  <c r="AP18" i="11" s="1"/>
  <c r="AP31" i="11" s="1"/>
  <c r="AP9" i="11"/>
  <c r="AP84" i="9"/>
  <c r="AQ36" i="8"/>
  <c r="AQ37" i="8" s="1"/>
  <c r="AQ24" i="11" s="1"/>
  <c r="AP71" i="9"/>
  <c r="AQ101" i="9"/>
  <c r="AQ103" i="9" s="1"/>
  <c r="AQ109" i="9" s="1"/>
  <c r="AP70" i="9"/>
  <c r="AO94" i="13"/>
  <c r="AO97" i="13" s="1"/>
  <c r="AN27" i="4"/>
  <c r="AP85" i="13"/>
  <c r="AP13" i="4" s="1"/>
  <c r="AP96" i="13"/>
  <c r="AS28" i="12"/>
  <c r="AS125" i="9"/>
  <c r="AS68" i="12"/>
  <c r="AS53" i="12"/>
  <c r="AS69" i="7"/>
  <c r="AS92" i="13"/>
  <c r="AS50" i="11"/>
  <c r="AS61" i="13"/>
  <c r="AS45" i="13"/>
  <c r="AS33" i="13"/>
  <c r="AV54" i="13"/>
  <c r="AV5" i="13"/>
  <c r="AV5" i="12"/>
  <c r="AV5" i="11"/>
  <c r="AV44" i="13"/>
  <c r="AQ36" i="13"/>
  <c r="AQ47" i="4" s="1"/>
  <c r="AQ95" i="13"/>
  <c r="AQ71" i="12"/>
  <c r="AR69" i="13"/>
  <c r="AS66" i="13" s="1"/>
  <c r="AR77" i="13"/>
  <c r="AR78" i="13" s="1"/>
  <c r="AR82" i="13" s="1"/>
  <c r="AQ84" i="13"/>
  <c r="AT2" i="13"/>
  <c r="AT29" i="13"/>
  <c r="AT30" i="13" s="1"/>
  <c r="AT2" i="11"/>
  <c r="AT2" i="12"/>
  <c r="AT23" i="13"/>
  <c r="AT24" i="13" s="1"/>
  <c r="AT63" i="3"/>
  <c r="AT64" i="3" s="1"/>
  <c r="AO9" i="12"/>
  <c r="AO72" i="12"/>
  <c r="AO73" i="12" s="1"/>
  <c r="AP70" i="12" s="1"/>
  <c r="AP62" i="12" s="1"/>
  <c r="AP63" i="12" s="1"/>
  <c r="AU56" i="13"/>
  <c r="AU68" i="13" s="1"/>
  <c r="AU46" i="13"/>
  <c r="AU62" i="13" s="1"/>
  <c r="AS114" i="9"/>
  <c r="AS39" i="11"/>
  <c r="AS41" i="11"/>
  <c r="AS10" i="13"/>
  <c r="AS11" i="13" s="1"/>
  <c r="AS83" i="13" s="1"/>
  <c r="AS17" i="11"/>
  <c r="AS10" i="11"/>
  <c r="AS25" i="11"/>
  <c r="AS116" i="9"/>
  <c r="AO3" i="12"/>
  <c r="AO3" i="13"/>
  <c r="AO3" i="11"/>
  <c r="AR63" i="13"/>
  <c r="AS60" i="13" s="1"/>
  <c r="AR73" i="13"/>
  <c r="AR74" i="13" s="1"/>
  <c r="AR81" i="13" s="1"/>
  <c r="AS131" i="3"/>
  <c r="AS22" i="8"/>
  <c r="AV5" i="8"/>
  <c r="AV5" i="9"/>
  <c r="AV5" i="7"/>
  <c r="AN110" i="9"/>
  <c r="AN128" i="9" s="1"/>
  <c r="AR48" i="9"/>
  <c r="AR46" i="9"/>
  <c r="AR45" i="9"/>
  <c r="AR47" i="9"/>
  <c r="AQ81" i="9"/>
  <c r="AQ86" i="9" s="1"/>
  <c r="AQ67" i="9"/>
  <c r="AO3" i="7"/>
  <c r="AO3" i="9"/>
  <c r="AO3" i="8"/>
  <c r="AQ79" i="9"/>
  <c r="AQ84" i="9" s="1"/>
  <c r="AQ65" i="9"/>
  <c r="AR25" i="8"/>
  <c r="AQ82" i="9"/>
  <c r="AQ87" i="9" s="1"/>
  <c r="AQ68" i="9"/>
  <c r="AQ80" i="9"/>
  <c r="AQ85" i="9" s="1"/>
  <c r="AQ66" i="9"/>
  <c r="AS40" i="9"/>
  <c r="AS23" i="8"/>
  <c r="AT74" i="3"/>
  <c r="AT75" i="3" s="1"/>
  <c r="AT102" i="9" s="1"/>
  <c r="AT14" i="8"/>
  <c r="AT15" i="8" s="1"/>
  <c r="AT18" i="8" s="1"/>
  <c r="AT19" i="8" s="1"/>
  <c r="AT24" i="8" s="1"/>
  <c r="AT2" i="9"/>
  <c r="AT2" i="8"/>
  <c r="AS4" i="7"/>
  <c r="AS4" i="9"/>
  <c r="AS4" i="8"/>
  <c r="AT25" i="3"/>
  <c r="AT26" i="3" s="1"/>
  <c r="AT27" i="3" s="1"/>
  <c r="AT2" i="7"/>
  <c r="AS21" i="7"/>
  <c r="AS10" i="7"/>
  <c r="AS10" i="5"/>
  <c r="AS15" i="5" s="1"/>
  <c r="AT12" i="5" s="1"/>
  <c r="AP140" i="3"/>
  <c r="AP141" i="3" s="1"/>
  <c r="AO3" i="5"/>
  <c r="AO3" i="4"/>
  <c r="AO3" i="2"/>
  <c r="AO3" i="3"/>
  <c r="AU17" i="3"/>
  <c r="AU18" i="3" s="1"/>
  <c r="AT2" i="5"/>
  <c r="AT2" i="4"/>
  <c r="AT33" i="3"/>
  <c r="AT34" i="3" s="1"/>
  <c r="AT26" i="15" s="1"/>
  <c r="AT27" i="15" s="1"/>
  <c r="AT29" i="15" s="1"/>
  <c r="AT109" i="3"/>
  <c r="AT110" i="3" s="1"/>
  <c r="AT47" i="7" s="1"/>
  <c r="AT48" i="7" s="1"/>
  <c r="AT21" i="3"/>
  <c r="AT22" i="3" s="1"/>
  <c r="AT46" i="3"/>
  <c r="AT47" i="3" s="1"/>
  <c r="AT41" i="3"/>
  <c r="AT42" i="3" s="1"/>
  <c r="AT132" i="3" s="1"/>
  <c r="AT57" i="3"/>
  <c r="AT58" i="3" s="1"/>
  <c r="AT2" i="2"/>
  <c r="AT2" i="3"/>
  <c r="AV5" i="5"/>
  <c r="AV5" i="4"/>
  <c r="AV12" i="3"/>
  <c r="AV13" i="3" s="1"/>
  <c r="AV5" i="2"/>
  <c r="AV5" i="3"/>
  <c r="AW9" i="3"/>
  <c r="AS4" i="5"/>
  <c r="AS4" i="4"/>
  <c r="AS4" i="3"/>
  <c r="AS4" i="2"/>
  <c r="AN34" i="11" l="1"/>
  <c r="AN10" i="4" s="1"/>
  <c r="AS134" i="3"/>
  <c r="S89" i="7"/>
  <c r="S64" i="4" s="1"/>
  <c r="S65" i="4" s="1"/>
  <c r="AB14" i="4"/>
  <c r="AB55" i="4"/>
  <c r="AO110" i="9"/>
  <c r="AO128" i="9" s="1"/>
  <c r="S14" i="7"/>
  <c r="S15" i="7" s="1"/>
  <c r="T12" i="7" s="1"/>
  <c r="AC40" i="14"/>
  <c r="AC64" i="14"/>
  <c r="AC66" i="14" s="1"/>
  <c r="AN53" i="11"/>
  <c r="S25" i="7"/>
  <c r="S26" i="7" s="1"/>
  <c r="T23" i="7" s="1"/>
  <c r="T82" i="7" s="1"/>
  <c r="T84" i="7" s="1"/>
  <c r="T87" i="7" s="1"/>
  <c r="AA49" i="12"/>
  <c r="AA18" i="4" s="1"/>
  <c r="AA19" i="4" s="1"/>
  <c r="AA13" i="7" s="1"/>
  <c r="AA79" i="7" s="1"/>
  <c r="AT31" i="14"/>
  <c r="AT58" i="4" s="1"/>
  <c r="AT48" i="14"/>
  <c r="AA24" i="17"/>
  <c r="AA51" i="17"/>
  <c r="AA52" i="17" s="1"/>
  <c r="AA54" i="17" s="1"/>
  <c r="AA42" i="17"/>
  <c r="AA10" i="17"/>
  <c r="AP3" i="14"/>
  <c r="AP3" i="15"/>
  <c r="AP3" i="17"/>
  <c r="AT4" i="14"/>
  <c r="AT4" i="15"/>
  <c r="AT4" i="17"/>
  <c r="AV130" i="3"/>
  <c r="AV50" i="15"/>
  <c r="AT72" i="14"/>
  <c r="AT73" i="14" s="1"/>
  <c r="AT76" i="14" s="1"/>
  <c r="AT61" i="14"/>
  <c r="AT62" i="14" s="1"/>
  <c r="AT65" i="14" s="1"/>
  <c r="AW5" i="14"/>
  <c r="AW5" i="15"/>
  <c r="AW5" i="17"/>
  <c r="AU97" i="3"/>
  <c r="AU98" i="3" s="1"/>
  <c r="AU29" i="14" s="1"/>
  <c r="AU30" i="14" s="1"/>
  <c r="AU88" i="14" s="1"/>
  <c r="AU2" i="15"/>
  <c r="AU2" i="17"/>
  <c r="AU57" i="15"/>
  <c r="AU10" i="15"/>
  <c r="AU11" i="15" s="1"/>
  <c r="AU14" i="15" s="1"/>
  <c r="AU15" i="15" s="1"/>
  <c r="AU41" i="15" s="1"/>
  <c r="AO40" i="11"/>
  <c r="AO42" i="11" s="1"/>
  <c r="AO45" i="11" s="1"/>
  <c r="AT36" i="7"/>
  <c r="AT37" i="7" s="1"/>
  <c r="AT52" i="14"/>
  <c r="AT53" i="14" s="1"/>
  <c r="AT51" i="4" s="1"/>
  <c r="AT45" i="14"/>
  <c r="AO53" i="11"/>
  <c r="AS72" i="7"/>
  <c r="AS52" i="4"/>
  <c r="AS30" i="15"/>
  <c r="AS31" i="15" s="1"/>
  <c r="AS36" i="15" s="1"/>
  <c r="AS56" i="4"/>
  <c r="S61" i="15"/>
  <c r="S40" i="15"/>
  <c r="S42" i="15" s="1"/>
  <c r="S45" i="15" s="1"/>
  <c r="S49" i="15"/>
  <c r="S51" i="15" s="1"/>
  <c r="S53" i="15" s="1"/>
  <c r="AB82" i="14"/>
  <c r="AB83" i="14" s="1"/>
  <c r="AB90" i="14" s="1"/>
  <c r="AB91" i="14" s="1"/>
  <c r="AB78" i="14"/>
  <c r="AC46" i="14"/>
  <c r="AB34" i="4"/>
  <c r="AB33" i="17" s="1"/>
  <c r="AB34" i="17" s="1"/>
  <c r="Z32" i="12"/>
  <c r="Z33" i="12" s="1"/>
  <c r="AA30" i="12" s="1"/>
  <c r="AA21" i="12" s="1"/>
  <c r="Z37" i="12"/>
  <c r="Z38" i="12" s="1"/>
  <c r="Z41" i="12" s="1"/>
  <c r="Z42" i="12" s="1"/>
  <c r="AT39" i="14"/>
  <c r="AT17" i="14"/>
  <c r="AA13" i="12"/>
  <c r="AA14" i="12" s="1"/>
  <c r="AA17" i="12"/>
  <c r="AA18" i="12" s="1"/>
  <c r="AA31" i="12" s="1"/>
  <c r="Y35" i="4"/>
  <c r="Z55" i="12"/>
  <c r="AT36" i="14"/>
  <c r="AT117" i="3"/>
  <c r="AT118" i="3" s="1"/>
  <c r="AP74" i="9"/>
  <c r="AP107" i="9" s="1"/>
  <c r="AP88" i="9"/>
  <c r="AP92" i="9" s="1"/>
  <c r="AP93" i="9" s="1"/>
  <c r="AP108" i="9" s="1"/>
  <c r="AT62" i="7"/>
  <c r="AU2" i="14"/>
  <c r="AU85" i="3"/>
  <c r="AU86" i="3" s="1"/>
  <c r="AU15" i="14" s="1"/>
  <c r="AU16" i="14" s="1"/>
  <c r="AU89" i="14" s="1"/>
  <c r="AR65" i="7"/>
  <c r="AR61" i="4" s="1"/>
  <c r="AR73" i="7"/>
  <c r="AP71" i="7"/>
  <c r="AP74" i="7" s="1"/>
  <c r="AO36" i="4"/>
  <c r="AO36" i="17" s="1"/>
  <c r="AS63" i="7"/>
  <c r="AS64" i="7" s="1"/>
  <c r="AS21" i="15" s="1"/>
  <c r="AS35" i="13"/>
  <c r="AS71" i="12" s="1"/>
  <c r="AQ72" i="9"/>
  <c r="AT113" i="3"/>
  <c r="AU114" i="3" s="1"/>
  <c r="AU133" i="3" s="1"/>
  <c r="AT58" i="7"/>
  <c r="AT59" i="7" s="1"/>
  <c r="AT39" i="11"/>
  <c r="AT114" i="9"/>
  <c r="AS77" i="13"/>
  <c r="AS78" i="13" s="1"/>
  <c r="AS82" i="13" s="1"/>
  <c r="AS69" i="13"/>
  <c r="AT66" i="13" s="1"/>
  <c r="AW5" i="13"/>
  <c r="AW44" i="13"/>
  <c r="AW5" i="11"/>
  <c r="AW54" i="13"/>
  <c r="AW5" i="12"/>
  <c r="U129" i="9"/>
  <c r="U130" i="9" s="1"/>
  <c r="U43" i="4"/>
  <c r="AP94" i="13"/>
  <c r="AP97" i="13" s="1"/>
  <c r="AO27" i="4"/>
  <c r="AT61" i="13"/>
  <c r="AT33" i="13"/>
  <c r="AT45" i="13"/>
  <c r="AV56" i="13"/>
  <c r="AV68" i="13" s="1"/>
  <c r="AV46" i="13"/>
  <c r="AV62" i="13" s="1"/>
  <c r="AP72" i="12"/>
  <c r="AP73" i="12" s="1"/>
  <c r="AQ70" i="12" s="1"/>
  <c r="AP9" i="12"/>
  <c r="AQ71" i="9"/>
  <c r="AT67" i="13"/>
  <c r="AT55" i="13"/>
  <c r="AT34" i="13"/>
  <c r="AT28" i="12"/>
  <c r="AT92" i="13"/>
  <c r="AT69" i="7"/>
  <c r="AT125" i="9"/>
  <c r="AT68" i="12"/>
  <c r="AT53" i="12"/>
  <c r="AT50" i="11"/>
  <c r="AR36" i="13"/>
  <c r="AR47" i="4" s="1"/>
  <c r="AR95" i="13"/>
  <c r="AR71" i="12"/>
  <c r="U54" i="11"/>
  <c r="U55" i="11" s="1"/>
  <c r="U47" i="11"/>
  <c r="AQ73" i="9"/>
  <c r="AQ16" i="11"/>
  <c r="AQ18" i="11" s="1"/>
  <c r="AQ31" i="11" s="1"/>
  <c r="AQ9" i="11"/>
  <c r="AQ70" i="9"/>
  <c r="AT10" i="13"/>
  <c r="AT11" i="13" s="1"/>
  <c r="AT83" i="13" s="1"/>
  <c r="AT25" i="11"/>
  <c r="AT10" i="11"/>
  <c r="AT116" i="9"/>
  <c r="AT17" i="11"/>
  <c r="AT41" i="11"/>
  <c r="AP3" i="12"/>
  <c r="AP3" i="13"/>
  <c r="AP3" i="11"/>
  <c r="AR84" i="13"/>
  <c r="AQ85" i="13"/>
  <c r="AQ13" i="4" s="1"/>
  <c r="AQ96" i="13"/>
  <c r="AP11" i="11"/>
  <c r="AP30" i="11" s="1"/>
  <c r="AP26" i="11"/>
  <c r="AP32" i="11" s="1"/>
  <c r="AT4" i="13"/>
  <c r="AT4" i="11"/>
  <c r="AT4" i="12"/>
  <c r="AU2" i="13"/>
  <c r="AU29" i="13"/>
  <c r="AU30" i="13" s="1"/>
  <c r="AU2" i="11"/>
  <c r="AU63" i="3"/>
  <c r="AU64" i="3" s="1"/>
  <c r="AU23" i="13"/>
  <c r="AU24" i="13" s="1"/>
  <c r="AU2" i="12"/>
  <c r="AS63" i="13"/>
  <c r="AT60" i="13" s="1"/>
  <c r="AS73" i="13"/>
  <c r="AS74" i="13" s="1"/>
  <c r="AS81" i="13" s="1"/>
  <c r="AN9" i="4"/>
  <c r="AN115" i="9"/>
  <c r="AN117" i="9" s="1"/>
  <c r="AN120" i="9" s="1"/>
  <c r="AR79" i="9"/>
  <c r="AR65" i="9"/>
  <c r="AR81" i="9"/>
  <c r="AR67" i="9"/>
  <c r="AR58" i="9"/>
  <c r="AR59" i="9" s="1"/>
  <c r="AR83" i="9" s="1"/>
  <c r="AR101" i="9"/>
  <c r="AR36" i="8"/>
  <c r="AR37" i="8" s="1"/>
  <c r="AR24" i="11" s="1"/>
  <c r="AR53" i="9"/>
  <c r="AR54" i="9" s="1"/>
  <c r="AR69" i="9" s="1"/>
  <c r="AR30" i="8"/>
  <c r="AR31" i="8" s="1"/>
  <c r="AW5" i="9"/>
  <c r="AW5" i="8"/>
  <c r="AW5" i="7"/>
  <c r="AT131" i="3"/>
  <c r="AT22" i="8"/>
  <c r="AS45" i="9"/>
  <c r="AS46" i="9"/>
  <c r="AS48" i="9"/>
  <c r="AS47" i="9"/>
  <c r="AT23" i="8"/>
  <c r="AT40" i="9"/>
  <c r="AP3" i="7"/>
  <c r="AP3" i="9"/>
  <c r="AP3" i="8"/>
  <c r="AR80" i="9"/>
  <c r="AR66" i="9"/>
  <c r="AR82" i="9"/>
  <c r="AR68" i="9"/>
  <c r="AT4" i="7"/>
  <c r="AT4" i="8"/>
  <c r="AT4" i="9"/>
  <c r="AS25" i="8"/>
  <c r="AU2" i="9"/>
  <c r="AU14" i="8"/>
  <c r="AU15" i="8" s="1"/>
  <c r="AU18" i="8" s="1"/>
  <c r="AU19" i="8" s="1"/>
  <c r="AU24" i="8" s="1"/>
  <c r="AU74" i="3"/>
  <c r="AU75" i="3" s="1"/>
  <c r="AU102" i="9" s="1"/>
  <c r="AU2" i="8"/>
  <c r="AQ88" i="9"/>
  <c r="AQ92" i="9" s="1"/>
  <c r="AQ93" i="9" s="1"/>
  <c r="AQ108" i="9" s="1"/>
  <c r="AU25" i="3"/>
  <c r="AU26" i="3" s="1"/>
  <c r="AU27" i="3" s="1"/>
  <c r="AU2" i="7"/>
  <c r="AT10" i="7"/>
  <c r="AT21" i="7"/>
  <c r="AT10" i="5"/>
  <c r="AT15" i="5" s="1"/>
  <c r="AU12" i="5" s="1"/>
  <c r="AV17" i="3"/>
  <c r="AV18" i="3" s="1"/>
  <c r="AT4" i="5"/>
  <c r="AT4" i="4"/>
  <c r="AT4" i="2"/>
  <c r="AT4" i="3"/>
  <c r="AQ140" i="3"/>
  <c r="AQ141" i="3" s="1"/>
  <c r="AW5" i="5"/>
  <c r="AW5" i="4"/>
  <c r="AW5" i="3"/>
  <c r="AX9" i="3"/>
  <c r="AW12" i="3"/>
  <c r="AW13" i="3" s="1"/>
  <c r="AW5" i="2"/>
  <c r="AU2" i="5"/>
  <c r="AU2" i="4"/>
  <c r="AU21" i="3"/>
  <c r="AU22" i="3" s="1"/>
  <c r="AU41" i="3"/>
  <c r="AU42" i="3" s="1"/>
  <c r="AU132" i="3" s="1"/>
  <c r="AU57" i="3"/>
  <c r="AU58" i="3" s="1"/>
  <c r="AU109" i="3"/>
  <c r="AU110" i="3" s="1"/>
  <c r="AU47" i="7" s="1"/>
  <c r="AU48" i="7" s="1"/>
  <c r="AU2" i="3"/>
  <c r="AU33" i="3"/>
  <c r="AU34" i="3" s="1"/>
  <c r="AU26" i="15" s="1"/>
  <c r="AU27" i="15" s="1"/>
  <c r="AU29" i="15" s="1"/>
  <c r="AU46" i="3"/>
  <c r="AU47" i="3" s="1"/>
  <c r="AU2" i="2"/>
  <c r="AP3" i="5"/>
  <c r="AP3" i="4"/>
  <c r="AP3" i="2"/>
  <c r="AP3" i="3"/>
  <c r="S37" i="4" l="1"/>
  <c r="S21" i="4"/>
  <c r="S22" i="4" s="1"/>
  <c r="AT134" i="3"/>
  <c r="AO115" i="9"/>
  <c r="AO117" i="9" s="1"/>
  <c r="AO120" i="9" s="1"/>
  <c r="AO9" i="4"/>
  <c r="AO11" i="4" s="1"/>
  <c r="AO50" i="17" s="1"/>
  <c r="AU31" i="14"/>
  <c r="AC81" i="14"/>
  <c r="AC67" i="14"/>
  <c r="AD37" i="14"/>
  <c r="AC33" i="4"/>
  <c r="AC32" i="17" s="1"/>
  <c r="S29" i="4"/>
  <c r="S30" i="4" s="1"/>
  <c r="AU48" i="14"/>
  <c r="AP110" i="9"/>
  <c r="AP128" i="9" s="1"/>
  <c r="AB40" i="17"/>
  <c r="AB49" i="17"/>
  <c r="S38" i="4"/>
  <c r="S37" i="17"/>
  <c r="S38" i="17" s="1"/>
  <c r="S41" i="17" s="1"/>
  <c r="S43" i="17" s="1"/>
  <c r="S45" i="17" s="1"/>
  <c r="AU4" i="14"/>
  <c r="AU4" i="15"/>
  <c r="AU4" i="17"/>
  <c r="AU58" i="4"/>
  <c r="AV97" i="3"/>
  <c r="AV98" i="3" s="1"/>
  <c r="AV29" i="14" s="1"/>
  <c r="AV30" i="14" s="1"/>
  <c r="AV88" i="14" s="1"/>
  <c r="AV10" i="15"/>
  <c r="AV11" i="15" s="1"/>
  <c r="AV14" i="15" s="1"/>
  <c r="AV15" i="15" s="1"/>
  <c r="AV41" i="15" s="1"/>
  <c r="AV2" i="17"/>
  <c r="AV2" i="15"/>
  <c r="AV57" i="15"/>
  <c r="AU61" i="14"/>
  <c r="AU62" i="14" s="1"/>
  <c r="AU65" i="14" s="1"/>
  <c r="AU72" i="14"/>
  <c r="AU73" i="14" s="1"/>
  <c r="AU76" i="14" s="1"/>
  <c r="AB9" i="17"/>
  <c r="AB122" i="3"/>
  <c r="AB123" i="3" s="1"/>
  <c r="AW130" i="3"/>
  <c r="AW50" i="15"/>
  <c r="AX5" i="14"/>
  <c r="AX5" i="15"/>
  <c r="AX5" i="17"/>
  <c r="AU36" i="7"/>
  <c r="AU37" i="7" s="1"/>
  <c r="AU52" i="14"/>
  <c r="AU53" i="14" s="1"/>
  <c r="AU51" i="4" s="1"/>
  <c r="AU45" i="14"/>
  <c r="AT56" i="4"/>
  <c r="AQ3" i="14"/>
  <c r="AQ3" i="15"/>
  <c r="AQ3" i="17"/>
  <c r="AT72" i="7"/>
  <c r="AT30" i="15"/>
  <c r="AT31" i="15" s="1"/>
  <c r="AT36" i="15" s="1"/>
  <c r="AT52" i="4"/>
  <c r="AB15" i="4"/>
  <c r="AB16" i="4" s="1"/>
  <c r="AB47" i="12" s="1"/>
  <c r="AB48" i="12" s="1"/>
  <c r="AB49" i="12" s="1"/>
  <c r="AB18" i="4" s="1"/>
  <c r="AB19" i="4" s="1"/>
  <c r="AB13" i="7" s="1"/>
  <c r="AB79" i="7" s="1"/>
  <c r="AB57" i="4"/>
  <c r="AA36" i="12"/>
  <c r="AA22" i="12"/>
  <c r="AA23" i="12" s="1"/>
  <c r="AB10" i="12"/>
  <c r="AB11" i="12" s="1"/>
  <c r="AB84" i="14"/>
  <c r="AU39" i="14"/>
  <c r="AU17" i="14"/>
  <c r="Z57" i="12"/>
  <c r="Z58" i="12" s="1"/>
  <c r="Z43" i="12"/>
  <c r="Z50" i="4" s="1"/>
  <c r="AC75" i="14"/>
  <c r="AC77" i="14" s="1"/>
  <c r="AC49" i="14"/>
  <c r="AS36" i="13"/>
  <c r="AS47" i="4" s="1"/>
  <c r="AS95" i="13"/>
  <c r="AU36" i="14"/>
  <c r="AP33" i="11"/>
  <c r="AP34" i="11" s="1"/>
  <c r="AP10" i="4" s="1"/>
  <c r="AQ74" i="9"/>
  <c r="AQ107" i="9" s="1"/>
  <c r="AQ110" i="9" s="1"/>
  <c r="AQ128" i="9" s="1"/>
  <c r="AT35" i="13"/>
  <c r="AT36" i="13" s="1"/>
  <c r="AT47" i="4" s="1"/>
  <c r="AU62" i="7"/>
  <c r="AV85" i="3"/>
  <c r="AV86" i="3" s="1"/>
  <c r="AV15" i="14" s="1"/>
  <c r="AV16" i="14" s="1"/>
  <c r="AV89" i="14" s="1"/>
  <c r="AV2" i="14"/>
  <c r="T78" i="7"/>
  <c r="T80" i="7" s="1"/>
  <c r="T86" i="7" s="1"/>
  <c r="T88" i="7" s="1"/>
  <c r="AS65" i="7"/>
  <c r="AS61" i="4" s="1"/>
  <c r="AS73" i="7"/>
  <c r="AQ71" i="7"/>
  <c r="AQ74" i="7" s="1"/>
  <c r="AP36" i="4"/>
  <c r="AP36" i="17" s="1"/>
  <c r="AT63" i="7"/>
  <c r="AT64" i="7" s="1"/>
  <c r="AT21" i="15" s="1"/>
  <c r="AU113" i="3"/>
  <c r="AV114" i="3" s="1"/>
  <c r="AV133" i="3" s="1"/>
  <c r="AU58" i="7"/>
  <c r="AU59" i="7" s="1"/>
  <c r="AU117" i="3"/>
  <c r="AU118" i="3" s="1"/>
  <c r="AQ62" i="12"/>
  <c r="AQ63" i="12" s="1"/>
  <c r="AT63" i="13"/>
  <c r="AU60" i="13" s="1"/>
  <c r="AT73" i="13"/>
  <c r="AT74" i="13" s="1"/>
  <c r="AT81" i="13" s="1"/>
  <c r="V52" i="11"/>
  <c r="V44" i="11" s="1"/>
  <c r="V46" i="11" s="1"/>
  <c r="U32" i="4"/>
  <c r="U23" i="17" s="1"/>
  <c r="AT69" i="13"/>
  <c r="AU66" i="13" s="1"/>
  <c r="AT77" i="13"/>
  <c r="AT78" i="13" s="1"/>
  <c r="AT82" i="13" s="1"/>
  <c r="AU25" i="11"/>
  <c r="AU116" i="9"/>
  <c r="AU17" i="11"/>
  <c r="AU41" i="11"/>
  <c r="AU10" i="13"/>
  <c r="AU11" i="13" s="1"/>
  <c r="AU83" i="13" s="1"/>
  <c r="AU10" i="11"/>
  <c r="AR85" i="13"/>
  <c r="AR13" i="4" s="1"/>
  <c r="AR96" i="13"/>
  <c r="AX5" i="11"/>
  <c r="AX5" i="13"/>
  <c r="AX54" i="13"/>
  <c r="AX5" i="12"/>
  <c r="AX44" i="13"/>
  <c r="V127" i="9"/>
  <c r="V119" i="9" s="1"/>
  <c r="V121" i="9" s="1"/>
  <c r="U28" i="4"/>
  <c r="U18" i="17" s="1"/>
  <c r="AU61" i="13"/>
  <c r="AU45" i="13"/>
  <c r="AU33" i="13"/>
  <c r="AR16" i="11"/>
  <c r="AR18" i="11" s="1"/>
  <c r="AR31" i="11" s="1"/>
  <c r="AR9" i="11"/>
  <c r="AU67" i="13"/>
  <c r="AU34" i="13"/>
  <c r="AU55" i="13"/>
  <c r="AW56" i="13"/>
  <c r="AW68" i="13" s="1"/>
  <c r="AW46" i="13"/>
  <c r="AW62" i="13" s="1"/>
  <c r="AU69" i="7"/>
  <c r="AU92" i="13"/>
  <c r="AU28" i="12"/>
  <c r="AU50" i="11"/>
  <c r="AU68" i="12"/>
  <c r="AU125" i="9"/>
  <c r="AU53" i="12"/>
  <c r="AQ11" i="11"/>
  <c r="AQ30" i="11" s="1"/>
  <c r="AQ26" i="11"/>
  <c r="AQ32" i="11" s="1"/>
  <c r="U44" i="4"/>
  <c r="U45" i="4" s="1"/>
  <c r="U48" i="4" s="1"/>
  <c r="U53" i="4" s="1"/>
  <c r="AU39" i="11"/>
  <c r="AU114" i="9"/>
  <c r="AU4" i="13"/>
  <c r="AU4" i="12"/>
  <c r="AU4" i="11"/>
  <c r="AV63" i="3"/>
  <c r="AV64" i="3" s="1"/>
  <c r="AV2" i="12"/>
  <c r="AV23" i="13"/>
  <c r="AV24" i="13" s="1"/>
  <c r="AV29" i="13"/>
  <c r="AV30" i="13" s="1"/>
  <c r="AV2" i="11"/>
  <c r="AV2" i="13"/>
  <c r="AQ3" i="11"/>
  <c r="AQ3" i="13"/>
  <c r="AQ3" i="12"/>
  <c r="AS84" i="13"/>
  <c r="AQ94" i="13"/>
  <c r="AQ97" i="13" s="1"/>
  <c r="AP27" i="4"/>
  <c r="AN11" i="4"/>
  <c r="AN50" i="17" s="1"/>
  <c r="AR103" i="9"/>
  <c r="AR109" i="9" s="1"/>
  <c r="AT46" i="9"/>
  <c r="AT48" i="9"/>
  <c r="AT47" i="9"/>
  <c r="AT45" i="9"/>
  <c r="AX5" i="9"/>
  <c r="AX5" i="8"/>
  <c r="AX5" i="7"/>
  <c r="AU22" i="8"/>
  <c r="AU131" i="3"/>
  <c r="AR73" i="9"/>
  <c r="AS80" i="9"/>
  <c r="AS66" i="9"/>
  <c r="AR84" i="9"/>
  <c r="AR87" i="9"/>
  <c r="AR86" i="9"/>
  <c r="AR85" i="9"/>
  <c r="AS79" i="9"/>
  <c r="AS65" i="9"/>
  <c r="AR72" i="9"/>
  <c r="AU4" i="7"/>
  <c r="AU4" i="9"/>
  <c r="AU4" i="8"/>
  <c r="AS58" i="9"/>
  <c r="AS59" i="9" s="1"/>
  <c r="AS83" i="9" s="1"/>
  <c r="AS53" i="9"/>
  <c r="AS54" i="9" s="1"/>
  <c r="AS69" i="9" s="1"/>
  <c r="AS36" i="8"/>
  <c r="AS37" i="8" s="1"/>
  <c r="AS24" i="11" s="1"/>
  <c r="AS101" i="9"/>
  <c r="AS30" i="8"/>
  <c r="AS31" i="8" s="1"/>
  <c r="AS81" i="9"/>
  <c r="AS67" i="9"/>
  <c r="AQ3" i="7"/>
  <c r="AQ3" i="8"/>
  <c r="AQ3" i="9"/>
  <c r="AR71" i="9"/>
  <c r="AT25" i="8"/>
  <c r="AV74" i="3"/>
  <c r="AV75" i="3" s="1"/>
  <c r="AV102" i="9" s="1"/>
  <c r="AV14" i="8"/>
  <c r="AV15" i="8" s="1"/>
  <c r="AV18" i="8" s="1"/>
  <c r="AV19" i="8" s="1"/>
  <c r="AV24" i="8" s="1"/>
  <c r="AV2" i="9"/>
  <c r="AV2" i="8"/>
  <c r="AS82" i="9"/>
  <c r="AS68" i="9"/>
  <c r="AU23" i="8"/>
  <c r="AU40" i="9"/>
  <c r="AR70" i="9"/>
  <c r="AV25" i="3"/>
  <c r="AV26" i="3" s="1"/>
  <c r="AV27" i="3" s="1"/>
  <c r="AV2" i="7"/>
  <c r="AU21" i="7"/>
  <c r="AU10" i="7"/>
  <c r="AU10" i="5"/>
  <c r="AU15" i="5" s="1"/>
  <c r="AV12" i="5" s="1"/>
  <c r="AX5" i="5"/>
  <c r="AX5" i="4"/>
  <c r="AX5" i="3"/>
  <c r="AY9" i="3"/>
  <c r="AX12" i="3"/>
  <c r="AX13" i="3" s="1"/>
  <c r="AX5" i="2"/>
  <c r="AW17" i="3"/>
  <c r="AW18" i="3" s="1"/>
  <c r="AU4" i="5"/>
  <c r="AU4" i="4"/>
  <c r="AU4" i="2"/>
  <c r="AU4" i="3"/>
  <c r="AQ3" i="5"/>
  <c r="AQ3" i="4"/>
  <c r="AQ3" i="2"/>
  <c r="AQ3" i="3"/>
  <c r="AV2" i="5"/>
  <c r="AV2" i="4"/>
  <c r="AV109" i="3"/>
  <c r="AV110" i="3" s="1"/>
  <c r="AV47" i="7" s="1"/>
  <c r="AV48" i="7" s="1"/>
  <c r="AV57" i="3"/>
  <c r="AV58" i="3" s="1"/>
  <c r="AV46" i="3"/>
  <c r="AV47" i="3" s="1"/>
  <c r="AV41" i="3"/>
  <c r="AV42" i="3" s="1"/>
  <c r="AV132" i="3" s="1"/>
  <c r="AV2" i="3"/>
  <c r="AV21" i="3"/>
  <c r="AV22" i="3" s="1"/>
  <c r="AV33" i="3"/>
  <c r="AV34" i="3" s="1"/>
  <c r="AV26" i="15" s="1"/>
  <c r="AV27" i="15" s="1"/>
  <c r="AV29" i="15" s="1"/>
  <c r="AV2" i="2"/>
  <c r="AR140" i="3"/>
  <c r="AR141" i="3" s="1"/>
  <c r="AU134" i="3" l="1"/>
  <c r="S71" i="4"/>
  <c r="S19" i="17"/>
  <c r="S20" i="17" s="1"/>
  <c r="S22" i="17" s="1"/>
  <c r="S25" i="17" s="1"/>
  <c r="S27" i="17" s="1"/>
  <c r="AP115" i="9"/>
  <c r="AP117" i="9" s="1"/>
  <c r="AP120" i="9" s="1"/>
  <c r="AD64" i="14"/>
  <c r="AD66" i="14" s="1"/>
  <c r="AD40" i="14"/>
  <c r="AP9" i="4"/>
  <c r="AP11" i="4" s="1"/>
  <c r="AP50" i="17" s="1"/>
  <c r="AC14" i="4"/>
  <c r="AC55" i="4"/>
  <c r="AV31" i="14"/>
  <c r="AV58" i="4" s="1"/>
  <c r="S70" i="4"/>
  <c r="AT71" i="12"/>
  <c r="AV48" i="14"/>
  <c r="AB24" i="17"/>
  <c r="AB42" i="17"/>
  <c r="AB51" i="17"/>
  <c r="AB52" i="17" s="1"/>
  <c r="AB54" i="17" s="1"/>
  <c r="AB10" i="17"/>
  <c r="AR3" i="14"/>
  <c r="AR3" i="15"/>
  <c r="AR3" i="17"/>
  <c r="AY5" i="14"/>
  <c r="AY5" i="15"/>
  <c r="AY5" i="17"/>
  <c r="AP40" i="11"/>
  <c r="AP42" i="11" s="1"/>
  <c r="AP45" i="11" s="1"/>
  <c r="AX130" i="3"/>
  <c r="AX50" i="15"/>
  <c r="AU56" i="4"/>
  <c r="AU72" i="7"/>
  <c r="AU30" i="15"/>
  <c r="AU31" i="15" s="1"/>
  <c r="AU36" i="15" s="1"/>
  <c r="AU52" i="4"/>
  <c r="AV61" i="14"/>
  <c r="AV62" i="14" s="1"/>
  <c r="AV65" i="14" s="1"/>
  <c r="AV72" i="14"/>
  <c r="AV73" i="14" s="1"/>
  <c r="AV76" i="14" s="1"/>
  <c r="AP53" i="11"/>
  <c r="U59" i="4"/>
  <c r="U62" i="4" s="1"/>
  <c r="U24" i="7" s="1"/>
  <c r="U83" i="7" s="1"/>
  <c r="U8" i="17"/>
  <c r="U11" i="17" s="1"/>
  <c r="U13" i="17" s="1"/>
  <c r="AV4" i="14"/>
  <c r="AV4" i="15"/>
  <c r="AV4" i="17"/>
  <c r="AW97" i="3"/>
  <c r="AW98" i="3" s="1"/>
  <c r="AW29" i="14" s="1"/>
  <c r="AW30" i="14" s="1"/>
  <c r="AW88" i="14" s="1"/>
  <c r="AW57" i="15"/>
  <c r="AW2" i="17"/>
  <c r="AW10" i="15"/>
  <c r="AW11" i="15" s="1"/>
  <c r="AW14" i="15" s="1"/>
  <c r="AW15" i="15" s="1"/>
  <c r="AW41" i="15" s="1"/>
  <c r="AW2" i="15"/>
  <c r="AV36" i="7"/>
  <c r="AV37" i="7" s="1"/>
  <c r="AV45" i="14"/>
  <c r="AV52" i="14"/>
  <c r="AV53" i="14" s="1"/>
  <c r="AV51" i="4" s="1"/>
  <c r="T89" i="7"/>
  <c r="T64" i="4" s="1"/>
  <c r="T65" i="4" s="1"/>
  <c r="T20" i="15"/>
  <c r="T22" i="15" s="1"/>
  <c r="T35" i="15" s="1"/>
  <c r="T37" i="15" s="1"/>
  <c r="T58" i="15" s="1"/>
  <c r="T59" i="15" s="1"/>
  <c r="AB56" i="12"/>
  <c r="AC82" i="14"/>
  <c r="AC83" i="14" s="1"/>
  <c r="AC90" i="14" s="1"/>
  <c r="AC91" i="14" s="1"/>
  <c r="AC78" i="14"/>
  <c r="AA37" i="12"/>
  <c r="AA38" i="12" s="1"/>
  <c r="AA41" i="12" s="1"/>
  <c r="AA42" i="12" s="1"/>
  <c r="AA32" i="12"/>
  <c r="AA33" i="12" s="1"/>
  <c r="AB30" i="12" s="1"/>
  <c r="AB21" i="12" s="1"/>
  <c r="AV39" i="14"/>
  <c r="AV17" i="14"/>
  <c r="AB13" i="12"/>
  <c r="AB14" i="12" s="1"/>
  <c r="AB17" i="12"/>
  <c r="AB18" i="12" s="1"/>
  <c r="AB31" i="12" s="1"/>
  <c r="AD46" i="14"/>
  <c r="AC34" i="4"/>
  <c r="AC33" i="17" s="1"/>
  <c r="AC34" i="17" s="1"/>
  <c r="Z35" i="4"/>
  <c r="AA55" i="12"/>
  <c r="AV117" i="3"/>
  <c r="AV118" i="3" s="1"/>
  <c r="AV36" i="14"/>
  <c r="AT84" i="13"/>
  <c r="AT85" i="13" s="1"/>
  <c r="AT13" i="4" s="1"/>
  <c r="AT95" i="13"/>
  <c r="AV62" i="7"/>
  <c r="AQ33" i="11"/>
  <c r="AQ34" i="11" s="1"/>
  <c r="AQ10" i="4" s="1"/>
  <c r="AW85" i="3"/>
  <c r="AW86" i="3" s="1"/>
  <c r="AW15" i="14" s="1"/>
  <c r="AW16" i="14" s="1"/>
  <c r="AW89" i="14" s="1"/>
  <c r="AW2" i="14"/>
  <c r="T25" i="7"/>
  <c r="T26" i="7" s="1"/>
  <c r="T14" i="7"/>
  <c r="T15" i="7" s="1"/>
  <c r="AT73" i="7"/>
  <c r="AT65" i="7"/>
  <c r="AT61" i="4" s="1"/>
  <c r="AR71" i="7"/>
  <c r="AR74" i="7" s="1"/>
  <c r="AQ36" i="4"/>
  <c r="AQ36" i="17" s="1"/>
  <c r="AU63" i="7"/>
  <c r="AU64" i="7" s="1"/>
  <c r="AU21" i="15" s="1"/>
  <c r="AS73" i="9"/>
  <c r="AV113" i="3"/>
  <c r="AW114" i="3" s="1"/>
  <c r="AW133" i="3" s="1"/>
  <c r="AV58" i="7"/>
  <c r="AV59" i="7" s="1"/>
  <c r="AR3" i="13"/>
  <c r="AR3" i="11"/>
  <c r="AR3" i="12"/>
  <c r="V129" i="9"/>
  <c r="V130" i="9" s="1"/>
  <c r="V43" i="4"/>
  <c r="AV4" i="13"/>
  <c r="AV4" i="12"/>
  <c r="AV4" i="11"/>
  <c r="AV61" i="13"/>
  <c r="AV45" i="13"/>
  <c r="AV33" i="13"/>
  <c r="AX56" i="13"/>
  <c r="AX68" i="13" s="1"/>
  <c r="AX46" i="13"/>
  <c r="AX62" i="13" s="1"/>
  <c r="AU63" i="13"/>
  <c r="AV60" i="13" s="1"/>
  <c r="AU73" i="13"/>
  <c r="AU74" i="13" s="1"/>
  <c r="AU81" i="13" s="1"/>
  <c r="AV39" i="11"/>
  <c r="AV114" i="9"/>
  <c r="AR26" i="11"/>
  <c r="AR32" i="11" s="1"/>
  <c r="AR11" i="11"/>
  <c r="AR30" i="11" s="1"/>
  <c r="AV69" i="7"/>
  <c r="AV68" i="12"/>
  <c r="AV28" i="12"/>
  <c r="AV92" i="13"/>
  <c r="AV125" i="9"/>
  <c r="AV53" i="12"/>
  <c r="AV50" i="11"/>
  <c r="AR94" i="13"/>
  <c r="AR97" i="13" s="1"/>
  <c r="AQ27" i="4"/>
  <c r="AU69" i="13"/>
  <c r="AV66" i="13" s="1"/>
  <c r="AU77" i="13"/>
  <c r="AU78" i="13" s="1"/>
  <c r="AU82" i="13" s="1"/>
  <c r="AQ72" i="12"/>
  <c r="AQ73" i="12" s="1"/>
  <c r="AR70" i="12" s="1"/>
  <c r="AR62" i="12" s="1"/>
  <c r="AR63" i="12" s="1"/>
  <c r="AQ9" i="12"/>
  <c r="AS16" i="11"/>
  <c r="AS18" i="11" s="1"/>
  <c r="AS31" i="11" s="1"/>
  <c r="AS9" i="11"/>
  <c r="AV67" i="13"/>
  <c r="AV55" i="13"/>
  <c r="AV34" i="13"/>
  <c r="AS85" i="13"/>
  <c r="AS13" i="4" s="1"/>
  <c r="AS96" i="13"/>
  <c r="AV17" i="11"/>
  <c r="AV25" i="11"/>
  <c r="AV10" i="13"/>
  <c r="AV11" i="13" s="1"/>
  <c r="AV83" i="13" s="1"/>
  <c r="AV10" i="11"/>
  <c r="AV116" i="9"/>
  <c r="AV41" i="11"/>
  <c r="AU35" i="13"/>
  <c r="AW63" i="3"/>
  <c r="AW64" i="3" s="1"/>
  <c r="AW2" i="12"/>
  <c r="AW2" i="11"/>
  <c r="AW2" i="13"/>
  <c r="AW23" i="13"/>
  <c r="AW24" i="13" s="1"/>
  <c r="AW29" i="13"/>
  <c r="AW30" i="13" s="1"/>
  <c r="AY5" i="13"/>
  <c r="AY5" i="11"/>
  <c r="AY54" i="13"/>
  <c r="AY44" i="13"/>
  <c r="AY5" i="12"/>
  <c r="V54" i="11"/>
  <c r="V55" i="11" s="1"/>
  <c r="V47" i="11"/>
  <c r="AN8" i="12"/>
  <c r="AO8" i="12"/>
  <c r="AQ9" i="4"/>
  <c r="AQ115" i="9"/>
  <c r="AQ117" i="9" s="1"/>
  <c r="AQ120" i="9" s="1"/>
  <c r="AS103" i="9"/>
  <c r="AS109" i="9" s="1"/>
  <c r="AS70" i="9"/>
  <c r="AS72" i="9"/>
  <c r="AV23" i="8"/>
  <c r="AV40" i="9"/>
  <c r="AS87" i="9"/>
  <c r="AS86" i="9"/>
  <c r="AS84" i="9"/>
  <c r="AS85" i="9"/>
  <c r="AV22" i="8"/>
  <c r="AV131" i="3"/>
  <c r="AV134" i="3" s="1"/>
  <c r="AT79" i="9"/>
  <c r="AT65" i="9"/>
  <c r="AU45" i="9"/>
  <c r="AU48" i="9"/>
  <c r="AU47" i="9"/>
  <c r="AU46" i="9"/>
  <c r="AT81" i="9"/>
  <c r="AT67" i="9"/>
  <c r="AR3" i="7"/>
  <c r="AR3" i="8"/>
  <c r="AR3" i="9"/>
  <c r="AT82" i="9"/>
  <c r="AT68" i="9"/>
  <c r="AW74" i="3"/>
  <c r="AW75" i="3" s="1"/>
  <c r="AW102" i="9" s="1"/>
  <c r="AW2" i="9"/>
  <c r="AW2" i="8"/>
  <c r="AW14" i="8"/>
  <c r="AW15" i="8" s="1"/>
  <c r="AW18" i="8" s="1"/>
  <c r="AW19" i="8" s="1"/>
  <c r="AW24" i="8" s="1"/>
  <c r="AY5" i="9"/>
  <c r="AY5" i="8"/>
  <c r="AY5" i="7"/>
  <c r="AU25" i="8"/>
  <c r="AV4" i="7"/>
  <c r="AV4" i="8"/>
  <c r="AV4" i="9"/>
  <c r="AR88" i="9"/>
  <c r="AR92" i="9" s="1"/>
  <c r="AR93" i="9" s="1"/>
  <c r="AR108" i="9" s="1"/>
  <c r="AT80" i="9"/>
  <c r="AT66" i="9"/>
  <c r="AT53" i="9"/>
  <c r="AT54" i="9" s="1"/>
  <c r="AT69" i="9" s="1"/>
  <c r="AT36" i="8"/>
  <c r="AT37" i="8" s="1"/>
  <c r="AT24" i="11" s="1"/>
  <c r="AT101" i="9"/>
  <c r="AT58" i="9"/>
  <c r="AT59" i="9" s="1"/>
  <c r="AT83" i="9" s="1"/>
  <c r="AT30" i="8"/>
  <c r="AT31" i="8" s="1"/>
  <c r="AR74" i="9"/>
  <c r="AR107" i="9" s="1"/>
  <c r="AS71" i="9"/>
  <c r="AV21" i="7"/>
  <c r="AV10" i="7"/>
  <c r="AW25" i="3"/>
  <c r="AW26" i="3" s="1"/>
  <c r="AW27" i="3" s="1"/>
  <c r="AW2" i="7"/>
  <c r="AV10" i="5"/>
  <c r="AV15" i="5" s="1"/>
  <c r="AW12" i="5" s="1"/>
  <c r="AS140" i="3"/>
  <c r="AS141" i="3" s="1"/>
  <c r="AY5" i="5"/>
  <c r="AY5" i="4"/>
  <c r="AZ9" i="3"/>
  <c r="AY12" i="3"/>
  <c r="AY13" i="3" s="1"/>
  <c r="AY5" i="2"/>
  <c r="AY5" i="3"/>
  <c r="AX17" i="3"/>
  <c r="AX18" i="3" s="1"/>
  <c r="AW2" i="5"/>
  <c r="AW2" i="4"/>
  <c r="AW109" i="3"/>
  <c r="AW110" i="3" s="1"/>
  <c r="AW47" i="7" s="1"/>
  <c r="AW48" i="7" s="1"/>
  <c r="AW41" i="3"/>
  <c r="AW42" i="3" s="1"/>
  <c r="AW132" i="3" s="1"/>
  <c r="AW33" i="3"/>
  <c r="AW34" i="3" s="1"/>
  <c r="AW26" i="15" s="1"/>
  <c r="AW27" i="15" s="1"/>
  <c r="AW29" i="15" s="1"/>
  <c r="AW2" i="2"/>
  <c r="AW57" i="3"/>
  <c r="AW58" i="3" s="1"/>
  <c r="AW2" i="3"/>
  <c r="AW21" i="3"/>
  <c r="AW22" i="3" s="1"/>
  <c r="AW46" i="3"/>
  <c r="AW47" i="3" s="1"/>
  <c r="AV4" i="5"/>
  <c r="AV4" i="4"/>
  <c r="AV4" i="2"/>
  <c r="AV4" i="3"/>
  <c r="AR3" i="5"/>
  <c r="AR3" i="4"/>
  <c r="AR3" i="3"/>
  <c r="AR3" i="2"/>
  <c r="AE37" i="14" l="1"/>
  <c r="AD33" i="4"/>
  <c r="AD32" i="17" s="1"/>
  <c r="AD67" i="14"/>
  <c r="AD81" i="14"/>
  <c r="AC40" i="17"/>
  <c r="AC49" i="17"/>
  <c r="AW31" i="14"/>
  <c r="AW58" i="4" s="1"/>
  <c r="AW48" i="14"/>
  <c r="AW61" i="14"/>
  <c r="AW62" i="14" s="1"/>
  <c r="AW65" i="14" s="1"/>
  <c r="AW72" i="14"/>
  <c r="AW73" i="14" s="1"/>
  <c r="AW76" i="14" s="1"/>
  <c r="AV72" i="7"/>
  <c r="AV30" i="15"/>
  <c r="AV31" i="15" s="1"/>
  <c r="AV36" i="15" s="1"/>
  <c r="AV52" i="4"/>
  <c r="AW36" i="7"/>
  <c r="AW37" i="7" s="1"/>
  <c r="AW45" i="14"/>
  <c r="AW52" i="14"/>
  <c r="AW53" i="14" s="1"/>
  <c r="AW51" i="4" s="1"/>
  <c r="AT96" i="13"/>
  <c r="AC9" i="17"/>
  <c r="AC122" i="3"/>
  <c r="AC123" i="3" s="1"/>
  <c r="T61" i="15"/>
  <c r="AW4" i="14"/>
  <c r="AW4" i="15"/>
  <c r="AW4" i="17"/>
  <c r="AY130" i="3"/>
  <c r="AY50" i="15"/>
  <c r="AZ5" i="14"/>
  <c r="AZ5" i="17"/>
  <c r="AZ5" i="15"/>
  <c r="T21" i="4"/>
  <c r="T22" i="4" s="1"/>
  <c r="AX97" i="3"/>
  <c r="AX98" i="3" s="1"/>
  <c r="AX29" i="14" s="1"/>
  <c r="AX30" i="14" s="1"/>
  <c r="AX88" i="14" s="1"/>
  <c r="AX57" i="15"/>
  <c r="AX2" i="17"/>
  <c r="AX10" i="15"/>
  <c r="AX11" i="15" s="1"/>
  <c r="AX14" i="15" s="1"/>
  <c r="AX15" i="15" s="1"/>
  <c r="AX41" i="15" s="1"/>
  <c r="AX2" i="15"/>
  <c r="AS3" i="14"/>
  <c r="AS3" i="15"/>
  <c r="AS3" i="17"/>
  <c r="AV56" i="4"/>
  <c r="T40" i="15"/>
  <c r="T42" i="15" s="1"/>
  <c r="T45" i="15" s="1"/>
  <c r="T49" i="15"/>
  <c r="T51" i="15" s="1"/>
  <c r="T53" i="15" s="1"/>
  <c r="AC15" i="4"/>
  <c r="AC16" i="4" s="1"/>
  <c r="AC47" i="12" s="1"/>
  <c r="AC48" i="12" s="1"/>
  <c r="AC49" i="12" s="1"/>
  <c r="AC18" i="4" s="1"/>
  <c r="AC19" i="4" s="1"/>
  <c r="AC13" i="7" s="1"/>
  <c r="AC79" i="7" s="1"/>
  <c r="AC57" i="4"/>
  <c r="AB22" i="12"/>
  <c r="AB23" i="12" s="1"/>
  <c r="AB36" i="12"/>
  <c r="AC10" i="12"/>
  <c r="AC11" i="12" s="1"/>
  <c r="AC84" i="14"/>
  <c r="AD75" i="14"/>
  <c r="AD77" i="14" s="1"/>
  <c r="AD49" i="14"/>
  <c r="AW39" i="14"/>
  <c r="AW17" i="14"/>
  <c r="AA57" i="12"/>
  <c r="AA58" i="12" s="1"/>
  <c r="AA43" i="12"/>
  <c r="AA50" i="4" s="1"/>
  <c r="AW36" i="14"/>
  <c r="AW117" i="3"/>
  <c r="AW118" i="3" s="1"/>
  <c r="AP8" i="12"/>
  <c r="AQ40" i="11"/>
  <c r="AQ42" i="11" s="1"/>
  <c r="AQ45" i="11" s="1"/>
  <c r="AQ53" i="11"/>
  <c r="AR33" i="11"/>
  <c r="AR40" i="11" s="1"/>
  <c r="AR42" i="11" s="1"/>
  <c r="AR45" i="11" s="1"/>
  <c r="AW62" i="7"/>
  <c r="AX85" i="3"/>
  <c r="AX86" i="3" s="1"/>
  <c r="AX15" i="14" s="1"/>
  <c r="AX16" i="14" s="1"/>
  <c r="AX89" i="14" s="1"/>
  <c r="AX2" i="14"/>
  <c r="AQ11" i="4"/>
  <c r="U12" i="7"/>
  <c r="T37" i="4"/>
  <c r="T29" i="4"/>
  <c r="U23" i="7"/>
  <c r="U82" i="7" s="1"/>
  <c r="U84" i="7" s="1"/>
  <c r="U87" i="7" s="1"/>
  <c r="AU65" i="7"/>
  <c r="AU61" i="4" s="1"/>
  <c r="AU73" i="7"/>
  <c r="AS71" i="7"/>
  <c r="AS74" i="7" s="1"/>
  <c r="AR36" i="4"/>
  <c r="AR36" i="17" s="1"/>
  <c r="AV63" i="7"/>
  <c r="AV64" i="7" s="1"/>
  <c r="AV21" i="15" s="1"/>
  <c r="AW113" i="3"/>
  <c r="AX114" i="3" s="1"/>
  <c r="AX133" i="3" s="1"/>
  <c r="AW58" i="7"/>
  <c r="AW59" i="7" s="1"/>
  <c r="AY56" i="13"/>
  <c r="AY68" i="13" s="1"/>
  <c r="AY46" i="13"/>
  <c r="AY62" i="13" s="1"/>
  <c r="AZ44" i="13"/>
  <c r="AZ54" i="13"/>
  <c r="AZ5" i="13"/>
  <c r="AZ5" i="12"/>
  <c r="AZ5" i="11"/>
  <c r="AT9" i="11"/>
  <c r="AT16" i="11"/>
  <c r="AT18" i="11" s="1"/>
  <c r="AT31" i="11" s="1"/>
  <c r="AW116" i="9"/>
  <c r="AW41" i="11"/>
  <c r="AW17" i="11"/>
  <c r="AW10" i="13"/>
  <c r="AW11" i="13" s="1"/>
  <c r="AW83" i="13" s="1"/>
  <c r="AW25" i="11"/>
  <c r="AW10" i="11"/>
  <c r="AR72" i="12"/>
  <c r="AR73" i="12" s="1"/>
  <c r="AS70" i="12" s="1"/>
  <c r="AS62" i="12" s="1"/>
  <c r="AS63" i="12" s="1"/>
  <c r="AR9" i="12"/>
  <c r="AU84" i="13"/>
  <c r="AS3" i="13"/>
  <c r="AS3" i="12"/>
  <c r="AS3" i="11"/>
  <c r="AR34" i="11"/>
  <c r="AR10" i="4" s="1"/>
  <c r="AW4" i="13"/>
  <c r="AW4" i="12"/>
  <c r="AW4" i="11"/>
  <c r="AW34" i="13"/>
  <c r="AW67" i="13"/>
  <c r="AW55" i="13"/>
  <c r="AV77" i="13"/>
  <c r="AV78" i="13" s="1"/>
  <c r="AV82" i="13" s="1"/>
  <c r="AV69" i="13"/>
  <c r="AW66" i="13" s="1"/>
  <c r="V44" i="4"/>
  <c r="V45" i="4" s="1"/>
  <c r="V48" i="4" s="1"/>
  <c r="V53" i="4" s="1"/>
  <c r="AS94" i="13"/>
  <c r="AS97" i="13" s="1"/>
  <c r="AR27" i="4"/>
  <c r="AV63" i="13"/>
  <c r="AW60" i="13" s="1"/>
  <c r="AV73" i="13"/>
  <c r="AV74" i="13" s="1"/>
  <c r="AV81" i="13" s="1"/>
  <c r="W127" i="9"/>
  <c r="V28" i="4"/>
  <c r="V18" i="17" s="1"/>
  <c r="AW39" i="11"/>
  <c r="AW114" i="9"/>
  <c r="W52" i="11"/>
  <c r="W44" i="11" s="1"/>
  <c r="W46" i="11" s="1"/>
  <c r="V32" i="4"/>
  <c r="V23" i="17" s="1"/>
  <c r="AU36" i="13"/>
  <c r="AU47" i="4" s="1"/>
  <c r="AU71" i="12"/>
  <c r="AU95" i="13"/>
  <c r="AV35" i="13"/>
  <c r="AW68" i="12"/>
  <c r="AW53" i="12"/>
  <c r="AW125" i="9"/>
  <c r="AW69" i="7"/>
  <c r="AW50" i="11"/>
  <c r="AW28" i="12"/>
  <c r="AW92" i="13"/>
  <c r="AW61" i="13"/>
  <c r="AW45" i="13"/>
  <c r="AW33" i="13"/>
  <c r="AX2" i="12"/>
  <c r="AX23" i="13"/>
  <c r="AX24" i="13" s="1"/>
  <c r="AX2" i="13"/>
  <c r="AX63" i="3"/>
  <c r="AX64" i="3" s="1"/>
  <c r="AX29" i="13"/>
  <c r="AX30" i="13" s="1"/>
  <c r="AX2" i="11"/>
  <c r="AV25" i="8"/>
  <c r="AV53" i="9" s="1"/>
  <c r="AV54" i="9" s="1"/>
  <c r="AV69" i="9" s="1"/>
  <c r="AS74" i="9"/>
  <c r="AS107" i="9" s="1"/>
  <c r="AS11" i="11"/>
  <c r="AS30" i="11" s="1"/>
  <c r="AS26" i="11"/>
  <c r="AS32" i="11" s="1"/>
  <c r="AT103" i="9"/>
  <c r="AT109" i="9" s="1"/>
  <c r="AS88" i="9"/>
  <c r="AS92" i="9" s="1"/>
  <c r="AS93" i="9" s="1"/>
  <c r="AS108" i="9" s="1"/>
  <c r="AT70" i="9"/>
  <c r="AT72" i="9"/>
  <c r="AT73" i="9"/>
  <c r="AZ5" i="7"/>
  <c r="AZ5" i="8"/>
  <c r="AZ5" i="9"/>
  <c r="AW40" i="9"/>
  <c r="AW23" i="8"/>
  <c r="AT84" i="9"/>
  <c r="AT85" i="9"/>
  <c r="AT86" i="9"/>
  <c r="AT87" i="9"/>
  <c r="AW131" i="3"/>
  <c r="AW134" i="3" s="1"/>
  <c r="AW22" i="8"/>
  <c r="AX74" i="3"/>
  <c r="AX75" i="3" s="1"/>
  <c r="AX102" i="9" s="1"/>
  <c r="AX2" i="9"/>
  <c r="AX2" i="8"/>
  <c r="AX14" i="8"/>
  <c r="AX15" i="8" s="1"/>
  <c r="AX18" i="8" s="1"/>
  <c r="AX19" i="8" s="1"/>
  <c r="AX24" i="8" s="1"/>
  <c r="AW4" i="7"/>
  <c r="AW4" i="9"/>
  <c r="AW4" i="8"/>
  <c r="AU53" i="9"/>
  <c r="AU54" i="9" s="1"/>
  <c r="AU69" i="9" s="1"/>
  <c r="AU101" i="9"/>
  <c r="AU58" i="9"/>
  <c r="AU59" i="9" s="1"/>
  <c r="AU83" i="9" s="1"/>
  <c r="AU36" i="8"/>
  <c r="AU37" i="8" s="1"/>
  <c r="AU24" i="11" s="1"/>
  <c r="AU30" i="8"/>
  <c r="AU31" i="8" s="1"/>
  <c r="AS3" i="7"/>
  <c r="AS3" i="9"/>
  <c r="AS3" i="8"/>
  <c r="AU80" i="9"/>
  <c r="AU66" i="9"/>
  <c r="AU81" i="9"/>
  <c r="AU67" i="9"/>
  <c r="AV47" i="9"/>
  <c r="AV46" i="9"/>
  <c r="AV48" i="9"/>
  <c r="AV45" i="9"/>
  <c r="AR110" i="9"/>
  <c r="AR128" i="9" s="1"/>
  <c r="AT71" i="9"/>
  <c r="AU82" i="9"/>
  <c r="AU68" i="9"/>
  <c r="AU79" i="9"/>
  <c r="AU65" i="9"/>
  <c r="AW21" i="7"/>
  <c r="AW10" i="7"/>
  <c r="AX25" i="3"/>
  <c r="AX26" i="3" s="1"/>
  <c r="AX27" i="3" s="1"/>
  <c r="AX2" i="7"/>
  <c r="AW10" i="5"/>
  <c r="AW15" i="5" s="1"/>
  <c r="AX12" i="5" s="1"/>
  <c r="AZ5" i="5"/>
  <c r="AZ5" i="4"/>
  <c r="BA9" i="3"/>
  <c r="AZ12" i="3"/>
  <c r="AZ13" i="3" s="1"/>
  <c r="AZ5" i="2"/>
  <c r="AZ5" i="3"/>
  <c r="AW4" i="5"/>
  <c r="AW4" i="4"/>
  <c r="AW4" i="3"/>
  <c r="AW4" i="2"/>
  <c r="AX2" i="5"/>
  <c r="AX2" i="4"/>
  <c r="AX57" i="3"/>
  <c r="AX58" i="3" s="1"/>
  <c r="AX41" i="3"/>
  <c r="AX42" i="3" s="1"/>
  <c r="AX132" i="3" s="1"/>
  <c r="AX33" i="3"/>
  <c r="AX34" i="3" s="1"/>
  <c r="AX26" i="15" s="1"/>
  <c r="AX27" i="15" s="1"/>
  <c r="AX29" i="15" s="1"/>
  <c r="AX21" i="3"/>
  <c r="AX22" i="3" s="1"/>
  <c r="AX109" i="3"/>
  <c r="AX110" i="3" s="1"/>
  <c r="AX47" i="7" s="1"/>
  <c r="AX48" i="7" s="1"/>
  <c r="AX46" i="3"/>
  <c r="AX47" i="3" s="1"/>
  <c r="AX2" i="2"/>
  <c r="AX2" i="3"/>
  <c r="AS3" i="5"/>
  <c r="AS3" i="4"/>
  <c r="AS3" i="3"/>
  <c r="AS3" i="2"/>
  <c r="AT140" i="3"/>
  <c r="AT141" i="3" s="1"/>
  <c r="AY17" i="3"/>
  <c r="AY18" i="3" s="1"/>
  <c r="AX48" i="14" l="1"/>
  <c r="AD55" i="4"/>
  <c r="AD14" i="4"/>
  <c r="AX31" i="14"/>
  <c r="AX58" i="4" s="1"/>
  <c r="AE40" i="14"/>
  <c r="AE64" i="14"/>
  <c r="AE66" i="14" s="1"/>
  <c r="AC56" i="12"/>
  <c r="AR53" i="11"/>
  <c r="AQ8" i="12"/>
  <c r="AQ50" i="17"/>
  <c r="T38" i="4"/>
  <c r="T37" i="17"/>
  <c r="T38" i="17" s="1"/>
  <c r="T41" i="17" s="1"/>
  <c r="T43" i="17" s="1"/>
  <c r="T45" i="17" s="1"/>
  <c r="AC42" i="17"/>
  <c r="AC10" i="17"/>
  <c r="AC24" i="17"/>
  <c r="AC51" i="17"/>
  <c r="AC52" i="17" s="1"/>
  <c r="AC54" i="17" s="1"/>
  <c r="T30" i="4"/>
  <c r="T19" i="17"/>
  <c r="T20" i="17" s="1"/>
  <c r="T22" i="17" s="1"/>
  <c r="T25" i="17" s="1"/>
  <c r="T27" i="17" s="1"/>
  <c r="AX36" i="7"/>
  <c r="AX37" i="7" s="1"/>
  <c r="AX52" i="14"/>
  <c r="AX53" i="14" s="1"/>
  <c r="AX51" i="4" s="1"/>
  <c r="AX45" i="14"/>
  <c r="AW72" i="7"/>
  <c r="AW30" i="15"/>
  <c r="AW31" i="15" s="1"/>
  <c r="AW36" i="15" s="1"/>
  <c r="AW52" i="4"/>
  <c r="AX4" i="14"/>
  <c r="AX4" i="15"/>
  <c r="AX4" i="17"/>
  <c r="AY97" i="3"/>
  <c r="AY98" i="3" s="1"/>
  <c r="AY29" i="14" s="1"/>
  <c r="AY30" i="14" s="1"/>
  <c r="AY88" i="14" s="1"/>
  <c r="AY57" i="15"/>
  <c r="AY2" i="17"/>
  <c r="AY10" i="15"/>
  <c r="AY11" i="15" s="1"/>
  <c r="AY14" i="15" s="1"/>
  <c r="AY15" i="15" s="1"/>
  <c r="AY41" i="15" s="1"/>
  <c r="AY2" i="15"/>
  <c r="AT3" i="14"/>
  <c r="AT3" i="17"/>
  <c r="AT3" i="15"/>
  <c r="BA5" i="14"/>
  <c r="BA5" i="17"/>
  <c r="BA5" i="15"/>
  <c r="AW56" i="4"/>
  <c r="V59" i="4"/>
  <c r="V62" i="4" s="1"/>
  <c r="V24" i="7" s="1"/>
  <c r="V83" i="7" s="1"/>
  <c r="V8" i="17"/>
  <c r="V11" i="17" s="1"/>
  <c r="V13" i="17" s="1"/>
  <c r="AZ130" i="3"/>
  <c r="AZ50" i="15"/>
  <c r="AX61" i="14"/>
  <c r="AX62" i="14" s="1"/>
  <c r="AX65" i="14" s="1"/>
  <c r="AX72" i="14"/>
  <c r="AX73" i="14" s="1"/>
  <c r="AX76" i="14" s="1"/>
  <c r="AD82" i="14"/>
  <c r="AD83" i="14" s="1"/>
  <c r="AD90" i="14" s="1"/>
  <c r="AD91" i="14" s="1"/>
  <c r="AD78" i="14"/>
  <c r="AA35" i="4"/>
  <c r="AB55" i="12"/>
  <c r="AB37" i="12"/>
  <c r="AB38" i="12" s="1"/>
  <c r="AB41" i="12" s="1"/>
  <c r="AB42" i="12" s="1"/>
  <c r="AB32" i="12"/>
  <c r="AB33" i="12" s="1"/>
  <c r="AC30" i="12" s="1"/>
  <c r="AC21" i="12" s="1"/>
  <c r="AX39" i="14"/>
  <c r="AX17" i="14"/>
  <c r="AE46" i="14"/>
  <c r="AD34" i="4"/>
  <c r="AD33" i="17" s="1"/>
  <c r="AD34" i="17" s="1"/>
  <c r="AC17" i="12"/>
  <c r="AC18" i="12" s="1"/>
  <c r="AC31" i="12" s="1"/>
  <c r="AC13" i="12"/>
  <c r="AC14" i="12" s="1"/>
  <c r="AX36" i="14"/>
  <c r="AX117" i="3"/>
  <c r="AX118" i="3" s="1"/>
  <c r="AV30" i="8"/>
  <c r="AV31" i="8" s="1"/>
  <c r="AV9" i="11" s="1"/>
  <c r="AS110" i="9"/>
  <c r="AS128" i="9" s="1"/>
  <c r="AX62" i="7"/>
  <c r="AY85" i="3"/>
  <c r="AY86" i="3" s="1"/>
  <c r="AY15" i="14" s="1"/>
  <c r="AY16" i="14" s="1"/>
  <c r="AY89" i="14" s="1"/>
  <c r="AY2" i="14"/>
  <c r="U78" i="7"/>
  <c r="U80" i="7" s="1"/>
  <c r="U86" i="7" s="1"/>
  <c r="U88" i="7" s="1"/>
  <c r="AV73" i="7"/>
  <c r="AV65" i="7"/>
  <c r="AV61" i="4" s="1"/>
  <c r="AT71" i="7"/>
  <c r="AT74" i="7" s="1"/>
  <c r="AS36" i="4"/>
  <c r="AS36" i="17" s="1"/>
  <c r="AW63" i="7"/>
  <c r="AW64" i="7" s="1"/>
  <c r="AW21" i="15" s="1"/>
  <c r="AV36" i="8"/>
  <c r="AV37" i="8" s="1"/>
  <c r="AV24" i="11" s="1"/>
  <c r="AS33" i="11"/>
  <c r="AS40" i="11" s="1"/>
  <c r="AS42" i="11" s="1"/>
  <c r="AS45" i="11" s="1"/>
  <c r="AX113" i="3"/>
  <c r="AY114" i="3" s="1"/>
  <c r="AY133" i="3" s="1"/>
  <c r="AX58" i="7"/>
  <c r="AX59" i="7" s="1"/>
  <c r="AV58" i="9"/>
  <c r="AV59" i="9" s="1"/>
  <c r="AV83" i="9" s="1"/>
  <c r="AV101" i="9"/>
  <c r="AV103" i="9" s="1"/>
  <c r="AV109" i="9" s="1"/>
  <c r="AW35" i="13"/>
  <c r="AW71" i="12" s="1"/>
  <c r="AU85" i="13"/>
  <c r="AU13" i="4" s="1"/>
  <c r="AU96" i="13"/>
  <c r="AX114" i="9"/>
  <c r="AX39" i="11"/>
  <c r="AZ46" i="13"/>
  <c r="AZ62" i="13" s="1"/>
  <c r="AZ56" i="13"/>
  <c r="AZ68" i="13" s="1"/>
  <c r="AV84" i="13"/>
  <c r="AS9" i="12"/>
  <c r="AS72" i="12"/>
  <c r="AS73" i="12" s="1"/>
  <c r="AT70" i="12" s="1"/>
  <c r="AT62" i="12" s="1"/>
  <c r="AT63" i="12" s="1"/>
  <c r="W119" i="9"/>
  <c r="W121" i="9" s="1"/>
  <c r="AT94" i="13"/>
  <c r="AT97" i="13" s="1"/>
  <c r="AS27" i="4"/>
  <c r="W54" i="11"/>
  <c r="W55" i="11" s="1"/>
  <c r="W47" i="11"/>
  <c r="AX41" i="11"/>
  <c r="AX116" i="9"/>
  <c r="AX10" i="13"/>
  <c r="AX11" i="13" s="1"/>
  <c r="AX83" i="13" s="1"/>
  <c r="AX17" i="11"/>
  <c r="AX25" i="11"/>
  <c r="AX10" i="11"/>
  <c r="AX61" i="13"/>
  <c r="AX45" i="13"/>
  <c r="AX33" i="13"/>
  <c r="AV71" i="12"/>
  <c r="AV36" i="13"/>
  <c r="AV47" i="4" s="1"/>
  <c r="AV95" i="13"/>
  <c r="AW63" i="13"/>
  <c r="AX60" i="13" s="1"/>
  <c r="AW73" i="13"/>
  <c r="AW74" i="13" s="1"/>
  <c r="AW81" i="13" s="1"/>
  <c r="AX4" i="12"/>
  <c r="AX4" i="13"/>
  <c r="AX4" i="11"/>
  <c r="AX67" i="13"/>
  <c r="AX55" i="13"/>
  <c r="AX34" i="13"/>
  <c r="AU9" i="11"/>
  <c r="AU16" i="11"/>
  <c r="AU18" i="11" s="1"/>
  <c r="AU31" i="11" s="1"/>
  <c r="AT26" i="11"/>
  <c r="AT32" i="11" s="1"/>
  <c r="AT11" i="11"/>
  <c r="AT30" i="11" s="1"/>
  <c r="AX50" i="11"/>
  <c r="AX125" i="9"/>
  <c r="AX69" i="7"/>
  <c r="AX28" i="12"/>
  <c r="AX92" i="13"/>
  <c r="AX68" i="12"/>
  <c r="AX53" i="12"/>
  <c r="AT3" i="11"/>
  <c r="AT3" i="12"/>
  <c r="AT3" i="13"/>
  <c r="AY23" i="13"/>
  <c r="AY24" i="13" s="1"/>
  <c r="AY63" i="3"/>
  <c r="AY64" i="3" s="1"/>
  <c r="AY2" i="13"/>
  <c r="AY2" i="11"/>
  <c r="AY29" i="13"/>
  <c r="AY30" i="13" s="1"/>
  <c r="AY2" i="12"/>
  <c r="BA44" i="13"/>
  <c r="BA54" i="13"/>
  <c r="BA5" i="13"/>
  <c r="BA5" i="11"/>
  <c r="BA5" i="12"/>
  <c r="AW77" i="13"/>
  <c r="AW78" i="13" s="1"/>
  <c r="AW82" i="13" s="1"/>
  <c r="AW69" i="13"/>
  <c r="AX66" i="13" s="1"/>
  <c r="AR9" i="4"/>
  <c r="AR115" i="9"/>
  <c r="AR117" i="9" s="1"/>
  <c r="AR120" i="9" s="1"/>
  <c r="AU70" i="9"/>
  <c r="AU73" i="9"/>
  <c r="AU71" i="9"/>
  <c r="AT74" i="9"/>
  <c r="AT107" i="9" s="1"/>
  <c r="AU103" i="9"/>
  <c r="AU109" i="9" s="1"/>
  <c r="AX4" i="7"/>
  <c r="AX4" i="9"/>
  <c r="AX4" i="8"/>
  <c r="AX40" i="9"/>
  <c r="AX23" i="8"/>
  <c r="AW48" i="9"/>
  <c r="AW45" i="9"/>
  <c r="AW47" i="9"/>
  <c r="AW46" i="9"/>
  <c r="AX22" i="8"/>
  <c r="AX131" i="3"/>
  <c r="AX134" i="3" s="1"/>
  <c r="AT3" i="7"/>
  <c r="AT3" i="9"/>
  <c r="AT3" i="8"/>
  <c r="AV79" i="9"/>
  <c r="AV65" i="9"/>
  <c r="AV70" i="9" s="1"/>
  <c r="AV82" i="9"/>
  <c r="AV68" i="9"/>
  <c r="AV73" i="9" s="1"/>
  <c r="AU86" i="9"/>
  <c r="AU84" i="9"/>
  <c r="AU85" i="9"/>
  <c r="AU87" i="9"/>
  <c r="AY74" i="3"/>
  <c r="AY75" i="3" s="1"/>
  <c r="AY102" i="9" s="1"/>
  <c r="AY2" i="9"/>
  <c r="AY14" i="8"/>
  <c r="AY15" i="8" s="1"/>
  <c r="AY18" i="8" s="1"/>
  <c r="AY19" i="8" s="1"/>
  <c r="AY24" i="8" s="1"/>
  <c r="AY2" i="8"/>
  <c r="BA5" i="8"/>
  <c r="BA5" i="7"/>
  <c r="BA5" i="9"/>
  <c r="AT88" i="9"/>
  <c r="AT92" i="9" s="1"/>
  <c r="AT93" i="9" s="1"/>
  <c r="AT108" i="9" s="1"/>
  <c r="AV80" i="9"/>
  <c r="AV66" i="9"/>
  <c r="AV71" i="9" s="1"/>
  <c r="AV81" i="9"/>
  <c r="AV67" i="9"/>
  <c r="AV72" i="9" s="1"/>
  <c r="AU72" i="9"/>
  <c r="AW25" i="8"/>
  <c r="AY25" i="3"/>
  <c r="AY26" i="3" s="1"/>
  <c r="AY27" i="3" s="1"/>
  <c r="AY2" i="7"/>
  <c r="AX10" i="7"/>
  <c r="AX21" i="7"/>
  <c r="AX10" i="5"/>
  <c r="AX15" i="5" s="1"/>
  <c r="AY12" i="5" s="1"/>
  <c r="AT3" i="5"/>
  <c r="AT3" i="4"/>
  <c r="AT3" i="2"/>
  <c r="AT3" i="3"/>
  <c r="AZ17" i="3"/>
  <c r="AZ18" i="3" s="1"/>
  <c r="AY2" i="5"/>
  <c r="AY2" i="4"/>
  <c r="AY57" i="3"/>
  <c r="AY58" i="3" s="1"/>
  <c r="AY109" i="3"/>
  <c r="AY110" i="3" s="1"/>
  <c r="AY47" i="7" s="1"/>
  <c r="AY48" i="7" s="1"/>
  <c r="AY33" i="3"/>
  <c r="AY34" i="3" s="1"/>
  <c r="AY26" i="15" s="1"/>
  <c r="AY27" i="15" s="1"/>
  <c r="AY29" i="15" s="1"/>
  <c r="AY46" i="3"/>
  <c r="AY47" i="3" s="1"/>
  <c r="AY41" i="3"/>
  <c r="AY42" i="3" s="1"/>
  <c r="AY132" i="3" s="1"/>
  <c r="AY2" i="3"/>
  <c r="AY21" i="3"/>
  <c r="AY22" i="3" s="1"/>
  <c r="AY2" i="2"/>
  <c r="AX4" i="5"/>
  <c r="AX4" i="4"/>
  <c r="AX4" i="3"/>
  <c r="AX4" i="2"/>
  <c r="AU140" i="3"/>
  <c r="AU141" i="3" s="1"/>
  <c r="BA5" i="5"/>
  <c r="BA5" i="4"/>
  <c r="BB9" i="3"/>
  <c r="BA12" i="3"/>
  <c r="BA13" i="3" s="1"/>
  <c r="BA5" i="2"/>
  <c r="BA5" i="3"/>
  <c r="AE81" i="14" l="1"/>
  <c r="AE67" i="14"/>
  <c r="T71" i="4"/>
  <c r="AF37" i="14"/>
  <c r="AE33" i="4"/>
  <c r="AE32" i="17" s="1"/>
  <c r="AV86" i="9"/>
  <c r="AY31" i="14"/>
  <c r="AY58" i="4" s="1"/>
  <c r="AY48" i="14"/>
  <c r="AY117" i="3"/>
  <c r="AY118" i="3" s="1"/>
  <c r="AS115" i="9"/>
  <c r="AS117" i="9" s="1"/>
  <c r="AS120" i="9" s="1"/>
  <c r="AD40" i="17"/>
  <c r="AD49" i="17"/>
  <c r="AV16" i="11"/>
  <c r="AV18" i="11" s="1"/>
  <c r="AV31" i="11" s="1"/>
  <c r="T70" i="4"/>
  <c r="AX56" i="4"/>
  <c r="BA130" i="3"/>
  <c r="BA50" i="15"/>
  <c r="BB5" i="14"/>
  <c r="BB5" i="17"/>
  <c r="BB5" i="15"/>
  <c r="AY36" i="7"/>
  <c r="AY37" i="7" s="1"/>
  <c r="AY52" i="14"/>
  <c r="AY53" i="14" s="1"/>
  <c r="AY51" i="4" s="1"/>
  <c r="AY45" i="14"/>
  <c r="AX72" i="7"/>
  <c r="AX30" i="15"/>
  <c r="AX31" i="15" s="1"/>
  <c r="AX36" i="15" s="1"/>
  <c r="AX52" i="4"/>
  <c r="AZ97" i="3"/>
  <c r="AZ98" i="3" s="1"/>
  <c r="AZ29" i="14" s="1"/>
  <c r="AZ30" i="14" s="1"/>
  <c r="AZ88" i="14" s="1"/>
  <c r="AZ2" i="17"/>
  <c r="AZ10" i="15"/>
  <c r="AZ11" i="15" s="1"/>
  <c r="AZ14" i="15" s="1"/>
  <c r="AZ15" i="15" s="1"/>
  <c r="AZ41" i="15" s="1"/>
  <c r="AZ2" i="15"/>
  <c r="AZ57" i="15"/>
  <c r="AY4" i="14"/>
  <c r="AY4" i="15"/>
  <c r="AY4" i="17"/>
  <c r="AU3" i="14"/>
  <c r="AU3" i="15"/>
  <c r="AU3" i="17"/>
  <c r="AY61" i="14"/>
  <c r="AY62" i="14" s="1"/>
  <c r="AY65" i="14" s="1"/>
  <c r="AY72" i="14"/>
  <c r="AY73" i="14" s="1"/>
  <c r="AY76" i="14" s="1"/>
  <c r="AD122" i="3"/>
  <c r="AD123" i="3" s="1"/>
  <c r="AD9" i="17"/>
  <c r="U89" i="7"/>
  <c r="U21" i="4" s="1"/>
  <c r="U22" i="4" s="1"/>
  <c r="U20" i="15"/>
  <c r="U22" i="15" s="1"/>
  <c r="U35" i="15" s="1"/>
  <c r="U37" i="15" s="1"/>
  <c r="U58" i="15" s="1"/>
  <c r="U59" i="15" s="1"/>
  <c r="AD15" i="4"/>
  <c r="AD16" i="4" s="1"/>
  <c r="AD47" i="12" s="1"/>
  <c r="AD48" i="12" s="1"/>
  <c r="AD56" i="12" s="1"/>
  <c r="AD57" i="4"/>
  <c r="AD10" i="12"/>
  <c r="AD11" i="12" s="1"/>
  <c r="AD84" i="14"/>
  <c r="AE75" i="14"/>
  <c r="AE77" i="14" s="1"/>
  <c r="AE49" i="14"/>
  <c r="AB43" i="12"/>
  <c r="AB50" i="4" s="1"/>
  <c r="AB57" i="12"/>
  <c r="AB58" i="12" s="1"/>
  <c r="AY39" i="14"/>
  <c r="AY17" i="14"/>
  <c r="AC22" i="12"/>
  <c r="AC23" i="12" s="1"/>
  <c r="AC36" i="12"/>
  <c r="AY36" i="14"/>
  <c r="AS53" i="11"/>
  <c r="AS34" i="11"/>
  <c r="AS10" i="4" s="1"/>
  <c r="AV87" i="9"/>
  <c r="AV84" i="9"/>
  <c r="AV85" i="9"/>
  <c r="AS9" i="4"/>
  <c r="AY62" i="7"/>
  <c r="AZ2" i="14"/>
  <c r="AZ85" i="3"/>
  <c r="AZ86" i="3" s="1"/>
  <c r="AZ15" i="14" s="1"/>
  <c r="AZ16" i="14" s="1"/>
  <c r="AZ89" i="14" s="1"/>
  <c r="U25" i="7"/>
  <c r="U26" i="7" s="1"/>
  <c r="U14" i="7"/>
  <c r="U15" i="7" s="1"/>
  <c r="AW65" i="7"/>
  <c r="AW61" i="4" s="1"/>
  <c r="AW73" i="7"/>
  <c r="AU71" i="7"/>
  <c r="AU74" i="7" s="1"/>
  <c r="AT36" i="4"/>
  <c r="AT36" i="17" s="1"/>
  <c r="AX63" i="7"/>
  <c r="AX64" i="7" s="1"/>
  <c r="AX21" i="15" s="1"/>
  <c r="AY113" i="3"/>
  <c r="AZ114" i="3" s="1"/>
  <c r="AZ133" i="3" s="1"/>
  <c r="AY58" i="7"/>
  <c r="AY59" i="7" s="1"/>
  <c r="AT33" i="11"/>
  <c r="AT34" i="11" s="1"/>
  <c r="AT10" i="4" s="1"/>
  <c r="AW95" i="13"/>
  <c r="AW36" i="13"/>
  <c r="AW47" i="4" s="1"/>
  <c r="AY114" i="9"/>
  <c r="AY39" i="11"/>
  <c r="BA56" i="13"/>
  <c r="BA68" i="13" s="1"/>
  <c r="BA46" i="13"/>
  <c r="BA62" i="13" s="1"/>
  <c r="X52" i="11"/>
  <c r="X44" i="11" s="1"/>
  <c r="X46" i="11" s="1"/>
  <c r="W32" i="4"/>
  <c r="W23" i="17" s="1"/>
  <c r="W129" i="9"/>
  <c r="W130" i="9" s="1"/>
  <c r="W43" i="4"/>
  <c r="AU74" i="9"/>
  <c r="AU107" i="9" s="1"/>
  <c r="AX35" i="13"/>
  <c r="AV96" i="13"/>
  <c r="AV85" i="13"/>
  <c r="AV13" i="4" s="1"/>
  <c r="AV11" i="11"/>
  <c r="AV30" i="11" s="1"/>
  <c r="AV26" i="11"/>
  <c r="AV32" i="11" s="1"/>
  <c r="AU26" i="11"/>
  <c r="AU32" i="11" s="1"/>
  <c r="AU11" i="11"/>
  <c r="AU30" i="11" s="1"/>
  <c r="AX25" i="8"/>
  <c r="AX53" i="9" s="1"/>
  <c r="AX54" i="9" s="1"/>
  <c r="AX69" i="9" s="1"/>
  <c r="AY67" i="13"/>
  <c r="AY34" i="13"/>
  <c r="AY55" i="13"/>
  <c r="AY61" i="13"/>
  <c r="AY33" i="13"/>
  <c r="AY45" i="13"/>
  <c r="AY41" i="11"/>
  <c r="AY10" i="11"/>
  <c r="AY10" i="13"/>
  <c r="AY11" i="13" s="1"/>
  <c r="AY83" i="13" s="1"/>
  <c r="AY17" i="11"/>
  <c r="AY25" i="11"/>
  <c r="AY116" i="9"/>
  <c r="AZ63" i="3"/>
  <c r="AZ64" i="3" s="1"/>
  <c r="AZ2" i="13"/>
  <c r="AZ2" i="12"/>
  <c r="AZ23" i="13"/>
  <c r="AZ24" i="13" s="1"/>
  <c r="AZ29" i="13"/>
  <c r="AZ30" i="13" s="1"/>
  <c r="AZ2" i="11"/>
  <c r="W44" i="4"/>
  <c r="AU94" i="13"/>
  <c r="AU97" i="13" s="1"/>
  <c r="AT27" i="4"/>
  <c r="AX69" i="13"/>
  <c r="AY66" i="13" s="1"/>
  <c r="AX77" i="13"/>
  <c r="AX78" i="13" s="1"/>
  <c r="AX82" i="13" s="1"/>
  <c r="AU3" i="13"/>
  <c r="AU3" i="12"/>
  <c r="AU3" i="11"/>
  <c r="AW84" i="13"/>
  <c r="AX63" i="13"/>
  <c r="AY60" i="13" s="1"/>
  <c r="AX73" i="13"/>
  <c r="AX74" i="13" s="1"/>
  <c r="AX81" i="13" s="1"/>
  <c r="AT9" i="12"/>
  <c r="AT72" i="12"/>
  <c r="AT73" i="12" s="1"/>
  <c r="AU70" i="12" s="1"/>
  <c r="AU62" i="12" s="1"/>
  <c r="AU63" i="12" s="1"/>
  <c r="BB54" i="13"/>
  <c r="BB5" i="13"/>
  <c r="BB5" i="12"/>
  <c r="BB44" i="13"/>
  <c r="BB5" i="11"/>
  <c r="AY50" i="11"/>
  <c r="AY53" i="12"/>
  <c r="AY28" i="12"/>
  <c r="AY92" i="13"/>
  <c r="AY68" i="12"/>
  <c r="AY69" i="7"/>
  <c r="AY125" i="9"/>
  <c r="AY4" i="13"/>
  <c r="AY4" i="12"/>
  <c r="AY4" i="11"/>
  <c r="AR11" i="4"/>
  <c r="AR50" i="17" s="1"/>
  <c r="AV74" i="9"/>
  <c r="AV107" i="9" s="1"/>
  <c r="AT110" i="9"/>
  <c r="AT128" i="9" s="1"/>
  <c r="AY131" i="3"/>
  <c r="AY134" i="3" s="1"/>
  <c r="AY22" i="8"/>
  <c r="AU3" i="7"/>
  <c r="AU3" i="8"/>
  <c r="AU3" i="9"/>
  <c r="AW80" i="9"/>
  <c r="AW66" i="9"/>
  <c r="AX46" i="9"/>
  <c r="AX48" i="9"/>
  <c r="AX47" i="9"/>
  <c r="AX45" i="9"/>
  <c r="AW101" i="9"/>
  <c r="AW36" i="8"/>
  <c r="AW37" i="8" s="1"/>
  <c r="AW24" i="11" s="1"/>
  <c r="AW53" i="9"/>
  <c r="AW54" i="9" s="1"/>
  <c r="AW69" i="9" s="1"/>
  <c r="AW58" i="9"/>
  <c r="AW59" i="9" s="1"/>
  <c r="AW83" i="9" s="1"/>
  <c r="AW30" i="8"/>
  <c r="AW31" i="8" s="1"/>
  <c r="AZ74" i="3"/>
  <c r="AZ75" i="3" s="1"/>
  <c r="AZ102" i="9" s="1"/>
  <c r="AZ2" i="9"/>
  <c r="AZ14" i="8"/>
  <c r="AZ15" i="8" s="1"/>
  <c r="AZ18" i="8" s="1"/>
  <c r="AZ19" i="8" s="1"/>
  <c r="AZ24" i="8" s="1"/>
  <c r="AZ2" i="8"/>
  <c r="AY4" i="7"/>
  <c r="AY4" i="9"/>
  <c r="AY4" i="8"/>
  <c r="AY40" i="9"/>
  <c r="AY23" i="8"/>
  <c r="AW81" i="9"/>
  <c r="AW67" i="9"/>
  <c r="AW79" i="9"/>
  <c r="AW65" i="9"/>
  <c r="AW82" i="9"/>
  <c r="AW68" i="9"/>
  <c r="BC9" i="3"/>
  <c r="BB5" i="8"/>
  <c r="BB5" i="9"/>
  <c r="BB5" i="7"/>
  <c r="AU88" i="9"/>
  <c r="AU92" i="9" s="1"/>
  <c r="AU93" i="9" s="1"/>
  <c r="AU108" i="9" s="1"/>
  <c r="AY10" i="7"/>
  <c r="AY21" i="7"/>
  <c r="AZ25" i="3"/>
  <c r="AZ26" i="3" s="1"/>
  <c r="AZ27" i="3" s="1"/>
  <c r="AZ2" i="7"/>
  <c r="AY10" i="5"/>
  <c r="AY15" i="5" s="1"/>
  <c r="AZ12" i="5" s="1"/>
  <c r="AZ2" i="5"/>
  <c r="AZ2" i="4"/>
  <c r="AZ109" i="3"/>
  <c r="AZ110" i="3" s="1"/>
  <c r="AZ47" i="7" s="1"/>
  <c r="AZ48" i="7" s="1"/>
  <c r="AZ46" i="3"/>
  <c r="AZ47" i="3" s="1"/>
  <c r="AZ57" i="3"/>
  <c r="AZ58" i="3" s="1"/>
  <c r="AZ21" i="3"/>
  <c r="AZ22" i="3" s="1"/>
  <c r="AZ33" i="3"/>
  <c r="AZ34" i="3" s="1"/>
  <c r="AZ26" i="15" s="1"/>
  <c r="AZ27" i="15" s="1"/>
  <c r="AZ29" i="15" s="1"/>
  <c r="AZ2" i="2"/>
  <c r="AZ2" i="3"/>
  <c r="AZ41" i="3"/>
  <c r="AZ42" i="3" s="1"/>
  <c r="AZ132" i="3" s="1"/>
  <c r="AU3" i="5"/>
  <c r="AU3" i="4"/>
  <c r="AU3" i="3"/>
  <c r="AU3" i="2"/>
  <c r="AY4" i="5"/>
  <c r="AY4" i="4"/>
  <c r="AY4" i="2"/>
  <c r="AY4" i="3"/>
  <c r="BB5" i="5"/>
  <c r="BB5" i="4"/>
  <c r="BB12" i="3"/>
  <c r="BB13" i="3" s="1"/>
  <c r="BB5" i="3"/>
  <c r="BB5" i="2"/>
  <c r="BA17" i="3"/>
  <c r="BA18" i="3" s="1"/>
  <c r="AV140" i="3"/>
  <c r="AV141" i="3" s="1"/>
  <c r="AU33" i="11" l="1"/>
  <c r="AF40" i="14"/>
  <c r="AF64" i="14"/>
  <c r="AF66" i="14" s="1"/>
  <c r="AE14" i="4"/>
  <c r="AE55" i="4"/>
  <c r="AS11" i="4"/>
  <c r="AS50" i="17" s="1"/>
  <c r="AV88" i="9"/>
  <c r="AV92" i="9" s="1"/>
  <c r="AV93" i="9" s="1"/>
  <c r="AV108" i="9" s="1"/>
  <c r="AZ48" i="14"/>
  <c r="AZ31" i="14"/>
  <c r="AZ58" i="4" s="1"/>
  <c r="U64" i="4"/>
  <c r="U65" i="4" s="1"/>
  <c r="AD51" i="17"/>
  <c r="AD52" i="17" s="1"/>
  <c r="AD54" i="17" s="1"/>
  <c r="AD10" i="17"/>
  <c r="AD24" i="17"/>
  <c r="AD42" i="17"/>
  <c r="BC5" i="5"/>
  <c r="BC5" i="17"/>
  <c r="BC5" i="15"/>
  <c r="AZ4" i="14"/>
  <c r="AZ4" i="17"/>
  <c r="AZ4" i="15"/>
  <c r="AV3" i="14"/>
  <c r="AV3" i="15"/>
  <c r="AV3" i="17"/>
  <c r="U61" i="15"/>
  <c r="BA97" i="3"/>
  <c r="BA98" i="3" s="1"/>
  <c r="BA29" i="14" s="1"/>
  <c r="BA30" i="14" s="1"/>
  <c r="BA10" i="15"/>
  <c r="BA11" i="15" s="1"/>
  <c r="BA14" i="15" s="1"/>
  <c r="BA15" i="15" s="1"/>
  <c r="BA41" i="15" s="1"/>
  <c r="BA2" i="15"/>
  <c r="BA2" i="17"/>
  <c r="BA57" i="15"/>
  <c r="AZ36" i="7"/>
  <c r="AZ37" i="7" s="1"/>
  <c r="AZ52" i="14"/>
  <c r="AZ53" i="14" s="1"/>
  <c r="AZ51" i="4" s="1"/>
  <c r="AZ45" i="14"/>
  <c r="AY72" i="7"/>
  <c r="AY30" i="15"/>
  <c r="AY31" i="15" s="1"/>
  <c r="AY36" i="15" s="1"/>
  <c r="AY52" i="4"/>
  <c r="AY56" i="4"/>
  <c r="BB130" i="3"/>
  <c r="BB50" i="15"/>
  <c r="AZ61" i="14"/>
  <c r="AZ62" i="14" s="1"/>
  <c r="AZ65" i="14" s="1"/>
  <c r="AZ72" i="14"/>
  <c r="AZ73" i="14" s="1"/>
  <c r="AZ76" i="14" s="1"/>
  <c r="U40" i="15"/>
  <c r="U42" i="15" s="1"/>
  <c r="U45" i="15" s="1"/>
  <c r="U49" i="15"/>
  <c r="U51" i="15" s="1"/>
  <c r="U53" i="15" s="1"/>
  <c r="AD49" i="12"/>
  <c r="AD18" i="4" s="1"/>
  <c r="AD19" i="4" s="1"/>
  <c r="AD13" i="7" s="1"/>
  <c r="AD79" i="7" s="1"/>
  <c r="AE82" i="14"/>
  <c r="AE83" i="14" s="1"/>
  <c r="AE90" i="14" s="1"/>
  <c r="AE91" i="14" s="1"/>
  <c r="AE78" i="14"/>
  <c r="AC55" i="12"/>
  <c r="AB35" i="4"/>
  <c r="AC37" i="12"/>
  <c r="AC38" i="12" s="1"/>
  <c r="AC41" i="12" s="1"/>
  <c r="AC42" i="12" s="1"/>
  <c r="AC32" i="12"/>
  <c r="AC33" i="12" s="1"/>
  <c r="AD30" i="12" s="1"/>
  <c r="AD21" i="12" s="1"/>
  <c r="AF46" i="14"/>
  <c r="AE34" i="4"/>
  <c r="AE33" i="17" s="1"/>
  <c r="AE34" i="17" s="1"/>
  <c r="AZ39" i="14"/>
  <c r="AZ17" i="14"/>
  <c r="AD17" i="12"/>
  <c r="AD18" i="12" s="1"/>
  <c r="AD31" i="12" s="1"/>
  <c r="AD13" i="12"/>
  <c r="AD14" i="12" s="1"/>
  <c r="AZ36" i="14"/>
  <c r="AZ117" i="3"/>
  <c r="AZ118" i="3" s="1"/>
  <c r="AX84" i="13"/>
  <c r="AX85" i="13" s="1"/>
  <c r="AX13" i="4" s="1"/>
  <c r="AX101" i="9"/>
  <c r="AX103" i="9" s="1"/>
  <c r="AX109" i="9" s="1"/>
  <c r="AX30" i="8"/>
  <c r="AX31" i="8" s="1"/>
  <c r="AX9" i="11" s="1"/>
  <c r="AT40" i="11"/>
  <c r="AT42" i="11" s="1"/>
  <c r="AT45" i="11" s="1"/>
  <c r="AX58" i="9"/>
  <c r="AX59" i="9" s="1"/>
  <c r="AX83" i="9" s="1"/>
  <c r="AT53" i="11"/>
  <c r="AX36" i="8"/>
  <c r="AX37" i="8" s="1"/>
  <c r="AX24" i="11" s="1"/>
  <c r="AZ62" i="7"/>
  <c r="BC5" i="4"/>
  <c r="BC5" i="14"/>
  <c r="AV33" i="11"/>
  <c r="AV34" i="11" s="1"/>
  <c r="AV10" i="4" s="1"/>
  <c r="BA85" i="3"/>
  <c r="BA86" i="3" s="1"/>
  <c r="BA15" i="14" s="1"/>
  <c r="BA16" i="14" s="1"/>
  <c r="BA89" i="14" s="1"/>
  <c r="BA2" i="14"/>
  <c r="U29" i="4"/>
  <c r="V23" i="7"/>
  <c r="U37" i="4"/>
  <c r="V12" i="7"/>
  <c r="AV71" i="7"/>
  <c r="AV74" i="7" s="1"/>
  <c r="AU36" i="4"/>
  <c r="AU36" i="17" s="1"/>
  <c r="AX73" i="7"/>
  <c r="AX65" i="7"/>
  <c r="AX61" i="4" s="1"/>
  <c r="AY63" i="7"/>
  <c r="AY64" i="7" s="1"/>
  <c r="AY21" i="15" s="1"/>
  <c r="AY35" i="13"/>
  <c r="AY95" i="13" s="1"/>
  <c r="AZ113" i="3"/>
  <c r="BA114" i="3" s="1"/>
  <c r="BA133" i="3" s="1"/>
  <c r="AZ58" i="7"/>
  <c r="AZ59" i="7" s="1"/>
  <c r="BC5" i="3"/>
  <c r="AU110" i="9"/>
  <c r="AU128" i="9" s="1"/>
  <c r="BC5" i="2"/>
  <c r="BC12" i="3"/>
  <c r="BC13" i="3" s="1"/>
  <c r="BD9" i="3"/>
  <c r="AU34" i="11"/>
  <c r="AU10" i="4" s="1"/>
  <c r="AU53" i="11"/>
  <c r="AU40" i="11"/>
  <c r="AU42" i="11" s="1"/>
  <c r="AU45" i="11" s="1"/>
  <c r="AU72" i="12"/>
  <c r="AU73" i="12" s="1"/>
  <c r="AV70" i="12" s="1"/>
  <c r="AV62" i="12" s="1"/>
  <c r="AV63" i="12" s="1"/>
  <c r="AU9" i="12"/>
  <c r="AW16" i="11"/>
  <c r="AW18" i="11" s="1"/>
  <c r="AW31" i="11" s="1"/>
  <c r="AW9" i="11"/>
  <c r="AY73" i="13"/>
  <c r="AY74" i="13" s="1"/>
  <c r="AY81" i="13" s="1"/>
  <c r="AY63" i="13"/>
  <c r="AZ60" i="13" s="1"/>
  <c r="AW96" i="13"/>
  <c r="AW85" i="13"/>
  <c r="AW13" i="4" s="1"/>
  <c r="AZ61" i="13"/>
  <c r="AZ33" i="13"/>
  <c r="AZ45" i="13"/>
  <c r="W45" i="4"/>
  <c r="W48" i="4" s="1"/>
  <c r="W53" i="4" s="1"/>
  <c r="AZ39" i="11"/>
  <c r="AZ114" i="9"/>
  <c r="AZ67" i="13"/>
  <c r="AZ55" i="13"/>
  <c r="AZ34" i="13"/>
  <c r="X127" i="9"/>
  <c r="W28" i="4"/>
  <c r="W18" i="17" s="1"/>
  <c r="AV94" i="13"/>
  <c r="AV97" i="13" s="1"/>
  <c r="AU27" i="4"/>
  <c r="AV3" i="12"/>
  <c r="AV3" i="11"/>
  <c r="AV3" i="13"/>
  <c r="AZ50" i="11"/>
  <c r="AZ53" i="12"/>
  <c r="AZ125" i="9"/>
  <c r="AZ68" i="12"/>
  <c r="AZ28" i="12"/>
  <c r="AZ92" i="13"/>
  <c r="AZ69" i="7"/>
  <c r="AX36" i="13"/>
  <c r="AX47" i="4" s="1"/>
  <c r="AX71" i="12"/>
  <c r="AX95" i="13"/>
  <c r="BB56" i="13"/>
  <c r="BB68" i="13" s="1"/>
  <c r="BB46" i="13"/>
  <c r="BB62" i="13" s="1"/>
  <c r="AZ4" i="13"/>
  <c r="AZ4" i="11"/>
  <c r="AZ4" i="12"/>
  <c r="AZ116" i="9"/>
  <c r="AZ25" i="11"/>
  <c r="AZ17" i="11"/>
  <c r="AZ41" i="11"/>
  <c r="AZ10" i="11"/>
  <c r="AZ10" i="13"/>
  <c r="AZ11" i="13" s="1"/>
  <c r="AZ83" i="13" s="1"/>
  <c r="X54" i="11"/>
  <c r="X55" i="11" s="1"/>
  <c r="X47" i="11"/>
  <c r="BA63" i="3"/>
  <c r="BA64" i="3" s="1"/>
  <c r="BA2" i="11"/>
  <c r="BA2" i="13"/>
  <c r="BA23" i="13"/>
  <c r="BA24" i="13" s="1"/>
  <c r="BA2" i="12"/>
  <c r="BA29" i="13"/>
  <c r="BA30" i="13" s="1"/>
  <c r="BC44" i="13"/>
  <c r="BC5" i="13"/>
  <c r="BC5" i="12"/>
  <c r="BC5" i="11"/>
  <c r="BC54" i="13"/>
  <c r="AY77" i="13"/>
  <c r="AY78" i="13" s="1"/>
  <c r="AY82" i="13" s="1"/>
  <c r="AY69" i="13"/>
  <c r="AZ66" i="13" s="1"/>
  <c r="AR8" i="12"/>
  <c r="AV110" i="9"/>
  <c r="AV128" i="9" s="1"/>
  <c r="AT9" i="4"/>
  <c r="AT11" i="4" s="1"/>
  <c r="AT50" i="17" s="1"/>
  <c r="AT115" i="9"/>
  <c r="AT117" i="9" s="1"/>
  <c r="AT120" i="9" s="1"/>
  <c r="AW103" i="9"/>
  <c r="AW109" i="9" s="1"/>
  <c r="BC5" i="9"/>
  <c r="BC5" i="8"/>
  <c r="BC5" i="7"/>
  <c r="AX81" i="9"/>
  <c r="AX67" i="9"/>
  <c r="AX72" i="9" s="1"/>
  <c r="AY25" i="8"/>
  <c r="AX80" i="9"/>
  <c r="AX66" i="9"/>
  <c r="AX71" i="9" s="1"/>
  <c r="AZ131" i="3"/>
  <c r="AZ134" i="3" s="1"/>
  <c r="AZ22" i="8"/>
  <c r="AX82" i="9"/>
  <c r="AX68" i="9"/>
  <c r="AX73" i="9" s="1"/>
  <c r="AW70" i="9"/>
  <c r="AW71" i="9"/>
  <c r="AW73" i="9"/>
  <c r="BA2" i="8"/>
  <c r="BA2" i="9"/>
  <c r="BA14" i="8"/>
  <c r="BA15" i="8" s="1"/>
  <c r="BA18" i="8" s="1"/>
  <c r="BA19" i="8" s="1"/>
  <c r="BA24" i="8" s="1"/>
  <c r="BA74" i="3"/>
  <c r="BA75" i="3" s="1"/>
  <c r="BA102" i="9" s="1"/>
  <c r="AW85" i="9"/>
  <c r="AW87" i="9"/>
  <c r="AW86" i="9"/>
  <c r="AW84" i="9"/>
  <c r="AY47" i="9"/>
  <c r="AY45" i="9"/>
  <c r="AY48" i="9"/>
  <c r="AY46" i="9"/>
  <c r="AX79" i="9"/>
  <c r="AX65" i="9"/>
  <c r="AX70" i="9" s="1"/>
  <c r="AZ4" i="7"/>
  <c r="AZ4" i="9"/>
  <c r="AZ4" i="8"/>
  <c r="AZ40" i="9"/>
  <c r="AZ23" i="8"/>
  <c r="AV3" i="7"/>
  <c r="AV3" i="8"/>
  <c r="AV3" i="9"/>
  <c r="AW72" i="9"/>
  <c r="BA25" i="3"/>
  <c r="BA26" i="3" s="1"/>
  <c r="BA27" i="3" s="1"/>
  <c r="BA2" i="7"/>
  <c r="AZ21" i="7"/>
  <c r="AZ10" i="7"/>
  <c r="AZ10" i="5"/>
  <c r="AZ15" i="5" s="1"/>
  <c r="BA12" i="5" s="1"/>
  <c r="AZ4" i="5"/>
  <c r="AZ4" i="4"/>
  <c r="AZ4" i="3"/>
  <c r="AZ4" i="2"/>
  <c r="AV3" i="5"/>
  <c r="AV3" i="4"/>
  <c r="AV3" i="3"/>
  <c r="AV3" i="2"/>
  <c r="AW140" i="3"/>
  <c r="AW141" i="3" s="1"/>
  <c r="BB17" i="3"/>
  <c r="BB18" i="3" s="1"/>
  <c r="BA2" i="5"/>
  <c r="BA2" i="4"/>
  <c r="BA57" i="3"/>
  <c r="BA58" i="3" s="1"/>
  <c r="BA109" i="3"/>
  <c r="BA110" i="3" s="1"/>
  <c r="BA47" i="7" s="1"/>
  <c r="BA48" i="7" s="1"/>
  <c r="BA41" i="3"/>
  <c r="BA42" i="3" s="1"/>
  <c r="BA132" i="3" s="1"/>
  <c r="BA46" i="3"/>
  <c r="BA47" i="3" s="1"/>
  <c r="BA33" i="3"/>
  <c r="BA34" i="3" s="1"/>
  <c r="BA26" i="15" s="1"/>
  <c r="BA27" i="15" s="1"/>
  <c r="BA29" i="15" s="1"/>
  <c r="BA2" i="2"/>
  <c r="BA2" i="3"/>
  <c r="BA21" i="3"/>
  <c r="BA22" i="3" s="1"/>
  <c r="AF67" i="14" l="1"/>
  <c r="AF81" i="14"/>
  <c r="AG37" i="14"/>
  <c r="AF33" i="4"/>
  <c r="AF32" i="17" s="1"/>
  <c r="AS8" i="12"/>
  <c r="AU9" i="4"/>
  <c r="AV53" i="11"/>
  <c r="AE40" i="17"/>
  <c r="AE49" i="17"/>
  <c r="AX96" i="13"/>
  <c r="BA48" i="14"/>
  <c r="BA88" i="14"/>
  <c r="U30" i="4"/>
  <c r="U19" i="17"/>
  <c r="U20" i="17" s="1"/>
  <c r="U22" i="17" s="1"/>
  <c r="U25" i="17" s="1"/>
  <c r="U27" i="17" s="1"/>
  <c r="U38" i="4"/>
  <c r="U70" i="4" s="1"/>
  <c r="U37" i="17"/>
  <c r="U38" i="17" s="1"/>
  <c r="U41" i="17" s="1"/>
  <c r="U43" i="17" s="1"/>
  <c r="U45" i="17" s="1"/>
  <c r="BA31" i="14"/>
  <c r="AZ72" i="7"/>
  <c r="AZ30" i="15"/>
  <c r="AZ31" i="15" s="1"/>
  <c r="AZ36" i="15" s="1"/>
  <c r="AZ52" i="4"/>
  <c r="BB97" i="3"/>
  <c r="BB98" i="3" s="1"/>
  <c r="BB29" i="14" s="1"/>
  <c r="BB30" i="14" s="1"/>
  <c r="BB88" i="14" s="1"/>
  <c r="BB10" i="15"/>
  <c r="BB11" i="15" s="1"/>
  <c r="BB14" i="15" s="1"/>
  <c r="BB15" i="15" s="1"/>
  <c r="BB41" i="15" s="1"/>
  <c r="BB2" i="15"/>
  <c r="BB2" i="17"/>
  <c r="BB57" i="15"/>
  <c r="BA36" i="7"/>
  <c r="BA37" i="7" s="1"/>
  <c r="BA52" i="14"/>
  <c r="BA53" i="14" s="1"/>
  <c r="BA51" i="4" s="1"/>
  <c r="BA45" i="14"/>
  <c r="BA4" i="14"/>
  <c r="BA4" i="17"/>
  <c r="BA4" i="15"/>
  <c r="AX16" i="11"/>
  <c r="AX18" i="11" s="1"/>
  <c r="AX31" i="11" s="1"/>
  <c r="AE122" i="3"/>
  <c r="AE123" i="3" s="1"/>
  <c r="AE9" i="17"/>
  <c r="W59" i="4"/>
  <c r="W62" i="4" s="1"/>
  <c r="W24" i="7" s="1"/>
  <c r="W83" i="7" s="1"/>
  <c r="W8" i="17"/>
  <c r="W11" i="17" s="1"/>
  <c r="W13" i="17" s="1"/>
  <c r="AZ56" i="4"/>
  <c r="BA72" i="14"/>
  <c r="BA73" i="14" s="1"/>
  <c r="BA76" i="14" s="1"/>
  <c r="BA61" i="14"/>
  <c r="BA62" i="14" s="1"/>
  <c r="BA65" i="14" s="1"/>
  <c r="BD5" i="8"/>
  <c r="BD5" i="15"/>
  <c r="BD5" i="17"/>
  <c r="AW3" i="14"/>
  <c r="AW3" i="17"/>
  <c r="AW3" i="15"/>
  <c r="AU115" i="9"/>
  <c r="AU117" i="9" s="1"/>
  <c r="AU120" i="9" s="1"/>
  <c r="BC130" i="3"/>
  <c r="BC50" i="15"/>
  <c r="AE15" i="4"/>
  <c r="AE16" i="4" s="1"/>
  <c r="AE47" i="12" s="1"/>
  <c r="AE48" i="12" s="1"/>
  <c r="AE49" i="12" s="1"/>
  <c r="AE18" i="4" s="1"/>
  <c r="AE19" i="4" s="1"/>
  <c r="AE13" i="7" s="1"/>
  <c r="AE79" i="7" s="1"/>
  <c r="AE57" i="4"/>
  <c r="BA39" i="14"/>
  <c r="BA17" i="14"/>
  <c r="AF75" i="14"/>
  <c r="AF77" i="14" s="1"/>
  <c r="AF49" i="14"/>
  <c r="AE10" i="12"/>
  <c r="AE11" i="12" s="1"/>
  <c r="AE84" i="14"/>
  <c r="AD36" i="12"/>
  <c r="AD22" i="12"/>
  <c r="AD23" i="12" s="1"/>
  <c r="AC57" i="12"/>
  <c r="AC58" i="12" s="1"/>
  <c r="AC43" i="12"/>
  <c r="AC50" i="4" s="1"/>
  <c r="AX85" i="9"/>
  <c r="AX84" i="9"/>
  <c r="AX86" i="9"/>
  <c r="BA36" i="14"/>
  <c r="AV40" i="11"/>
  <c r="AV42" i="11" s="1"/>
  <c r="AV45" i="11" s="1"/>
  <c r="AX87" i="9"/>
  <c r="AU11" i="4"/>
  <c r="AU50" i="17" s="1"/>
  <c r="AY84" i="13"/>
  <c r="AY96" i="13" s="1"/>
  <c r="BA117" i="3"/>
  <c r="BA118" i="3" s="1"/>
  <c r="AY36" i="13"/>
  <c r="AY47" i="4" s="1"/>
  <c r="BA62" i="7"/>
  <c r="BD5" i="7"/>
  <c r="BD5" i="9"/>
  <c r="BD5" i="13"/>
  <c r="BD5" i="14"/>
  <c r="BD54" i="13"/>
  <c r="BD56" i="13" s="1"/>
  <c r="BD68" i="13" s="1"/>
  <c r="AZ35" i="13"/>
  <c r="AZ36" i="13" s="1"/>
  <c r="AZ47" i="4" s="1"/>
  <c r="BC17" i="3"/>
  <c r="BB85" i="3"/>
  <c r="BB86" i="3" s="1"/>
  <c r="BB15" i="14" s="1"/>
  <c r="BB16" i="14" s="1"/>
  <c r="BB89" i="14" s="1"/>
  <c r="BB2" i="14"/>
  <c r="BD5" i="12"/>
  <c r="AY71" i="12"/>
  <c r="BD44" i="13"/>
  <c r="V78" i="7"/>
  <c r="V80" i="7" s="1"/>
  <c r="V86" i="7" s="1"/>
  <c r="V82" i="7"/>
  <c r="V84" i="7" s="1"/>
  <c r="V87" i="7" s="1"/>
  <c r="AY73" i="7"/>
  <c r="AY65" i="7"/>
  <c r="AY61" i="4" s="1"/>
  <c r="AW71" i="7"/>
  <c r="AW74" i="7" s="1"/>
  <c r="AV36" i="4"/>
  <c r="AV36" i="17" s="1"/>
  <c r="AZ63" i="7"/>
  <c r="AZ64" i="7" s="1"/>
  <c r="AZ21" i="15" s="1"/>
  <c r="BD5" i="2"/>
  <c r="BE9" i="3"/>
  <c r="BD5" i="4"/>
  <c r="BD5" i="3"/>
  <c r="BD5" i="11"/>
  <c r="BA113" i="3"/>
  <c r="BB114" i="3" s="1"/>
  <c r="BB133" i="3" s="1"/>
  <c r="BA58" i="7"/>
  <c r="BA59" i="7" s="1"/>
  <c r="BD5" i="5"/>
  <c r="BD12" i="3"/>
  <c r="BD13" i="3" s="1"/>
  <c r="BA114" i="9"/>
  <c r="BA39" i="11"/>
  <c r="AW94" i="13"/>
  <c r="AW97" i="13" s="1"/>
  <c r="AV27" i="4"/>
  <c r="Y52" i="11"/>
  <c r="X32" i="4"/>
  <c r="X23" i="17" s="1"/>
  <c r="AV9" i="12"/>
  <c r="AV72" i="12"/>
  <c r="AV73" i="12" s="1"/>
  <c r="AW70" i="12" s="1"/>
  <c r="AW62" i="12" s="1"/>
  <c r="AW63" i="12" s="1"/>
  <c r="X44" i="4"/>
  <c r="BA61" i="13"/>
  <c r="BA45" i="13"/>
  <c r="BA33" i="13"/>
  <c r="X119" i="9"/>
  <c r="X121" i="9" s="1"/>
  <c r="BA116" i="9"/>
  <c r="BA10" i="13"/>
  <c r="BA11" i="13" s="1"/>
  <c r="BA83" i="13" s="1"/>
  <c r="BA10" i="11"/>
  <c r="BA25" i="11"/>
  <c r="BA17" i="11"/>
  <c r="BA41" i="11"/>
  <c r="BA67" i="13"/>
  <c r="BA34" i="13"/>
  <c r="BA55" i="13"/>
  <c r="BE5" i="12"/>
  <c r="AZ73" i="13"/>
  <c r="AZ74" i="13" s="1"/>
  <c r="AZ81" i="13" s="1"/>
  <c r="AZ63" i="13"/>
  <c r="BA60" i="13" s="1"/>
  <c r="BA69" i="7"/>
  <c r="BA50" i="11"/>
  <c r="BA125" i="9"/>
  <c r="BA68" i="12"/>
  <c r="BA92" i="13"/>
  <c r="BA53" i="12"/>
  <c r="BA28" i="12"/>
  <c r="BB63" i="3"/>
  <c r="BB64" i="3" s="1"/>
  <c r="BB23" i="13"/>
  <c r="BB24" i="13" s="1"/>
  <c r="BB2" i="13"/>
  <c r="BB29" i="13"/>
  <c r="BB30" i="13" s="1"/>
  <c r="BB2" i="12"/>
  <c r="BB2" i="11"/>
  <c r="BA4" i="13"/>
  <c r="BA4" i="12"/>
  <c r="BA4" i="11"/>
  <c r="AW11" i="11"/>
  <c r="AW30" i="11" s="1"/>
  <c r="AW26" i="11"/>
  <c r="AW32" i="11" s="1"/>
  <c r="BC56" i="13"/>
  <c r="BC68" i="13" s="1"/>
  <c r="BC46" i="13"/>
  <c r="BC62" i="13" s="1"/>
  <c r="AX26" i="11"/>
  <c r="AX32" i="11" s="1"/>
  <c r="AX11" i="11"/>
  <c r="AX30" i="11" s="1"/>
  <c r="BD46" i="13"/>
  <c r="BD62" i="13" s="1"/>
  <c r="AW3" i="13"/>
  <c r="AW3" i="12"/>
  <c r="AW3" i="11"/>
  <c r="AZ77" i="13"/>
  <c r="AZ78" i="13" s="1"/>
  <c r="AZ82" i="13" s="1"/>
  <c r="AZ69" i="13"/>
  <c r="BA66" i="13" s="1"/>
  <c r="AV9" i="4"/>
  <c r="AV115" i="9"/>
  <c r="AV117" i="9" s="1"/>
  <c r="AV120" i="9" s="1"/>
  <c r="AT8" i="12"/>
  <c r="AY80" i="9"/>
  <c r="AY66" i="9"/>
  <c r="AY101" i="9"/>
  <c r="AY53" i="9"/>
  <c r="AY54" i="9" s="1"/>
  <c r="AY69" i="9" s="1"/>
  <c r="AY36" i="8"/>
  <c r="AY37" i="8" s="1"/>
  <c r="AY24" i="11" s="1"/>
  <c r="AY58" i="9"/>
  <c r="AY59" i="9" s="1"/>
  <c r="AY83" i="9" s="1"/>
  <c r="AY30" i="8"/>
  <c r="AY31" i="8" s="1"/>
  <c r="AY82" i="9"/>
  <c r="AY68" i="9"/>
  <c r="BA4" i="7"/>
  <c r="BA4" i="9"/>
  <c r="BA4" i="8"/>
  <c r="AW3" i="7"/>
  <c r="AW3" i="8"/>
  <c r="AW3" i="9"/>
  <c r="AY79" i="9"/>
  <c r="AY65" i="9"/>
  <c r="AW74" i="9"/>
  <c r="AW107" i="9" s="1"/>
  <c r="AY81" i="9"/>
  <c r="AY67" i="9"/>
  <c r="AW88" i="9"/>
  <c r="AW92" i="9" s="1"/>
  <c r="AW93" i="9" s="1"/>
  <c r="AW108" i="9" s="1"/>
  <c r="BA40" i="9"/>
  <c r="BA23" i="8"/>
  <c r="BE5" i="9"/>
  <c r="BE5" i="8"/>
  <c r="BE5" i="7"/>
  <c r="BA131" i="3"/>
  <c r="BA134" i="3" s="1"/>
  <c r="BA22" i="8"/>
  <c r="AZ25" i="8"/>
  <c r="AX74" i="9"/>
  <c r="AX107" i="9" s="1"/>
  <c r="BB2" i="7"/>
  <c r="BB2" i="8"/>
  <c r="BB74" i="3"/>
  <c r="BB75" i="3" s="1"/>
  <c r="BB102" i="9" s="1"/>
  <c r="BB2" i="9"/>
  <c r="BB14" i="8"/>
  <c r="BB15" i="8" s="1"/>
  <c r="BB18" i="8" s="1"/>
  <c r="BB19" i="8" s="1"/>
  <c r="BB24" i="8" s="1"/>
  <c r="AZ45" i="9"/>
  <c r="AZ46" i="9"/>
  <c r="AZ48" i="9"/>
  <c r="AZ47" i="9"/>
  <c r="BA10" i="7"/>
  <c r="BA21" i="7"/>
  <c r="BC18" i="3"/>
  <c r="BB25" i="3"/>
  <c r="BA10" i="5"/>
  <c r="BA15" i="5" s="1"/>
  <c r="BB12" i="5" s="1"/>
  <c r="BE5" i="5"/>
  <c r="BE5" i="4"/>
  <c r="BF9" i="3"/>
  <c r="BE5" i="3"/>
  <c r="BE5" i="2"/>
  <c r="BB2" i="5"/>
  <c r="BB2" i="4"/>
  <c r="BB109" i="3"/>
  <c r="BB110" i="3" s="1"/>
  <c r="BB47" i="7" s="1"/>
  <c r="BB48" i="7" s="1"/>
  <c r="BB33" i="3"/>
  <c r="BB34" i="3" s="1"/>
  <c r="BB26" i="15" s="1"/>
  <c r="BB27" i="15" s="1"/>
  <c r="BB29" i="15" s="1"/>
  <c r="BB21" i="3"/>
  <c r="BB22" i="3" s="1"/>
  <c r="BB57" i="3"/>
  <c r="BB58" i="3" s="1"/>
  <c r="BB2" i="2"/>
  <c r="BB46" i="3"/>
  <c r="BB47" i="3" s="1"/>
  <c r="BB2" i="3"/>
  <c r="BB41" i="3"/>
  <c r="BB42" i="3" s="1"/>
  <c r="BB132" i="3" s="1"/>
  <c r="AW3" i="5"/>
  <c r="AW3" i="4"/>
  <c r="AW3" i="2"/>
  <c r="AW3" i="3"/>
  <c r="BA4" i="5"/>
  <c r="BA4" i="4"/>
  <c r="BA4" i="3"/>
  <c r="BA4" i="2"/>
  <c r="AX140" i="3"/>
  <c r="AX141" i="3" s="1"/>
  <c r="AG40" i="14" l="1"/>
  <c r="AG64" i="14"/>
  <c r="AG66" i="14" s="1"/>
  <c r="AF55" i="4"/>
  <c r="AF14" i="4"/>
  <c r="BB117" i="3"/>
  <c r="BB118" i="3" s="1"/>
  <c r="BB31" i="14"/>
  <c r="H31" i="14" s="1"/>
  <c r="U71" i="4"/>
  <c r="BB48" i="14"/>
  <c r="AE56" i="12"/>
  <c r="AY85" i="13"/>
  <c r="AY13" i="4" s="1"/>
  <c r="AE51" i="17"/>
  <c r="AE52" i="17" s="1"/>
  <c r="AE54" i="17" s="1"/>
  <c r="AE10" i="17"/>
  <c r="AE42" i="17"/>
  <c r="AE24" i="17"/>
  <c r="BB4" i="14"/>
  <c r="BB4" i="17"/>
  <c r="BB4" i="15"/>
  <c r="AX88" i="9"/>
  <c r="AX92" i="9" s="1"/>
  <c r="AX93" i="9" s="1"/>
  <c r="AX108" i="9" s="1"/>
  <c r="AX110" i="9" s="1"/>
  <c r="AX128" i="9" s="1"/>
  <c r="BA56" i="4"/>
  <c r="BD130" i="3"/>
  <c r="BD50" i="15"/>
  <c r="BE5" i="14"/>
  <c r="BE5" i="15"/>
  <c r="BE5" i="17"/>
  <c r="BE5" i="11"/>
  <c r="AX3" i="14"/>
  <c r="AX3" i="15"/>
  <c r="AX3" i="17"/>
  <c r="BC97" i="3"/>
  <c r="BC98" i="3" s="1"/>
  <c r="BC29" i="14" s="1"/>
  <c r="BC30" i="14" s="1"/>
  <c r="BC88" i="14" s="1"/>
  <c r="BC2" i="15"/>
  <c r="BC10" i="15"/>
  <c r="BC11" i="15" s="1"/>
  <c r="BC14" i="15" s="1"/>
  <c r="BC15" i="15" s="1"/>
  <c r="BC41" i="15" s="1"/>
  <c r="BC2" i="17"/>
  <c r="BC57" i="15"/>
  <c r="BE54" i="13"/>
  <c r="BA72" i="7"/>
  <c r="BA52" i="4"/>
  <c r="BA30" i="15"/>
  <c r="BA31" i="15" s="1"/>
  <c r="BA36" i="15" s="1"/>
  <c r="BB45" i="14"/>
  <c r="BB52" i="14"/>
  <c r="BB53" i="14" s="1"/>
  <c r="BB51" i="4" s="1"/>
  <c r="BE44" i="13"/>
  <c r="BF5" i="14"/>
  <c r="BF5" i="15"/>
  <c r="BF5" i="17"/>
  <c r="BE12" i="3"/>
  <c r="BE13" i="3" s="1"/>
  <c r="BE5" i="13"/>
  <c r="BA58" i="4"/>
  <c r="AF82" i="14"/>
  <c r="AF83" i="14" s="1"/>
  <c r="AF90" i="14" s="1"/>
  <c r="AF91" i="14" s="1"/>
  <c r="AF78" i="14"/>
  <c r="AE13" i="12"/>
  <c r="AE14" i="12" s="1"/>
  <c r="AE17" i="12"/>
  <c r="AE18" i="12" s="1"/>
  <c r="AE31" i="12" s="1"/>
  <c r="AD32" i="12"/>
  <c r="AD33" i="12" s="1"/>
  <c r="AE30" i="12" s="1"/>
  <c r="AE21" i="12" s="1"/>
  <c r="AD37" i="12"/>
  <c r="AD38" i="12" s="1"/>
  <c r="AD41" i="12" s="1"/>
  <c r="AD42" i="12" s="1"/>
  <c r="BB39" i="14"/>
  <c r="BB17" i="14"/>
  <c r="AG46" i="14"/>
  <c r="AF34" i="4"/>
  <c r="AF33" i="17" s="1"/>
  <c r="AF34" i="17" s="1"/>
  <c r="AC35" i="4"/>
  <c r="AD55" i="12"/>
  <c r="AZ71" i="12"/>
  <c r="AZ95" i="13"/>
  <c r="AX33" i="11"/>
  <c r="AX40" i="11" s="1"/>
  <c r="AX42" i="11" s="1"/>
  <c r="AX45" i="11" s="1"/>
  <c r="AU8" i="12"/>
  <c r="BB36" i="14"/>
  <c r="BD17" i="3"/>
  <c r="AW33" i="11"/>
  <c r="AW34" i="11" s="1"/>
  <c r="AW10" i="4" s="1"/>
  <c r="BB62" i="7"/>
  <c r="BC85" i="3"/>
  <c r="BC86" i="3" s="1"/>
  <c r="BC15" i="14" s="1"/>
  <c r="BC16" i="14" s="1"/>
  <c r="BC89" i="14" s="1"/>
  <c r="BC2" i="14"/>
  <c r="V88" i="7"/>
  <c r="AZ73" i="7"/>
  <c r="AZ65" i="7"/>
  <c r="AZ61" i="4" s="1"/>
  <c r="AX71" i="7"/>
  <c r="AX74" i="7" s="1"/>
  <c r="AW36" i="4"/>
  <c r="AW36" i="17" s="1"/>
  <c r="BA63" i="7"/>
  <c r="BA64" i="7" s="1"/>
  <c r="BA21" i="15" s="1"/>
  <c r="H64" i="3"/>
  <c r="BB36" i="7"/>
  <c r="BB37" i="7" s="1"/>
  <c r="BB113" i="3"/>
  <c r="BC114" i="3" s="1"/>
  <c r="BC133" i="3" s="1"/>
  <c r="BB58" i="7"/>
  <c r="BB59" i="7" s="1"/>
  <c r="X129" i="9"/>
  <c r="X130" i="9" s="1"/>
  <c r="X43" i="4"/>
  <c r="X45" i="4" s="1"/>
  <c r="X48" i="4" s="1"/>
  <c r="X53" i="4" s="1"/>
  <c r="BF5" i="11"/>
  <c r="BF5" i="13"/>
  <c r="BF5" i="12"/>
  <c r="BF44" i="13"/>
  <c r="BF54" i="13"/>
  <c r="BA35" i="13"/>
  <c r="AX3" i="13"/>
  <c r="AX3" i="12"/>
  <c r="AX3" i="11"/>
  <c r="BB4" i="12"/>
  <c r="BB4" i="11"/>
  <c r="BB4" i="13"/>
  <c r="BA69" i="13"/>
  <c r="BB66" i="13" s="1"/>
  <c r="BA77" i="13"/>
  <c r="BA78" i="13" s="1"/>
  <c r="BA82" i="13" s="1"/>
  <c r="AZ84" i="13"/>
  <c r="AX94" i="13"/>
  <c r="AX97" i="13" s="1"/>
  <c r="AW27" i="4"/>
  <c r="BB25" i="11"/>
  <c r="BB10" i="11"/>
  <c r="BB17" i="11"/>
  <c r="BB10" i="13"/>
  <c r="BB11" i="13" s="1"/>
  <c r="BB83" i="13" s="1"/>
  <c r="BB41" i="11"/>
  <c r="BB116" i="9"/>
  <c r="BA63" i="13"/>
  <c r="BB60" i="13" s="1"/>
  <c r="BA73" i="13"/>
  <c r="BA74" i="13" s="1"/>
  <c r="BA81" i="13" s="1"/>
  <c r="BB67" i="13"/>
  <c r="BB34" i="13"/>
  <c r="BB55" i="13"/>
  <c r="Y44" i="11"/>
  <c r="Y46" i="11" s="1"/>
  <c r="BB61" i="13"/>
  <c r="BB45" i="13"/>
  <c r="BB33" i="13"/>
  <c r="BB69" i="7"/>
  <c r="BB125" i="9"/>
  <c r="BB68" i="12"/>
  <c r="BB53" i="12"/>
  <c r="BB92" i="13"/>
  <c r="BB50" i="11"/>
  <c r="BB28" i="12"/>
  <c r="BC63" i="3"/>
  <c r="BC64" i="3" s="1"/>
  <c r="BC2" i="13"/>
  <c r="BC23" i="13"/>
  <c r="BC24" i="13" s="1"/>
  <c r="BC29" i="13"/>
  <c r="BC30" i="13" s="1"/>
  <c r="BC2" i="12"/>
  <c r="BC2" i="11"/>
  <c r="AY9" i="11"/>
  <c r="AY16" i="11"/>
  <c r="AY18" i="11" s="1"/>
  <c r="AY31" i="11" s="1"/>
  <c r="BE56" i="13"/>
  <c r="BE68" i="13" s="1"/>
  <c r="BE46" i="13"/>
  <c r="BE62" i="13" s="1"/>
  <c r="AW9" i="12"/>
  <c r="AW72" i="12"/>
  <c r="AW73" i="12" s="1"/>
  <c r="AX70" i="12" s="1"/>
  <c r="AX62" i="12" s="1"/>
  <c r="AX63" i="12" s="1"/>
  <c r="AY73" i="9"/>
  <c r="AY72" i="9"/>
  <c r="AV11" i="4"/>
  <c r="AV50" i="17" s="1"/>
  <c r="AY103" i="9"/>
  <c r="AY109" i="9" s="1"/>
  <c r="BA25" i="8"/>
  <c r="AZ82" i="9"/>
  <c r="AZ68" i="9"/>
  <c r="AY70" i="9"/>
  <c r="BB40" i="9"/>
  <c r="BB23" i="8"/>
  <c r="BA47" i="9"/>
  <c r="BA45" i="9"/>
  <c r="BA46" i="9"/>
  <c r="BA48" i="9"/>
  <c r="AW110" i="9"/>
  <c r="AW128" i="9" s="1"/>
  <c r="AZ80" i="9"/>
  <c r="AZ66" i="9"/>
  <c r="AY86" i="9"/>
  <c r="AY84" i="9"/>
  <c r="AY85" i="9"/>
  <c r="AY87" i="9"/>
  <c r="AZ79" i="9"/>
  <c r="AZ65" i="9"/>
  <c r="AY71" i="9"/>
  <c r="BB4" i="7"/>
  <c r="BB4" i="9"/>
  <c r="BB4" i="8"/>
  <c r="BC2" i="5"/>
  <c r="BC74" i="3"/>
  <c r="BC75" i="3" s="1"/>
  <c r="BC102" i="9" s="1"/>
  <c r="BC2" i="9"/>
  <c r="BC14" i="8"/>
  <c r="BC15" i="8" s="1"/>
  <c r="BC18" i="8" s="1"/>
  <c r="BC19" i="8" s="1"/>
  <c r="BC24" i="8" s="1"/>
  <c r="BC2" i="8"/>
  <c r="AZ101" i="9"/>
  <c r="AZ53" i="9"/>
  <c r="AZ54" i="9" s="1"/>
  <c r="AZ69" i="9" s="1"/>
  <c r="AZ36" i="8"/>
  <c r="AZ37" i="8" s="1"/>
  <c r="AZ24" i="11" s="1"/>
  <c r="AZ58" i="9"/>
  <c r="AZ59" i="9" s="1"/>
  <c r="AZ83" i="9" s="1"/>
  <c r="AZ30" i="8"/>
  <c r="AZ31" i="8" s="1"/>
  <c r="AZ81" i="9"/>
  <c r="AZ67" i="9"/>
  <c r="BF5" i="9"/>
  <c r="BF5" i="8"/>
  <c r="BF5" i="7"/>
  <c r="BB131" i="3"/>
  <c r="BB134" i="3" s="1"/>
  <c r="BB22" i="8"/>
  <c r="AX3" i="7"/>
  <c r="AX3" i="9"/>
  <c r="AX3" i="8"/>
  <c r="BC2" i="2"/>
  <c r="BB21" i="7"/>
  <c r="BB10" i="7"/>
  <c r="BC25" i="3"/>
  <c r="BC26" i="3" s="1"/>
  <c r="BC27" i="3" s="1"/>
  <c r="BC2" i="7"/>
  <c r="BD18" i="3"/>
  <c r="BC21" i="3"/>
  <c r="BC22" i="3" s="1"/>
  <c r="BC33" i="3"/>
  <c r="BC34" i="3" s="1"/>
  <c r="BC26" i="15" s="1"/>
  <c r="BC27" i="15" s="1"/>
  <c r="BC29" i="15" s="1"/>
  <c r="BC109" i="3"/>
  <c r="BC110" i="3" s="1"/>
  <c r="BC47" i="7" s="1"/>
  <c r="BC48" i="7" s="1"/>
  <c r="BC2" i="3"/>
  <c r="BC46" i="3"/>
  <c r="BC47" i="3" s="1"/>
  <c r="BC41" i="3"/>
  <c r="BC42" i="3" s="1"/>
  <c r="BC132" i="3" s="1"/>
  <c r="BC57" i="3"/>
  <c r="BC58" i="3" s="1"/>
  <c r="BC2" i="4"/>
  <c r="BB26" i="3"/>
  <c r="BB27" i="3" s="1"/>
  <c r="BF5" i="5"/>
  <c r="BF5" i="4"/>
  <c r="BF12" i="3"/>
  <c r="BF13" i="3" s="1"/>
  <c r="BG9" i="3"/>
  <c r="BF5" i="3"/>
  <c r="BF5" i="2"/>
  <c r="BB10" i="5"/>
  <c r="BB15" i="5" s="1"/>
  <c r="BC12" i="5" s="1"/>
  <c r="AX3" i="5"/>
  <c r="AX3" i="4"/>
  <c r="AX3" i="2"/>
  <c r="AX3" i="3"/>
  <c r="BB4" i="5"/>
  <c r="BB4" i="4"/>
  <c r="BB4" i="2"/>
  <c r="BB4" i="3"/>
  <c r="AY140" i="3"/>
  <c r="AY141" i="3" s="1"/>
  <c r="BB58" i="4" l="1"/>
  <c r="BC117" i="3"/>
  <c r="BC118" i="3" s="1"/>
  <c r="AG81" i="14"/>
  <c r="AG67" i="14"/>
  <c r="AH37" i="14"/>
  <c r="AG33" i="4"/>
  <c r="AG32" i="17" s="1"/>
  <c r="BC31" i="14"/>
  <c r="BC58" i="4" s="1"/>
  <c r="AF40" i="17"/>
  <c r="AF49" i="17"/>
  <c r="BC48" i="14"/>
  <c r="AX34" i="11"/>
  <c r="AX10" i="4" s="1"/>
  <c r="AY3" i="14"/>
  <c r="AY3" i="17"/>
  <c r="AY3" i="15"/>
  <c r="BF130" i="3"/>
  <c r="BF50" i="15"/>
  <c r="BC72" i="14"/>
  <c r="BC73" i="14" s="1"/>
  <c r="BC76" i="14" s="1"/>
  <c r="BC61" i="14"/>
  <c r="BC62" i="14" s="1"/>
  <c r="BC65" i="14" s="1"/>
  <c r="BB72" i="14"/>
  <c r="BB73" i="14" s="1"/>
  <c r="BB76" i="14" s="1"/>
  <c r="BB61" i="14"/>
  <c r="BB62" i="14" s="1"/>
  <c r="BB65" i="14" s="1"/>
  <c r="X59" i="4"/>
  <c r="X62" i="4" s="1"/>
  <c r="X24" i="7" s="1"/>
  <c r="X83" i="7" s="1"/>
  <c r="X8" i="17"/>
  <c r="X11" i="17" s="1"/>
  <c r="X13" i="17" s="1"/>
  <c r="BE130" i="3"/>
  <c r="BE50" i="15"/>
  <c r="BD97" i="3"/>
  <c r="BD98" i="3" s="1"/>
  <c r="BD29" i="14" s="1"/>
  <c r="BD30" i="14" s="1"/>
  <c r="BD88" i="14" s="1"/>
  <c r="BD57" i="15"/>
  <c r="BD2" i="17"/>
  <c r="BD2" i="15"/>
  <c r="BD10" i="15"/>
  <c r="BD11" i="15" s="1"/>
  <c r="BD14" i="15" s="1"/>
  <c r="BD15" i="15" s="1"/>
  <c r="BD41" i="15" s="1"/>
  <c r="AX53" i="11"/>
  <c r="BE17" i="3"/>
  <c r="BB72" i="7"/>
  <c r="BB52" i="4"/>
  <c r="BB30" i="15"/>
  <c r="BB31" i="15" s="1"/>
  <c r="BB36" i="15" s="1"/>
  <c r="AF9" i="17"/>
  <c r="AF122" i="3"/>
  <c r="AF123" i="3" s="1"/>
  <c r="BG5" i="14"/>
  <c r="BG5" i="17"/>
  <c r="BG5" i="15"/>
  <c r="BC36" i="7"/>
  <c r="BC37" i="7" s="1"/>
  <c r="BC45" i="14"/>
  <c r="BC52" i="14"/>
  <c r="BC53" i="14" s="1"/>
  <c r="BC51" i="4" s="1"/>
  <c r="H36" i="7"/>
  <c r="H52" i="14"/>
  <c r="H45" i="14"/>
  <c r="H58" i="4"/>
  <c r="H56" i="6" s="1"/>
  <c r="K56" i="6" s="1"/>
  <c r="L56" i="6" s="1"/>
  <c r="BC4" i="14"/>
  <c r="BC4" i="17"/>
  <c r="BC4" i="15"/>
  <c r="V89" i="7"/>
  <c r="V64" i="4" s="1"/>
  <c r="V65" i="4" s="1"/>
  <c r="V20" i="15"/>
  <c r="V22" i="15" s="1"/>
  <c r="V35" i="15" s="1"/>
  <c r="V37" i="15" s="1"/>
  <c r="V58" i="15" s="1"/>
  <c r="V59" i="15" s="1"/>
  <c r="AF15" i="4"/>
  <c r="AF16" i="4" s="1"/>
  <c r="AF47" i="12" s="1"/>
  <c r="AF48" i="12" s="1"/>
  <c r="AF56" i="12" s="1"/>
  <c r="AF57" i="4"/>
  <c r="V25" i="7"/>
  <c r="V26" i="7" s="1"/>
  <c r="V29" i="4" s="1"/>
  <c r="H17" i="14"/>
  <c r="BB56" i="4"/>
  <c r="V14" i="7"/>
  <c r="V15" i="7" s="1"/>
  <c r="W12" i="7" s="1"/>
  <c r="BC39" i="14"/>
  <c r="BC17" i="14"/>
  <c r="AD43" i="12"/>
  <c r="AD50" i="4" s="1"/>
  <c r="AD57" i="12"/>
  <c r="AD58" i="12" s="1"/>
  <c r="AF84" i="14"/>
  <c r="AF10" i="12"/>
  <c r="AF11" i="12" s="1"/>
  <c r="AE22" i="12"/>
  <c r="AE23" i="12" s="1"/>
  <c r="AE36" i="12"/>
  <c r="AG75" i="14"/>
  <c r="AG77" i="14" s="1"/>
  <c r="AG49" i="14"/>
  <c r="AW40" i="11"/>
  <c r="AW42" i="11" s="1"/>
  <c r="AW45" i="11" s="1"/>
  <c r="BC36" i="14"/>
  <c r="AW53" i="11"/>
  <c r="BB35" i="13"/>
  <c r="BB95" i="13" s="1"/>
  <c r="BA84" i="13"/>
  <c r="BA96" i="13" s="1"/>
  <c r="BC62" i="7"/>
  <c r="BD85" i="3"/>
  <c r="BD86" i="3" s="1"/>
  <c r="BD15" i="14" s="1"/>
  <c r="BD16" i="14" s="1"/>
  <c r="BD89" i="14" s="1"/>
  <c r="BD2" i="14"/>
  <c r="AY71" i="7"/>
  <c r="AY74" i="7" s="1"/>
  <c r="AX36" i="4"/>
  <c r="AX36" i="17" s="1"/>
  <c r="BA65" i="7"/>
  <c r="BA61" i="4" s="1"/>
  <c r="BA73" i="7"/>
  <c r="BB63" i="7"/>
  <c r="BB64" i="7" s="1"/>
  <c r="BB21" i="15" s="1"/>
  <c r="BC113" i="3"/>
  <c r="BD114" i="3" s="1"/>
  <c r="BD133" i="3" s="1"/>
  <c r="BC58" i="7"/>
  <c r="BC59" i="7" s="1"/>
  <c r="BC114" i="9"/>
  <c r="BC39" i="11"/>
  <c r="BC125" i="9"/>
  <c r="BC69" i="7"/>
  <c r="BC92" i="13"/>
  <c r="BC53" i="12"/>
  <c r="BC50" i="11"/>
  <c r="BC28" i="12"/>
  <c r="BC68" i="12"/>
  <c r="Y54" i="11"/>
  <c r="Y55" i="11" s="1"/>
  <c r="Y47" i="11"/>
  <c r="Y44" i="4" s="1"/>
  <c r="AY11" i="11"/>
  <c r="AY30" i="11" s="1"/>
  <c r="AY26" i="11"/>
  <c r="AY32" i="11" s="1"/>
  <c r="Y127" i="9"/>
  <c r="Y119" i="9" s="1"/>
  <c r="Y121" i="9" s="1"/>
  <c r="X28" i="4"/>
  <c r="X18" i="17" s="1"/>
  <c r="BA95" i="13"/>
  <c r="BA71" i="12"/>
  <c r="BA36" i="13"/>
  <c r="BA47" i="4" s="1"/>
  <c r="BG54" i="13"/>
  <c r="BG5" i="12"/>
  <c r="BG5" i="11"/>
  <c r="BG44" i="13"/>
  <c r="BG5" i="13"/>
  <c r="AY94" i="13"/>
  <c r="AY97" i="13" s="1"/>
  <c r="AX27" i="4"/>
  <c r="BB63" i="13"/>
  <c r="BC60" i="13" s="1"/>
  <c r="BB73" i="13"/>
  <c r="BB74" i="13" s="1"/>
  <c r="BB81" i="13" s="1"/>
  <c r="BD46" i="3"/>
  <c r="BD47" i="3" s="1"/>
  <c r="BD63" i="3"/>
  <c r="BD64" i="3" s="1"/>
  <c r="BD29" i="13"/>
  <c r="BD30" i="13" s="1"/>
  <c r="BD2" i="13"/>
  <c r="BD2" i="11"/>
  <c r="BD23" i="13"/>
  <c r="BD24" i="13" s="1"/>
  <c r="BD2" i="12"/>
  <c r="BD2" i="2"/>
  <c r="BB39" i="11"/>
  <c r="BB114" i="9"/>
  <c r="BC4" i="12"/>
  <c r="BC4" i="13"/>
  <c r="BC4" i="11"/>
  <c r="BC4" i="2"/>
  <c r="AZ9" i="11"/>
  <c r="AZ16" i="11"/>
  <c r="AZ18" i="11" s="1"/>
  <c r="AZ31" i="11" s="1"/>
  <c r="BC67" i="13"/>
  <c r="BC55" i="13"/>
  <c r="BC34" i="13"/>
  <c r="AZ96" i="13"/>
  <c r="AZ85" i="13"/>
  <c r="AZ13" i="4" s="1"/>
  <c r="BB69" i="13"/>
  <c r="BC66" i="13" s="1"/>
  <c r="BB77" i="13"/>
  <c r="BB78" i="13" s="1"/>
  <c r="BB82" i="13" s="1"/>
  <c r="AX9" i="12"/>
  <c r="AX72" i="12"/>
  <c r="AX73" i="12" s="1"/>
  <c r="AY70" i="12" s="1"/>
  <c r="AY62" i="12" s="1"/>
  <c r="AY63" i="12" s="1"/>
  <c r="BF56" i="13"/>
  <c r="BF68" i="13" s="1"/>
  <c r="BF46" i="13"/>
  <c r="BF62" i="13" s="1"/>
  <c r="AY3" i="12"/>
  <c r="AY3" i="11"/>
  <c r="AY3" i="13"/>
  <c r="BC4" i="4"/>
  <c r="BC116" i="9"/>
  <c r="BC10" i="13"/>
  <c r="BC11" i="13" s="1"/>
  <c r="BC83" i="13" s="1"/>
  <c r="BC25" i="11"/>
  <c r="BC17" i="11"/>
  <c r="BC10" i="11"/>
  <c r="BC41" i="11"/>
  <c r="BC61" i="13"/>
  <c r="BC45" i="13"/>
  <c r="BC33" i="13"/>
  <c r="AX9" i="4"/>
  <c r="AX115" i="9"/>
  <c r="AX117" i="9" s="1"/>
  <c r="AX120" i="9" s="1"/>
  <c r="AW9" i="4"/>
  <c r="AW115" i="9"/>
  <c r="AW117" i="9" s="1"/>
  <c r="AW120" i="9" s="1"/>
  <c r="AV8" i="12"/>
  <c r="AZ103" i="9"/>
  <c r="AZ109" i="9" s="1"/>
  <c r="AY74" i="9"/>
  <c r="AY107" i="9" s="1"/>
  <c r="AZ70" i="9"/>
  <c r="BA80" i="9"/>
  <c r="BA66" i="9"/>
  <c r="BC40" i="9"/>
  <c r="BC23" i="8"/>
  <c r="AZ85" i="9"/>
  <c r="AZ87" i="9"/>
  <c r="AZ84" i="9"/>
  <c r="AZ86" i="9"/>
  <c r="BA79" i="9"/>
  <c r="BA65" i="9"/>
  <c r="BC4" i="7"/>
  <c r="BC4" i="9"/>
  <c r="BC4" i="8"/>
  <c r="AZ73" i="9"/>
  <c r="BB45" i="9"/>
  <c r="BB46" i="9"/>
  <c r="BB48" i="9"/>
  <c r="BB47" i="9"/>
  <c r="AZ71" i="9"/>
  <c r="BD2" i="3"/>
  <c r="BA58" i="9"/>
  <c r="BA59" i="9" s="1"/>
  <c r="BA83" i="9" s="1"/>
  <c r="BA101" i="9"/>
  <c r="BA36" i="8"/>
  <c r="BA37" i="8" s="1"/>
  <c r="BA24" i="11" s="1"/>
  <c r="BA53" i="9"/>
  <c r="BA54" i="9" s="1"/>
  <c r="BA69" i="9" s="1"/>
  <c r="BA30" i="8"/>
  <c r="BA31" i="8" s="1"/>
  <c r="BA81" i="9"/>
  <c r="BA67" i="9"/>
  <c r="BB25" i="8"/>
  <c r="BC22" i="8"/>
  <c r="BC131" i="3"/>
  <c r="BC134" i="3" s="1"/>
  <c r="AY88" i="9"/>
  <c r="AY92" i="9" s="1"/>
  <c r="AY93" i="9" s="1"/>
  <c r="AY108" i="9" s="1"/>
  <c r="AZ72" i="9"/>
  <c r="BG5" i="9"/>
  <c r="BG5" i="8"/>
  <c r="BG5" i="7"/>
  <c r="BD74" i="3"/>
  <c r="BD75" i="3" s="1"/>
  <c r="BD102" i="9" s="1"/>
  <c r="BD14" i="8"/>
  <c r="BD15" i="8" s="1"/>
  <c r="BD18" i="8" s="1"/>
  <c r="BD19" i="8" s="1"/>
  <c r="BD24" i="8" s="1"/>
  <c r="BD2" i="9"/>
  <c r="BD2" i="8"/>
  <c r="AY3" i="7"/>
  <c r="AY3" i="9"/>
  <c r="AY3" i="8"/>
  <c r="BA82" i="9"/>
  <c r="BA68" i="9"/>
  <c r="BC10" i="7"/>
  <c r="BC21" i="7"/>
  <c r="BD25" i="3"/>
  <c r="BD26" i="3" s="1"/>
  <c r="BD27" i="3" s="1"/>
  <c r="BD2" i="7"/>
  <c r="BD57" i="3"/>
  <c r="BD58" i="3" s="1"/>
  <c r="BD21" i="3"/>
  <c r="BD22" i="3" s="1"/>
  <c r="BE18" i="3"/>
  <c r="BD109" i="3"/>
  <c r="BD110" i="3" s="1"/>
  <c r="BD47" i="7" s="1"/>
  <c r="BD48" i="7" s="1"/>
  <c r="BD33" i="3"/>
  <c r="BD34" i="3" s="1"/>
  <c r="BD26" i="15" s="1"/>
  <c r="BD27" i="15" s="1"/>
  <c r="BD29" i="15" s="1"/>
  <c r="BC4" i="5"/>
  <c r="BC4" i="3"/>
  <c r="BD41" i="3"/>
  <c r="BD42" i="3" s="1"/>
  <c r="BD132" i="3" s="1"/>
  <c r="BC10" i="5"/>
  <c r="BC15" i="5" s="1"/>
  <c r="BD12" i="5" s="1"/>
  <c r="BD2" i="4"/>
  <c r="BD2" i="5"/>
  <c r="BG5" i="5"/>
  <c r="BG5" i="4"/>
  <c r="BH9" i="3"/>
  <c r="BG5" i="3"/>
  <c r="BG12" i="3"/>
  <c r="BG13" i="3" s="1"/>
  <c r="BG5" i="2"/>
  <c r="BF17" i="3"/>
  <c r="AY3" i="5"/>
  <c r="AY3" i="4"/>
  <c r="AY3" i="2"/>
  <c r="AY3" i="3"/>
  <c r="AZ140" i="3"/>
  <c r="AZ141" i="3" s="1"/>
  <c r="BD31" i="14" l="1"/>
  <c r="BD48" i="14"/>
  <c r="AH40" i="14"/>
  <c r="AH64" i="14"/>
  <c r="AH66" i="14" s="1"/>
  <c r="AG14" i="4"/>
  <c r="AG55" i="4"/>
  <c r="AX11" i="4"/>
  <c r="AX50" i="17" s="1"/>
  <c r="BB36" i="13"/>
  <c r="BB47" i="4" s="1"/>
  <c r="AF49" i="12"/>
  <c r="AF18" i="4" s="1"/>
  <c r="AF19" i="4" s="1"/>
  <c r="AF13" i="7" s="1"/>
  <c r="AF79" i="7" s="1"/>
  <c r="BD117" i="3"/>
  <c r="BD118" i="3" s="1"/>
  <c r="AF51" i="17"/>
  <c r="AF52" i="17" s="1"/>
  <c r="AF54" i="17" s="1"/>
  <c r="AF42" i="17"/>
  <c r="AF10" i="17"/>
  <c r="AF24" i="17"/>
  <c r="V30" i="4"/>
  <c r="V19" i="17"/>
  <c r="V20" i="17" s="1"/>
  <c r="V22" i="17" s="1"/>
  <c r="V25" i="17" s="1"/>
  <c r="V27" i="17" s="1"/>
  <c r="BH5" i="14"/>
  <c r="BH5" i="15"/>
  <c r="BH5" i="17"/>
  <c r="BD58" i="4"/>
  <c r="V21" i="4"/>
  <c r="V22" i="4" s="1"/>
  <c r="H56" i="4"/>
  <c r="H54" i="6" s="1"/>
  <c r="K54" i="6" s="1"/>
  <c r="L54" i="6" s="1"/>
  <c r="V61" i="15"/>
  <c r="BC72" i="7"/>
  <c r="BC52" i="4"/>
  <c r="BC30" i="15"/>
  <c r="BC31" i="15" s="1"/>
  <c r="BC36" i="15" s="1"/>
  <c r="BE97" i="3"/>
  <c r="BE98" i="3" s="1"/>
  <c r="BE29" i="14" s="1"/>
  <c r="BE30" i="14" s="1"/>
  <c r="BE88" i="14" s="1"/>
  <c r="BE57" i="15"/>
  <c r="BE2" i="17"/>
  <c r="BE2" i="15"/>
  <c r="BE10" i="15"/>
  <c r="BE11" i="15" s="1"/>
  <c r="BE14" i="15" s="1"/>
  <c r="BE15" i="15" s="1"/>
  <c r="BE41" i="15" s="1"/>
  <c r="BD61" i="14"/>
  <c r="BD62" i="14" s="1"/>
  <c r="BD65" i="14" s="1"/>
  <c r="BD72" i="14"/>
  <c r="BD73" i="14" s="1"/>
  <c r="BD76" i="14" s="1"/>
  <c r="AZ3" i="14"/>
  <c r="AZ3" i="17"/>
  <c r="AZ3" i="15"/>
  <c r="BG130" i="3"/>
  <c r="BG50" i="15"/>
  <c r="BD4" i="14"/>
  <c r="BD4" i="17"/>
  <c r="BD4" i="15"/>
  <c r="BD36" i="7"/>
  <c r="BD37" i="7" s="1"/>
  <c r="BD45" i="14"/>
  <c r="BD52" i="14"/>
  <c r="BD53" i="14" s="1"/>
  <c r="BD51" i="4" s="1"/>
  <c r="BC56" i="4"/>
  <c r="V40" i="15"/>
  <c r="V42" i="15" s="1"/>
  <c r="V45" i="15" s="1"/>
  <c r="V49" i="15"/>
  <c r="V51" i="15" s="1"/>
  <c r="V53" i="15" s="1"/>
  <c r="V37" i="4"/>
  <c r="W23" i="7"/>
  <c r="W82" i="7" s="1"/>
  <c r="W84" i="7" s="1"/>
  <c r="W87" i="7" s="1"/>
  <c r="AG82" i="14"/>
  <c r="AG83" i="14" s="1"/>
  <c r="AG90" i="14" s="1"/>
  <c r="AG91" i="14" s="1"/>
  <c r="AG78" i="14"/>
  <c r="AE37" i="12"/>
  <c r="AE38" i="12" s="1"/>
  <c r="AE41" i="12" s="1"/>
  <c r="AE42" i="12" s="1"/>
  <c r="AE32" i="12"/>
  <c r="AE33" i="12" s="1"/>
  <c r="AF30" i="12" s="1"/>
  <c r="AF21" i="12" s="1"/>
  <c r="AE55" i="12"/>
  <c r="AD35" i="4"/>
  <c r="AH46" i="14"/>
  <c r="AG34" i="4"/>
  <c r="AG33" i="17" s="1"/>
  <c r="AG34" i="17" s="1"/>
  <c r="BD39" i="14"/>
  <c r="BD17" i="14"/>
  <c r="AF13" i="12"/>
  <c r="AF14" i="12" s="1"/>
  <c r="AF17" i="12"/>
  <c r="AF18" i="12" s="1"/>
  <c r="AF31" i="12" s="1"/>
  <c r="BD36" i="14"/>
  <c r="BB71" i="12"/>
  <c r="BA85" i="13"/>
  <c r="BA13" i="4" s="1"/>
  <c r="AY33" i="11"/>
  <c r="AY40" i="11" s="1"/>
  <c r="AY42" i="11" s="1"/>
  <c r="AY45" i="11" s="1"/>
  <c r="BD62" i="7"/>
  <c r="BE85" i="3"/>
  <c r="BE86" i="3" s="1"/>
  <c r="BE15" i="14" s="1"/>
  <c r="BE16" i="14" s="1"/>
  <c r="BE89" i="14" s="1"/>
  <c r="BE2" i="14"/>
  <c r="W78" i="7"/>
  <c r="W80" i="7" s="1"/>
  <c r="W86" i="7" s="1"/>
  <c r="BB65" i="7"/>
  <c r="BB73" i="7"/>
  <c r="AZ71" i="7"/>
  <c r="AZ74" i="7" s="1"/>
  <c r="AY36" i="4"/>
  <c r="AY36" i="17" s="1"/>
  <c r="BC63" i="7"/>
  <c r="BC64" i="7" s="1"/>
  <c r="BC21" i="15" s="1"/>
  <c r="BB84" i="13"/>
  <c r="BB85" i="13" s="1"/>
  <c r="BB13" i="4" s="1"/>
  <c r="BC35" i="13"/>
  <c r="BC71" i="12" s="1"/>
  <c r="BD113" i="3"/>
  <c r="BE114" i="3" s="1"/>
  <c r="BE133" i="3" s="1"/>
  <c r="BD58" i="7"/>
  <c r="BD59" i="7" s="1"/>
  <c r="BA72" i="9"/>
  <c r="BC25" i="8"/>
  <c r="BC101" i="9" s="1"/>
  <c r="AZ11" i="11"/>
  <c r="AZ30" i="11" s="1"/>
  <c r="AZ26" i="11"/>
  <c r="AZ32" i="11" s="1"/>
  <c r="BD67" i="13"/>
  <c r="BD55" i="13"/>
  <c r="BD34" i="13"/>
  <c r="BE2" i="4"/>
  <c r="BE63" i="3"/>
  <c r="BE64" i="3" s="1"/>
  <c r="BE29" i="13"/>
  <c r="BE30" i="13" s="1"/>
  <c r="BE2" i="13"/>
  <c r="BE2" i="11"/>
  <c r="BE2" i="12"/>
  <c r="BE23" i="13"/>
  <c r="BE24" i="13" s="1"/>
  <c r="AY9" i="12"/>
  <c r="AY72" i="12"/>
  <c r="AY73" i="12" s="1"/>
  <c r="AZ70" i="12" s="1"/>
  <c r="AZ62" i="12" s="1"/>
  <c r="AZ63" i="12" s="1"/>
  <c r="AZ94" i="13"/>
  <c r="AZ97" i="13" s="1"/>
  <c r="AY27" i="4"/>
  <c r="Y129" i="9"/>
  <c r="Y130" i="9" s="1"/>
  <c r="Y43" i="4"/>
  <c r="Y45" i="4" s="1"/>
  <c r="Y48" i="4" s="1"/>
  <c r="Y53" i="4" s="1"/>
  <c r="BC73" i="13"/>
  <c r="BC74" i="13" s="1"/>
  <c r="BC81" i="13" s="1"/>
  <c r="BC63" i="13"/>
  <c r="BD60" i="13" s="1"/>
  <c r="BD41" i="11"/>
  <c r="BD116" i="9"/>
  <c r="BD10" i="13"/>
  <c r="BD11" i="13" s="1"/>
  <c r="BD83" i="13" s="1"/>
  <c r="BD17" i="11"/>
  <c r="BD10" i="11"/>
  <c r="BD25" i="11"/>
  <c r="BA9" i="11"/>
  <c r="BA16" i="11"/>
  <c r="BA18" i="11" s="1"/>
  <c r="BA31" i="11" s="1"/>
  <c r="BH54" i="13"/>
  <c r="BH5" i="13"/>
  <c r="BH5" i="12"/>
  <c r="BH44" i="13"/>
  <c r="BH5" i="11"/>
  <c r="AZ3" i="12"/>
  <c r="AZ3" i="11"/>
  <c r="AZ3" i="13"/>
  <c r="BD4" i="11"/>
  <c r="BD4" i="12"/>
  <c r="BD4" i="13"/>
  <c r="BD69" i="7"/>
  <c r="BD125" i="9"/>
  <c r="BD92" i="13"/>
  <c r="BD50" i="11"/>
  <c r="BD68" i="12"/>
  <c r="BD28" i="12"/>
  <c r="BD53" i="12"/>
  <c r="BD114" i="9"/>
  <c r="BD39" i="11"/>
  <c r="BC69" i="13"/>
  <c r="BD66" i="13" s="1"/>
  <c r="BC77" i="13"/>
  <c r="BC78" i="13" s="1"/>
  <c r="BC82" i="13" s="1"/>
  <c r="BD61" i="13"/>
  <c r="BD45" i="13"/>
  <c r="BD33" i="13"/>
  <c r="BG56" i="13"/>
  <c r="BG68" i="13" s="1"/>
  <c r="BG46" i="13"/>
  <c r="BG62" i="13" s="1"/>
  <c r="BD4" i="4"/>
  <c r="Z52" i="11"/>
  <c r="Y32" i="4"/>
  <c r="Y23" i="17" s="1"/>
  <c r="AW11" i="4"/>
  <c r="AW50" i="17" s="1"/>
  <c r="AY110" i="9"/>
  <c r="AY128" i="9" s="1"/>
  <c r="AZ88" i="9"/>
  <c r="AZ92" i="9" s="1"/>
  <c r="AZ93" i="9" s="1"/>
  <c r="AZ108" i="9" s="1"/>
  <c r="AX8" i="12"/>
  <c r="BA103" i="9"/>
  <c r="BA109" i="9" s="1"/>
  <c r="BA73" i="9"/>
  <c r="BA86" i="9"/>
  <c r="BA84" i="9"/>
  <c r="BA85" i="9"/>
  <c r="BA87" i="9"/>
  <c r="BH5" i="8"/>
  <c r="BH5" i="9"/>
  <c r="BH5" i="7"/>
  <c r="BB80" i="9"/>
  <c r="BB66" i="9"/>
  <c r="BE2" i="3"/>
  <c r="BD40" i="9"/>
  <c r="BD23" i="8"/>
  <c r="BB81" i="9"/>
  <c r="BB67" i="9"/>
  <c r="BD4" i="7"/>
  <c r="BD4" i="9"/>
  <c r="BD4" i="8"/>
  <c r="BC45" i="9"/>
  <c r="BC48" i="9"/>
  <c r="BC46" i="9"/>
  <c r="BC47" i="9"/>
  <c r="BA71" i="9"/>
  <c r="BE74" i="3"/>
  <c r="BE75" i="3" s="1"/>
  <c r="BE102" i="9" s="1"/>
  <c r="BE14" i="8"/>
  <c r="BE15" i="8" s="1"/>
  <c r="BE18" i="8" s="1"/>
  <c r="BE19" i="8" s="1"/>
  <c r="BE24" i="8" s="1"/>
  <c r="BE2" i="8"/>
  <c r="BE2" i="9"/>
  <c r="BD4" i="3"/>
  <c r="BE2" i="5"/>
  <c r="BB82" i="9"/>
  <c r="BB68" i="9"/>
  <c r="AZ74" i="9"/>
  <c r="AZ107" i="9" s="1"/>
  <c r="BD131" i="3"/>
  <c r="BD134" i="3" s="1"/>
  <c r="BD22" i="8"/>
  <c r="BD4" i="5"/>
  <c r="BB101" i="9"/>
  <c r="BB53" i="9"/>
  <c r="BB54" i="9" s="1"/>
  <c r="BB69" i="9" s="1"/>
  <c r="BB58" i="9"/>
  <c r="BB59" i="9" s="1"/>
  <c r="BB83" i="9" s="1"/>
  <c r="BB36" i="8"/>
  <c r="BB37" i="8" s="1"/>
  <c r="BB24" i="11" s="1"/>
  <c r="BB30" i="8"/>
  <c r="BB31" i="8" s="1"/>
  <c r="BB79" i="9"/>
  <c r="BB65" i="9"/>
  <c r="AZ3" i="7"/>
  <c r="AZ3" i="9"/>
  <c r="AZ3" i="8"/>
  <c r="BA70" i="9"/>
  <c r="BE25" i="3"/>
  <c r="BE26" i="3" s="1"/>
  <c r="BE27" i="3" s="1"/>
  <c r="BE2" i="7"/>
  <c r="BD10" i="5"/>
  <c r="BD15" i="5" s="1"/>
  <c r="BE12" i="5" s="1"/>
  <c r="BF18" i="3"/>
  <c r="BE41" i="3"/>
  <c r="BE42" i="3" s="1"/>
  <c r="BE132" i="3" s="1"/>
  <c r="BD10" i="7"/>
  <c r="BD21" i="7"/>
  <c r="BE2" i="2"/>
  <c r="BE46" i="3"/>
  <c r="BE47" i="3" s="1"/>
  <c r="BE109" i="3"/>
  <c r="BE110" i="3" s="1"/>
  <c r="BE47" i="7" s="1"/>
  <c r="BE48" i="7" s="1"/>
  <c r="BE57" i="3"/>
  <c r="BE58" i="3" s="1"/>
  <c r="BE33" i="3"/>
  <c r="BE34" i="3" s="1"/>
  <c r="BE26" i="15" s="1"/>
  <c r="BE27" i="15" s="1"/>
  <c r="BE29" i="15" s="1"/>
  <c r="BD4" i="2"/>
  <c r="BE21" i="3"/>
  <c r="BE22" i="3" s="1"/>
  <c r="BG17" i="3"/>
  <c r="BH5" i="5"/>
  <c r="BH5" i="4"/>
  <c r="BI9" i="3"/>
  <c r="BH12" i="3"/>
  <c r="BH13" i="3" s="1"/>
  <c r="BH5" i="3"/>
  <c r="BH5" i="2"/>
  <c r="BA140" i="3"/>
  <c r="BA141" i="3" s="1"/>
  <c r="AZ3" i="5"/>
  <c r="AZ3" i="4"/>
  <c r="AZ3" i="3"/>
  <c r="AZ3" i="2"/>
  <c r="AY53" i="11" l="1"/>
  <c r="AH67" i="14"/>
  <c r="AH81" i="14"/>
  <c r="AH33" i="4"/>
  <c r="AH32" i="17" s="1"/>
  <c r="AI37" i="14"/>
  <c r="BE48" i="14"/>
  <c r="H36" i="13"/>
  <c r="H47" i="4" s="1"/>
  <c r="H45" i="6" s="1"/>
  <c r="K45" i="6" s="1"/>
  <c r="L45" i="6" s="1"/>
  <c r="BE117" i="3"/>
  <c r="BE118" i="3" s="1"/>
  <c r="BB96" i="13"/>
  <c r="AG40" i="17"/>
  <c r="AG49" i="17"/>
  <c r="BE31" i="14"/>
  <c r="BE58" i="4" s="1"/>
  <c r="V38" i="4"/>
  <c r="V37" i="17"/>
  <c r="V38" i="17" s="1"/>
  <c r="V41" i="17" s="1"/>
  <c r="V43" i="17" s="1"/>
  <c r="V45" i="17" s="1"/>
  <c r="BH130" i="3"/>
  <c r="BH50" i="15"/>
  <c r="AG122" i="3"/>
  <c r="AG123" i="3" s="1"/>
  <c r="AG9" i="17"/>
  <c r="BI5" i="14"/>
  <c r="BI5" i="15"/>
  <c r="BI5" i="17"/>
  <c r="BD56" i="4"/>
  <c r="BD72" i="7"/>
  <c r="BD52" i="4"/>
  <c r="BD30" i="15"/>
  <c r="BD31" i="15" s="1"/>
  <c r="BD36" i="15" s="1"/>
  <c r="BA3" i="14"/>
  <c r="BA3" i="15"/>
  <c r="BA3" i="17"/>
  <c r="AZ33" i="11"/>
  <c r="AZ40" i="11" s="1"/>
  <c r="AZ42" i="11" s="1"/>
  <c r="AZ45" i="11" s="1"/>
  <c r="BF97" i="3"/>
  <c r="BF98" i="3" s="1"/>
  <c r="BF29" i="14" s="1"/>
  <c r="BF30" i="14" s="1"/>
  <c r="BF2" i="17"/>
  <c r="BF2" i="15"/>
  <c r="BF57" i="15"/>
  <c r="BF10" i="15"/>
  <c r="BF11" i="15" s="1"/>
  <c r="BF14" i="15" s="1"/>
  <c r="BF15" i="15" s="1"/>
  <c r="BF41" i="15" s="1"/>
  <c r="Y59" i="4"/>
  <c r="Y62" i="4" s="1"/>
  <c r="Y24" i="7" s="1"/>
  <c r="Y83" i="7" s="1"/>
  <c r="Y8" i="17"/>
  <c r="Y11" i="17" s="1"/>
  <c r="Y13" i="17" s="1"/>
  <c r="BE4" i="15"/>
  <c r="BE4" i="17"/>
  <c r="BE61" i="14"/>
  <c r="BE62" i="14" s="1"/>
  <c r="BE65" i="14" s="1"/>
  <c r="BE72" i="14"/>
  <c r="BE73" i="14" s="1"/>
  <c r="BE76" i="14" s="1"/>
  <c r="BE36" i="7"/>
  <c r="BE37" i="7" s="1"/>
  <c r="BE45" i="14"/>
  <c r="BE52" i="14"/>
  <c r="BE53" i="14" s="1"/>
  <c r="BE51" i="4" s="1"/>
  <c r="AG15" i="4"/>
  <c r="AG16" i="4" s="1"/>
  <c r="AG47" i="12" s="1"/>
  <c r="AG48" i="12" s="1"/>
  <c r="AG49" i="12" s="1"/>
  <c r="AG18" i="4" s="1"/>
  <c r="AG19" i="4" s="1"/>
  <c r="AG13" i="7" s="1"/>
  <c r="AG79" i="7" s="1"/>
  <c r="AG57" i="4"/>
  <c r="W88" i="7"/>
  <c r="AH75" i="14"/>
  <c r="AH77" i="14" s="1"/>
  <c r="AH49" i="14"/>
  <c r="BE39" i="14"/>
  <c r="BE17" i="14"/>
  <c r="AF22" i="12"/>
  <c r="AF23" i="12" s="1"/>
  <c r="AF36" i="12"/>
  <c r="AE43" i="12"/>
  <c r="AE50" i="4" s="1"/>
  <c r="AE57" i="12"/>
  <c r="AE58" i="12" s="1"/>
  <c r="AG84" i="14"/>
  <c r="AG10" i="12"/>
  <c r="AG11" i="12" s="1"/>
  <c r="AY34" i="11"/>
  <c r="AY10" i="4" s="1"/>
  <c r="BC95" i="13"/>
  <c r="BC36" i="13"/>
  <c r="BC47" i="4" s="1"/>
  <c r="BE36" i="14"/>
  <c r="BC53" i="9"/>
  <c r="BC54" i="9" s="1"/>
  <c r="BC69" i="9" s="1"/>
  <c r="BC58" i="9"/>
  <c r="BC59" i="9" s="1"/>
  <c r="BC83" i="9" s="1"/>
  <c r="BC30" i="8"/>
  <c r="BC31" i="8" s="1"/>
  <c r="BC16" i="11" s="1"/>
  <c r="BC18" i="11" s="1"/>
  <c r="BC31" i="11" s="1"/>
  <c r="BE10" i="5"/>
  <c r="BE15" i="5" s="1"/>
  <c r="BF12" i="5" s="1"/>
  <c r="BE62" i="7"/>
  <c r="BE4" i="3"/>
  <c r="BE4" i="14"/>
  <c r="BF2" i="14"/>
  <c r="BF85" i="3"/>
  <c r="BF86" i="3" s="1"/>
  <c r="BF15" i="14" s="1"/>
  <c r="BF16" i="14" s="1"/>
  <c r="BF89" i="14" s="1"/>
  <c r="BC65" i="7"/>
  <c r="BC61" i="4" s="1"/>
  <c r="BC73" i="7"/>
  <c r="BA71" i="7"/>
  <c r="BA74" i="7" s="1"/>
  <c r="AZ36" i="4"/>
  <c r="AZ36" i="17" s="1"/>
  <c r="BB61" i="4"/>
  <c r="BD63" i="7"/>
  <c r="BD64" i="7" s="1"/>
  <c r="BD21" i="15" s="1"/>
  <c r="BC36" i="8"/>
  <c r="BC37" i="8" s="1"/>
  <c r="BC24" i="11" s="1"/>
  <c r="BD35" i="13"/>
  <c r="BD36" i="13" s="1"/>
  <c r="BD47" i="4" s="1"/>
  <c r="BC84" i="13"/>
  <c r="BC85" i="13" s="1"/>
  <c r="BC13" i="4" s="1"/>
  <c r="BE4" i="5"/>
  <c r="BE113" i="3"/>
  <c r="BF114" i="3" s="1"/>
  <c r="BF133" i="3" s="1"/>
  <c r="BE58" i="7"/>
  <c r="BE59" i="7" s="1"/>
  <c r="BB16" i="11"/>
  <c r="BB18" i="11" s="1"/>
  <c r="BB31" i="11" s="1"/>
  <c r="BB9" i="11"/>
  <c r="Z127" i="9"/>
  <c r="Z119" i="9" s="1"/>
  <c r="Z121" i="9" s="1"/>
  <c r="Y28" i="4"/>
  <c r="Y18" i="17" s="1"/>
  <c r="BE61" i="13"/>
  <c r="BE45" i="13"/>
  <c r="BE33" i="13"/>
  <c r="AZ110" i="9"/>
  <c r="AZ128" i="9" s="1"/>
  <c r="BD63" i="13"/>
  <c r="BE60" i="13" s="1"/>
  <c r="BD73" i="13"/>
  <c r="BD74" i="13" s="1"/>
  <c r="BD81" i="13" s="1"/>
  <c r="BF23" i="13"/>
  <c r="BF24" i="13" s="1"/>
  <c r="BF29" i="13"/>
  <c r="BF30" i="13" s="1"/>
  <c r="BF63" i="3"/>
  <c r="BF64" i="3" s="1"/>
  <c r="BF2" i="13"/>
  <c r="BF2" i="11"/>
  <c r="BF2" i="12"/>
  <c r="BA26" i="11"/>
  <c r="BA32" i="11" s="1"/>
  <c r="BA11" i="11"/>
  <c r="BA30" i="11" s="1"/>
  <c r="BA94" i="13"/>
  <c r="BA97" i="13" s="1"/>
  <c r="AZ27" i="4"/>
  <c r="Z44" i="11"/>
  <c r="Z46" i="11" s="1"/>
  <c r="BA3" i="12"/>
  <c r="BA3" i="11"/>
  <c r="BA3" i="13"/>
  <c r="BE4" i="11"/>
  <c r="BE4" i="12"/>
  <c r="BE4" i="13"/>
  <c r="AZ72" i="12"/>
  <c r="AZ73" i="12" s="1"/>
  <c r="BA70" i="12" s="1"/>
  <c r="BA62" i="12" s="1"/>
  <c r="BA63" i="12" s="1"/>
  <c r="AZ9" i="12"/>
  <c r="BD69" i="13"/>
  <c r="BE66" i="13" s="1"/>
  <c r="BD77" i="13"/>
  <c r="BD78" i="13" s="1"/>
  <c r="BD82" i="13" s="1"/>
  <c r="BE41" i="11"/>
  <c r="BE10" i="13"/>
  <c r="BE11" i="13" s="1"/>
  <c r="BE83" i="13" s="1"/>
  <c r="BE17" i="11"/>
  <c r="BE116" i="9"/>
  <c r="BE25" i="11"/>
  <c r="BE10" i="11"/>
  <c r="BH56" i="13"/>
  <c r="BH68" i="13" s="1"/>
  <c r="BH46" i="13"/>
  <c r="BH62" i="13" s="1"/>
  <c r="BI5" i="13"/>
  <c r="BI5" i="12"/>
  <c r="BI54" i="13"/>
  <c r="BI44" i="13"/>
  <c r="BI5" i="11"/>
  <c r="BE55" i="13"/>
  <c r="BE67" i="13"/>
  <c r="BE34" i="13"/>
  <c r="BF57" i="3"/>
  <c r="BF58" i="3" s="1"/>
  <c r="BF23" i="8" s="1"/>
  <c r="BE69" i="7"/>
  <c r="BE28" i="12"/>
  <c r="BE92" i="13"/>
  <c r="BE50" i="11"/>
  <c r="BE68" i="12"/>
  <c r="BE53" i="12"/>
  <c r="BE125" i="9"/>
  <c r="BE39" i="11"/>
  <c r="BE114" i="9"/>
  <c r="AW8" i="12"/>
  <c r="AY9" i="4"/>
  <c r="AY115" i="9"/>
  <c r="AY117" i="9" s="1"/>
  <c r="AY120" i="9" s="1"/>
  <c r="BB70" i="9"/>
  <c r="BB72" i="9"/>
  <c r="BC103" i="9"/>
  <c r="BC109" i="9" s="1"/>
  <c r="BB103" i="9"/>
  <c r="BB109" i="9" s="1"/>
  <c r="BA74" i="9"/>
  <c r="BA107" i="9" s="1"/>
  <c r="BB86" i="9"/>
  <c r="BB84" i="9"/>
  <c r="BB85" i="9"/>
  <c r="BB87" i="9"/>
  <c r="BD47" i="9"/>
  <c r="BD46" i="9"/>
  <c r="BD45" i="9"/>
  <c r="BD48" i="9"/>
  <c r="BA3" i="7"/>
  <c r="BA3" i="9"/>
  <c r="BA3" i="8"/>
  <c r="BE131" i="3"/>
  <c r="BE134" i="3" s="1"/>
  <c r="BE22" i="8"/>
  <c r="BI5" i="9"/>
  <c r="BI5" i="7"/>
  <c r="BI5" i="8"/>
  <c r="BF33" i="3"/>
  <c r="BF34" i="3" s="1"/>
  <c r="BF74" i="3"/>
  <c r="BF75" i="3" s="1"/>
  <c r="BF102" i="9" s="1"/>
  <c r="BF14" i="8"/>
  <c r="BF15" i="8" s="1"/>
  <c r="BF18" i="8" s="1"/>
  <c r="BF19" i="8" s="1"/>
  <c r="BF24" i="8" s="1"/>
  <c r="BF2" i="8"/>
  <c r="BF2" i="9"/>
  <c r="BF41" i="3"/>
  <c r="BF42" i="3" s="1"/>
  <c r="BF132" i="3" s="1"/>
  <c r="BE40" i="9"/>
  <c r="BE23" i="8"/>
  <c r="BD25" i="8"/>
  <c r="BC81" i="9"/>
  <c r="BC67" i="9"/>
  <c r="BF46" i="3"/>
  <c r="BF47" i="3" s="1"/>
  <c r="BC80" i="9"/>
  <c r="BC66" i="9"/>
  <c r="BB71" i="9"/>
  <c r="BA88" i="9"/>
  <c r="BA92" i="9" s="1"/>
  <c r="BA93" i="9" s="1"/>
  <c r="BA108" i="9" s="1"/>
  <c r="BE4" i="7"/>
  <c r="BE4" i="9"/>
  <c r="BE4" i="8"/>
  <c r="BF2" i="4"/>
  <c r="BE4" i="2"/>
  <c r="BC82" i="9"/>
  <c r="BC68" i="9"/>
  <c r="BF2" i="3"/>
  <c r="BE4" i="4"/>
  <c r="BB73" i="9"/>
  <c r="BC79" i="9"/>
  <c r="BC65" i="9"/>
  <c r="BF2" i="5"/>
  <c r="BF2" i="2"/>
  <c r="BE10" i="7"/>
  <c r="BE21" i="7"/>
  <c r="BF25" i="3"/>
  <c r="BF26" i="3" s="1"/>
  <c r="BF27" i="3" s="1"/>
  <c r="BF2" i="7"/>
  <c r="BG18" i="3"/>
  <c r="BF21" i="3"/>
  <c r="BF22" i="3" s="1"/>
  <c r="BF4" i="2" s="1"/>
  <c r="BF109" i="3"/>
  <c r="BF110" i="3" s="1"/>
  <c r="BF47" i="7" s="1"/>
  <c r="BF48" i="7" s="1"/>
  <c r="BH17" i="3"/>
  <c r="BI5" i="5"/>
  <c r="BI5" i="4"/>
  <c r="BI5" i="3"/>
  <c r="BJ9" i="3"/>
  <c r="BI12" i="3"/>
  <c r="BI13" i="3" s="1"/>
  <c r="BI5" i="2"/>
  <c r="BC140" i="3"/>
  <c r="BC141" i="3" s="1"/>
  <c r="BD140" i="3"/>
  <c r="BD141" i="3" s="1"/>
  <c r="BA3" i="5"/>
  <c r="BA3" i="4"/>
  <c r="BA3" i="3"/>
  <c r="BA3" i="2"/>
  <c r="BB140" i="3"/>
  <c r="BB141" i="3" s="1"/>
  <c r="AI40" i="14" l="1"/>
  <c r="AI64" i="14"/>
  <c r="AI66" i="14" s="1"/>
  <c r="AG56" i="12"/>
  <c r="AH14" i="4"/>
  <c r="AH55" i="4"/>
  <c r="J45" i="6"/>
  <c r="AZ53" i="11"/>
  <c r="BF48" i="14"/>
  <c r="BF88" i="14"/>
  <c r="AZ34" i="11"/>
  <c r="AZ10" i="4" s="1"/>
  <c r="AG51" i="17"/>
  <c r="AG52" i="17" s="1"/>
  <c r="AG54" i="17" s="1"/>
  <c r="AG42" i="17"/>
  <c r="AG10" i="17"/>
  <c r="AG24" i="17"/>
  <c r="V71" i="4"/>
  <c r="V70" i="4"/>
  <c r="BD3" i="14"/>
  <c r="BD3" i="15"/>
  <c r="BD3" i="17"/>
  <c r="BF31" i="14"/>
  <c r="BE72" i="7"/>
  <c r="BE30" i="15"/>
  <c r="BE31" i="15" s="1"/>
  <c r="BE36" i="15" s="1"/>
  <c r="BE52" i="4"/>
  <c r="BJ5" i="14"/>
  <c r="BJ5" i="17"/>
  <c r="BJ5" i="15"/>
  <c r="BG97" i="3"/>
  <c r="BG98" i="3" s="1"/>
  <c r="BG29" i="14" s="1"/>
  <c r="BG30" i="14" s="1"/>
  <c r="BG57" i="15"/>
  <c r="BG2" i="15"/>
  <c r="BG2" i="17"/>
  <c r="BG10" i="15"/>
  <c r="BG11" i="15" s="1"/>
  <c r="BG14" i="15" s="1"/>
  <c r="BG15" i="15" s="1"/>
  <c r="BG41" i="15" s="1"/>
  <c r="BC3" i="14"/>
  <c r="BC3" i="17"/>
  <c r="BC3" i="15"/>
  <c r="BF4" i="14"/>
  <c r="BF4" i="15"/>
  <c r="BF4" i="17"/>
  <c r="BF10" i="7"/>
  <c r="BF26" i="15"/>
  <c r="BF27" i="15" s="1"/>
  <c r="BF29" i="15" s="1"/>
  <c r="BF36" i="7"/>
  <c r="BF37" i="7" s="1"/>
  <c r="BF52" i="14"/>
  <c r="BF53" i="14" s="1"/>
  <c r="BF51" i="4" s="1"/>
  <c r="BF45" i="14"/>
  <c r="BF72" i="14"/>
  <c r="BF73" i="14" s="1"/>
  <c r="BF76" i="14" s="1"/>
  <c r="BF61" i="14"/>
  <c r="BF62" i="14" s="1"/>
  <c r="BF65" i="14" s="1"/>
  <c r="BI130" i="3"/>
  <c r="BI50" i="15"/>
  <c r="BF4" i="5"/>
  <c r="BB3" i="14"/>
  <c r="BB3" i="15"/>
  <c r="BB3" i="17"/>
  <c r="BF21" i="7"/>
  <c r="BE56" i="4"/>
  <c r="BC70" i="9"/>
  <c r="W89" i="7"/>
  <c r="W64" i="4" s="1"/>
  <c r="W65" i="4" s="1"/>
  <c r="W20" i="15"/>
  <c r="W22" i="15" s="1"/>
  <c r="W35" i="15" s="1"/>
  <c r="W37" i="15" s="1"/>
  <c r="W58" i="15" s="1"/>
  <c r="W59" i="15" s="1"/>
  <c r="W14" i="7"/>
  <c r="W15" i="7" s="1"/>
  <c r="X12" i="7" s="1"/>
  <c r="W25" i="7"/>
  <c r="W26" i="7" s="1"/>
  <c r="X23" i="7" s="1"/>
  <c r="AH82" i="14"/>
  <c r="AH83" i="14" s="1"/>
  <c r="AH90" i="14" s="1"/>
  <c r="AH91" i="14" s="1"/>
  <c r="AH78" i="14"/>
  <c r="AF32" i="12"/>
  <c r="AF33" i="12" s="1"/>
  <c r="AG30" i="12" s="1"/>
  <c r="AG21" i="12" s="1"/>
  <c r="AF37" i="12"/>
  <c r="AF38" i="12" s="1"/>
  <c r="AF41" i="12" s="1"/>
  <c r="AF42" i="12" s="1"/>
  <c r="AF55" i="12"/>
  <c r="AE35" i="4"/>
  <c r="AG13" i="12"/>
  <c r="AG14" i="12" s="1"/>
  <c r="AG17" i="12"/>
  <c r="AG18" i="12" s="1"/>
  <c r="AG31" i="12" s="1"/>
  <c r="AI46" i="14"/>
  <c r="AH34" i="4"/>
  <c r="AH33" i="17" s="1"/>
  <c r="AH34" i="17" s="1"/>
  <c r="BF39" i="14"/>
  <c r="BF17" i="14"/>
  <c r="BC9" i="11"/>
  <c r="BC26" i="11" s="1"/>
  <c r="BC32" i="11" s="1"/>
  <c r="BC84" i="9"/>
  <c r="BC85" i="9"/>
  <c r="BF36" i="14"/>
  <c r="BC73" i="9"/>
  <c r="BC72" i="9"/>
  <c r="BF10" i="5"/>
  <c r="BF15" i="5" s="1"/>
  <c r="BG12" i="5" s="1"/>
  <c r="BC87" i="9"/>
  <c r="BC86" i="9"/>
  <c r="BF117" i="3"/>
  <c r="BF118" i="3" s="1"/>
  <c r="BF4" i="3"/>
  <c r="BC71" i="9"/>
  <c r="BF4" i="4"/>
  <c r="BD71" i="12"/>
  <c r="BC96" i="13"/>
  <c r="BF62" i="7"/>
  <c r="BG2" i="14"/>
  <c r="BG85" i="3"/>
  <c r="BG86" i="3" s="1"/>
  <c r="BG15" i="14" s="1"/>
  <c r="BG16" i="14" s="1"/>
  <c r="BG89" i="14" s="1"/>
  <c r="BD95" i="13"/>
  <c r="BD65" i="7"/>
  <c r="BD61" i="4" s="1"/>
  <c r="BD73" i="7"/>
  <c r="BB71" i="7"/>
  <c r="BB74" i="7" s="1"/>
  <c r="BA36" i="4"/>
  <c r="BA36" i="17" s="1"/>
  <c r="BE63" i="7"/>
  <c r="BE64" i="7" s="1"/>
  <c r="BE21" i="15" s="1"/>
  <c r="BF113" i="3"/>
  <c r="BG114" i="3" s="1"/>
  <c r="BG133" i="3" s="1"/>
  <c r="BF58" i="7"/>
  <c r="BF59" i="7" s="1"/>
  <c r="BA33" i="11"/>
  <c r="BA40" i="11" s="1"/>
  <c r="BA42" i="11" s="1"/>
  <c r="BA45" i="11" s="1"/>
  <c r="BF40" i="9"/>
  <c r="BF47" i="9" s="1"/>
  <c r="BE35" i="13"/>
  <c r="BE71" i="12" s="1"/>
  <c r="Z129" i="9"/>
  <c r="Z130" i="9" s="1"/>
  <c r="Z43" i="4"/>
  <c r="BF67" i="13"/>
  <c r="BF55" i="13"/>
  <c r="BF34" i="13"/>
  <c r="BA72" i="12"/>
  <c r="BA73" i="12" s="1"/>
  <c r="BB70" i="12" s="1"/>
  <c r="BB62" i="12" s="1"/>
  <c r="BB63" i="12" s="1"/>
  <c r="BA9" i="12"/>
  <c r="BF61" i="13"/>
  <c r="BF33" i="13"/>
  <c r="BF45" i="13"/>
  <c r="BF69" i="7"/>
  <c r="BF28" i="12"/>
  <c r="BF50" i="11"/>
  <c r="BF92" i="13"/>
  <c r="BF68" i="12"/>
  <c r="BF53" i="12"/>
  <c r="BF125" i="9"/>
  <c r="BE69" i="13"/>
  <c r="BF66" i="13" s="1"/>
  <c r="BE77" i="13"/>
  <c r="BE78" i="13" s="1"/>
  <c r="BE82" i="13" s="1"/>
  <c r="BB26" i="11"/>
  <c r="BB32" i="11" s="1"/>
  <c r="BB11" i="11"/>
  <c r="BB30" i="11" s="1"/>
  <c r="BB33" i="11" s="1"/>
  <c r="BI56" i="13"/>
  <c r="BI68" i="13" s="1"/>
  <c r="BI46" i="13"/>
  <c r="BI62" i="13" s="1"/>
  <c r="BG63" i="3"/>
  <c r="BG64" i="3" s="1"/>
  <c r="BG29" i="13"/>
  <c r="BG30" i="13" s="1"/>
  <c r="BG2" i="11"/>
  <c r="BG2" i="12"/>
  <c r="BG23" i="13"/>
  <c r="BG24" i="13" s="1"/>
  <c r="BG2" i="13"/>
  <c r="BF39" i="11"/>
  <c r="BF114" i="9"/>
  <c r="BB94" i="13"/>
  <c r="BB97" i="13" s="1"/>
  <c r="BA27" i="4"/>
  <c r="Z54" i="11"/>
  <c r="Z55" i="11" s="1"/>
  <c r="Z47" i="11"/>
  <c r="Z44" i="4" s="1"/>
  <c r="BD3" i="13"/>
  <c r="BD3" i="12"/>
  <c r="BD3" i="11"/>
  <c r="BB3" i="12"/>
  <c r="BB3" i="11"/>
  <c r="BB3" i="13"/>
  <c r="AZ115" i="9"/>
  <c r="AZ117" i="9" s="1"/>
  <c r="AZ120" i="9" s="1"/>
  <c r="BF10" i="13"/>
  <c r="BF11" i="13" s="1"/>
  <c r="BF83" i="13" s="1"/>
  <c r="BF17" i="11"/>
  <c r="BF116" i="9"/>
  <c r="BF25" i="11"/>
  <c r="BF41" i="11"/>
  <c r="BF10" i="11"/>
  <c r="BD84" i="13"/>
  <c r="BF4" i="13"/>
  <c r="BF4" i="12"/>
  <c r="BF4" i="11"/>
  <c r="BC3" i="11"/>
  <c r="BC3" i="13"/>
  <c r="BC3" i="12"/>
  <c r="BJ54" i="13"/>
  <c r="BJ44" i="13"/>
  <c r="BJ5" i="12"/>
  <c r="BJ5" i="11"/>
  <c r="BJ5" i="13"/>
  <c r="AZ9" i="4"/>
  <c r="BE63" i="13"/>
  <c r="BF60" i="13" s="1"/>
  <c r="BE73" i="13"/>
  <c r="BE74" i="13" s="1"/>
  <c r="BE81" i="13" s="1"/>
  <c r="BA110" i="9"/>
  <c r="BA128" i="9" s="1"/>
  <c r="AY11" i="4"/>
  <c r="AY50" i="17" s="1"/>
  <c r="BB74" i="9"/>
  <c r="BB107" i="9" s="1"/>
  <c r="BC3" i="7"/>
  <c r="BC3" i="8"/>
  <c r="BC3" i="9"/>
  <c r="BF131" i="3"/>
  <c r="BF134" i="3" s="1"/>
  <c r="BF22" i="8"/>
  <c r="BD81" i="9"/>
  <c r="BD67" i="9"/>
  <c r="BD82" i="9"/>
  <c r="BD68" i="9"/>
  <c r="BG74" i="3"/>
  <c r="BG75" i="3" s="1"/>
  <c r="BG102" i="9" s="1"/>
  <c r="BG2" i="8"/>
  <c r="BG14" i="8"/>
  <c r="BG15" i="8" s="1"/>
  <c r="BG18" i="8" s="1"/>
  <c r="BG19" i="8" s="1"/>
  <c r="BG24" i="8" s="1"/>
  <c r="BG2" i="9"/>
  <c r="BD101" i="9"/>
  <c r="BD58" i="9"/>
  <c r="BD59" i="9" s="1"/>
  <c r="BD83" i="9" s="1"/>
  <c r="BD53" i="9"/>
  <c r="BD54" i="9" s="1"/>
  <c r="BD69" i="9" s="1"/>
  <c r="BD36" i="8"/>
  <c r="BD37" i="8" s="1"/>
  <c r="BD24" i="11" s="1"/>
  <c r="BD30" i="8"/>
  <c r="BD31" i="8" s="1"/>
  <c r="BD79" i="9"/>
  <c r="BD65" i="9"/>
  <c r="BD80" i="9"/>
  <c r="BD66" i="9"/>
  <c r="BB88" i="9"/>
  <c r="BB92" i="9" s="1"/>
  <c r="BB93" i="9" s="1"/>
  <c r="BB108" i="9" s="1"/>
  <c r="BF4" i="7"/>
  <c r="BF4" i="8"/>
  <c r="BF4" i="9"/>
  <c r="BE25" i="8"/>
  <c r="BD3" i="7"/>
  <c r="BD3" i="8"/>
  <c r="BD3" i="9"/>
  <c r="BB3" i="7"/>
  <c r="BB3" i="9"/>
  <c r="BB3" i="8"/>
  <c r="BJ5" i="9"/>
  <c r="BJ5" i="7"/>
  <c r="BJ5" i="8"/>
  <c r="BE47" i="9"/>
  <c r="BE46" i="9"/>
  <c r="BE45" i="9"/>
  <c r="BE48" i="9"/>
  <c r="BG25" i="3"/>
  <c r="BG26" i="3" s="1"/>
  <c r="BG27" i="3" s="1"/>
  <c r="BG2" i="7"/>
  <c r="BG33" i="3"/>
  <c r="BG34" i="3" s="1"/>
  <c r="BG26" i="15" s="1"/>
  <c r="BG27" i="15" s="1"/>
  <c r="BG29" i="15" s="1"/>
  <c r="BG2" i="5"/>
  <c r="BG41" i="3"/>
  <c r="BG42" i="3" s="1"/>
  <c r="BG132" i="3" s="1"/>
  <c r="BG2" i="3"/>
  <c r="BH18" i="3"/>
  <c r="BG2" i="2"/>
  <c r="BG57" i="3"/>
  <c r="BG58" i="3" s="1"/>
  <c r="BG46" i="3"/>
  <c r="BG47" i="3" s="1"/>
  <c r="BG21" i="3"/>
  <c r="BG22" i="3" s="1"/>
  <c r="BG2" i="4"/>
  <c r="BG109" i="3"/>
  <c r="BG110" i="3" s="1"/>
  <c r="BG47" i="7" s="1"/>
  <c r="BG48" i="7" s="1"/>
  <c r="BI17" i="3"/>
  <c r="BJ5" i="5"/>
  <c r="BJ5" i="4"/>
  <c r="BK9" i="3"/>
  <c r="BJ5" i="3"/>
  <c r="BJ12" i="3"/>
  <c r="BJ13" i="3" s="1"/>
  <c r="BJ5" i="2"/>
  <c r="BD3" i="3"/>
  <c r="BD3" i="4"/>
  <c r="BD3" i="5"/>
  <c r="BD3" i="2"/>
  <c r="BC3" i="3"/>
  <c r="BC3" i="4"/>
  <c r="BC3" i="5"/>
  <c r="BC3" i="2"/>
  <c r="BB3" i="5"/>
  <c r="BB3" i="4"/>
  <c r="BB3" i="2"/>
  <c r="BB3" i="3"/>
  <c r="AZ11" i="4" l="1"/>
  <c r="AZ50" i="17" s="1"/>
  <c r="AI67" i="14"/>
  <c r="AI81" i="14"/>
  <c r="AJ37" i="14"/>
  <c r="AI33" i="4"/>
  <c r="AI32" i="17" s="1"/>
  <c r="W21" i="4"/>
  <c r="W22" i="4" s="1"/>
  <c r="BC74" i="9"/>
  <c r="BC107" i="9" s="1"/>
  <c r="BG48" i="14"/>
  <c r="BG88" i="14"/>
  <c r="AH40" i="17"/>
  <c r="AH49" i="17"/>
  <c r="BC88" i="9"/>
  <c r="BC92" i="9" s="1"/>
  <c r="BC93" i="9" s="1"/>
  <c r="BC108" i="9" s="1"/>
  <c r="AZ8" i="12"/>
  <c r="BC11" i="11"/>
  <c r="BC30" i="11" s="1"/>
  <c r="BC33" i="11" s="1"/>
  <c r="BC40" i="11" s="1"/>
  <c r="BC42" i="11" s="1"/>
  <c r="BC45" i="11" s="1"/>
  <c r="W29" i="4"/>
  <c r="BE84" i="13"/>
  <c r="BE85" i="13" s="1"/>
  <c r="BE13" i="4" s="1"/>
  <c r="W61" i="15"/>
  <c r="BE36" i="13"/>
  <c r="BE47" i="4" s="1"/>
  <c r="BJ130" i="3"/>
  <c r="BJ50" i="15"/>
  <c r="BG31" i="14"/>
  <c r="BF58" i="4"/>
  <c r="BG4" i="14"/>
  <c r="BG4" i="15"/>
  <c r="BG4" i="17"/>
  <c r="BF48" i="9"/>
  <c r="BF82" i="9" s="1"/>
  <c r="BF56" i="4"/>
  <c r="BG61" i="14"/>
  <c r="BG62" i="14" s="1"/>
  <c r="BG65" i="14" s="1"/>
  <c r="BG72" i="14"/>
  <c r="BG73" i="14" s="1"/>
  <c r="BG76" i="14" s="1"/>
  <c r="BG36" i="7"/>
  <c r="BG37" i="7" s="1"/>
  <c r="BG52" i="14"/>
  <c r="BG53" i="14" s="1"/>
  <c r="BG51" i="4" s="1"/>
  <c r="BG45" i="14"/>
  <c r="BH97" i="3"/>
  <c r="BH98" i="3" s="1"/>
  <c r="BH29" i="14" s="1"/>
  <c r="BH30" i="14" s="1"/>
  <c r="BH88" i="14" s="1"/>
  <c r="BH57" i="15"/>
  <c r="BH2" i="15"/>
  <c r="BH10" i="15"/>
  <c r="BH11" i="15" s="1"/>
  <c r="BH14" i="15" s="1"/>
  <c r="BH15" i="15" s="1"/>
  <c r="BH41" i="15" s="1"/>
  <c r="BH2" i="17"/>
  <c r="BK5" i="14"/>
  <c r="BK5" i="17"/>
  <c r="BK5" i="15"/>
  <c r="AH9" i="17"/>
  <c r="AH122" i="3"/>
  <c r="AH123" i="3" s="1"/>
  <c r="BF72" i="7"/>
  <c r="BF30" i="15"/>
  <c r="BF31" i="15" s="1"/>
  <c r="BF36" i="15" s="1"/>
  <c r="BF52" i="4"/>
  <c r="W37" i="4"/>
  <c r="W49" i="15"/>
  <c r="W51" i="15" s="1"/>
  <c r="W53" i="15" s="1"/>
  <c r="W40" i="15"/>
  <c r="W42" i="15" s="1"/>
  <c r="W45" i="15" s="1"/>
  <c r="AH15" i="4"/>
  <c r="AH16" i="4" s="1"/>
  <c r="AH47" i="12" s="1"/>
  <c r="AH48" i="12" s="1"/>
  <c r="AH49" i="12" s="1"/>
  <c r="AH18" i="4" s="1"/>
  <c r="AH19" i="4" s="1"/>
  <c r="AH13" i="7" s="1"/>
  <c r="AH79" i="7" s="1"/>
  <c r="AH57" i="4"/>
  <c r="AG36" i="12"/>
  <c r="AG22" i="12"/>
  <c r="AG23" i="12" s="1"/>
  <c r="AI75" i="14"/>
  <c r="AI77" i="14" s="1"/>
  <c r="AI49" i="14"/>
  <c r="BG39" i="14"/>
  <c r="BG17" i="14"/>
  <c r="AH84" i="14"/>
  <c r="AH10" i="12"/>
  <c r="AH11" i="12" s="1"/>
  <c r="AF43" i="12"/>
  <c r="AF50" i="4" s="1"/>
  <c r="AF57" i="12"/>
  <c r="AF58" i="12" s="1"/>
  <c r="AH56" i="12"/>
  <c r="BG36" i="14"/>
  <c r="BF35" i="13"/>
  <c r="BF71" i="12" s="1"/>
  <c r="BA34" i="11"/>
  <c r="BA10" i="4" s="1"/>
  <c r="BF46" i="9"/>
  <c r="BF80" i="9" s="1"/>
  <c r="BF45" i="9"/>
  <c r="BF79" i="9" s="1"/>
  <c r="BA53" i="11"/>
  <c r="BG117" i="3"/>
  <c r="BG118" i="3" s="1"/>
  <c r="BE95" i="13"/>
  <c r="BG4" i="2"/>
  <c r="BH85" i="3"/>
  <c r="BH86" i="3" s="1"/>
  <c r="BH15" i="14" s="1"/>
  <c r="BH16" i="14" s="1"/>
  <c r="BH89" i="14" s="1"/>
  <c r="BH2" i="14"/>
  <c r="BG62" i="7"/>
  <c r="Z45" i="4"/>
  <c r="Z48" i="4" s="1"/>
  <c r="Z53" i="4" s="1"/>
  <c r="X82" i="7"/>
  <c r="X84" i="7" s="1"/>
  <c r="X87" i="7" s="1"/>
  <c r="X78" i="7"/>
  <c r="X80" i="7" s="1"/>
  <c r="X86" i="7" s="1"/>
  <c r="BE65" i="7"/>
  <c r="BE61" i="4" s="1"/>
  <c r="BE73" i="7"/>
  <c r="BC71" i="7"/>
  <c r="BC74" i="7" s="1"/>
  <c r="BB36" i="4"/>
  <c r="BB36" i="17" s="1"/>
  <c r="BF63" i="7"/>
  <c r="BF64" i="7" s="1"/>
  <c r="BF21" i="15" s="1"/>
  <c r="BB110" i="9"/>
  <c r="BB128" i="9" s="1"/>
  <c r="BG113" i="3"/>
  <c r="BH114" i="3" s="1"/>
  <c r="BH133" i="3" s="1"/>
  <c r="BG58" i="7"/>
  <c r="BG59" i="7" s="1"/>
  <c r="BB34" i="11"/>
  <c r="BB40" i="11"/>
  <c r="BB42" i="11" s="1"/>
  <c r="BB45" i="11" s="1"/>
  <c r="BB53" i="11"/>
  <c r="BF63" i="13"/>
  <c r="BG60" i="13" s="1"/>
  <c r="BF73" i="13"/>
  <c r="BF74" i="13" s="1"/>
  <c r="BF81" i="13" s="1"/>
  <c r="BG4" i="3"/>
  <c r="BG4" i="13"/>
  <c r="BG4" i="12"/>
  <c r="BG4" i="11"/>
  <c r="BG116" i="9"/>
  <c r="BG25" i="11"/>
  <c r="BG41" i="11"/>
  <c r="BG10" i="13"/>
  <c r="BG11" i="13" s="1"/>
  <c r="BG83" i="13" s="1"/>
  <c r="BG17" i="11"/>
  <c r="BG10" i="11"/>
  <c r="AA127" i="9"/>
  <c r="Z28" i="4"/>
  <c r="Z18" i="17" s="1"/>
  <c r="BH46" i="3"/>
  <c r="BH47" i="3" s="1"/>
  <c r="BH63" i="3"/>
  <c r="BH64" i="3" s="1"/>
  <c r="BH23" i="13"/>
  <c r="BH24" i="13" s="1"/>
  <c r="BH2" i="11"/>
  <c r="BH29" i="13"/>
  <c r="BH30" i="13" s="1"/>
  <c r="BH2" i="12"/>
  <c r="BH2" i="13"/>
  <c r="BJ56" i="13"/>
  <c r="BJ68" i="13" s="1"/>
  <c r="BJ46" i="13"/>
  <c r="BJ62" i="13" s="1"/>
  <c r="BD96" i="13"/>
  <c r="BD85" i="13"/>
  <c r="BD13" i="4" s="1"/>
  <c r="BG61" i="13"/>
  <c r="BG45" i="13"/>
  <c r="BG33" i="13"/>
  <c r="BG67" i="13"/>
  <c r="BG55" i="13"/>
  <c r="BG34" i="13"/>
  <c r="BF69" i="13"/>
  <c r="BG66" i="13" s="1"/>
  <c r="BF77" i="13"/>
  <c r="BF78" i="13" s="1"/>
  <c r="BF82" i="13" s="1"/>
  <c r="BG39" i="11"/>
  <c r="BG114" i="9"/>
  <c r="BK44" i="13"/>
  <c r="BK5" i="12"/>
  <c r="BK5" i="11"/>
  <c r="BK54" i="13"/>
  <c r="BK5" i="13"/>
  <c r="AA52" i="11"/>
  <c r="AA44" i="11" s="1"/>
  <c r="AA46" i="11" s="1"/>
  <c r="Z32" i="4"/>
  <c r="Z23" i="17" s="1"/>
  <c r="BC94" i="13"/>
  <c r="BC97" i="13" s="1"/>
  <c r="BB27" i="4"/>
  <c r="BD16" i="11"/>
  <c r="BD18" i="11" s="1"/>
  <c r="BD31" i="11" s="1"/>
  <c r="BD9" i="11"/>
  <c r="BG50" i="11"/>
  <c r="BG92" i="13"/>
  <c r="BG53" i="12"/>
  <c r="BG125" i="9"/>
  <c r="BG68" i="12"/>
  <c r="BG28" i="12"/>
  <c r="BG69" i="7"/>
  <c r="BB9" i="12"/>
  <c r="BB72" i="12"/>
  <c r="BB73" i="12" s="1"/>
  <c r="BC70" i="12" s="1"/>
  <c r="BC62" i="12" s="1"/>
  <c r="BC63" i="12" s="1"/>
  <c r="AY8" i="12"/>
  <c r="BA9" i="4"/>
  <c r="BA115" i="9"/>
  <c r="BA117" i="9" s="1"/>
  <c r="BA120" i="9" s="1"/>
  <c r="BD73" i="9"/>
  <c r="BD103" i="9"/>
  <c r="BD109" i="9" s="1"/>
  <c r="BD72" i="9"/>
  <c r="BG131" i="3"/>
  <c r="BG134" i="3" s="1"/>
  <c r="BG22" i="8"/>
  <c r="BH21" i="3"/>
  <c r="BH22" i="3" s="1"/>
  <c r="BG40" i="9"/>
  <c r="BG23" i="8"/>
  <c r="BK5" i="9"/>
  <c r="BK5" i="8"/>
  <c r="BK5" i="7"/>
  <c r="BF25" i="8"/>
  <c r="BH109" i="3"/>
  <c r="BH110" i="3" s="1"/>
  <c r="BH47" i="7" s="1"/>
  <c r="BH48" i="7" s="1"/>
  <c r="BF81" i="9"/>
  <c r="BF67" i="9"/>
  <c r="BD85" i="9"/>
  <c r="BD86" i="9"/>
  <c r="BD84" i="9"/>
  <c r="BD87" i="9"/>
  <c r="BG4" i="4"/>
  <c r="BG4" i="5"/>
  <c r="BE82" i="9"/>
  <c r="BE68" i="9"/>
  <c r="BE81" i="9"/>
  <c r="BE67" i="9"/>
  <c r="BD71" i="9"/>
  <c r="BD70" i="9"/>
  <c r="BG4" i="7"/>
  <c r="BG4" i="9"/>
  <c r="BG4" i="8"/>
  <c r="BE79" i="9"/>
  <c r="BE65" i="9"/>
  <c r="BE101" i="9"/>
  <c r="BE58" i="9"/>
  <c r="BE59" i="9" s="1"/>
  <c r="BE83" i="9" s="1"/>
  <c r="BE53" i="9"/>
  <c r="BE54" i="9" s="1"/>
  <c r="BE69" i="9" s="1"/>
  <c r="BE36" i="8"/>
  <c r="BE37" i="8" s="1"/>
  <c r="BE24" i="11" s="1"/>
  <c r="BE30" i="8"/>
  <c r="BE31" i="8" s="1"/>
  <c r="BH74" i="3"/>
  <c r="BH75" i="3" s="1"/>
  <c r="BH102" i="9" s="1"/>
  <c r="BH2" i="8"/>
  <c r="BH2" i="9"/>
  <c r="BH14" i="8"/>
  <c r="BH15" i="8" s="1"/>
  <c r="BH18" i="8" s="1"/>
  <c r="BH19" i="8" s="1"/>
  <c r="BH24" i="8" s="1"/>
  <c r="BE80" i="9"/>
  <c r="BE66" i="9"/>
  <c r="BH25" i="3"/>
  <c r="BH26" i="3" s="1"/>
  <c r="BH27" i="3" s="1"/>
  <c r="BH2" i="7"/>
  <c r="BG21" i="7"/>
  <c r="BG10" i="7"/>
  <c r="BH41" i="3"/>
  <c r="BH42" i="3" s="1"/>
  <c r="BH132" i="3" s="1"/>
  <c r="BH2" i="5"/>
  <c r="BI18" i="3"/>
  <c r="BH33" i="3"/>
  <c r="BH34" i="3" s="1"/>
  <c r="BH26" i="15" s="1"/>
  <c r="BH27" i="15" s="1"/>
  <c r="BH29" i="15" s="1"/>
  <c r="BH2" i="4"/>
  <c r="BH2" i="2"/>
  <c r="BH2" i="3"/>
  <c r="BG10" i="5"/>
  <c r="BG15" i="5" s="1"/>
  <c r="BH12" i="5" s="1"/>
  <c r="BH57" i="3"/>
  <c r="BH58" i="3" s="1"/>
  <c r="BJ17" i="3"/>
  <c r="BK5" i="5"/>
  <c r="BK5" i="4"/>
  <c r="BL9" i="3"/>
  <c r="BK5" i="3"/>
  <c r="BK12" i="3"/>
  <c r="BK13" i="3" s="1"/>
  <c r="BK5" i="2"/>
  <c r="BE140" i="3"/>
  <c r="BE141" i="3" s="1"/>
  <c r="BC110" i="9" l="1"/>
  <c r="BC128" i="9" s="1"/>
  <c r="AJ40" i="14"/>
  <c r="AJ64" i="14"/>
  <c r="AJ66" i="14" s="1"/>
  <c r="BF95" i="13"/>
  <c r="AI55" i="4"/>
  <c r="AI14" i="4"/>
  <c r="BH31" i="14"/>
  <c r="BH58" i="4" s="1"/>
  <c r="BF68" i="9"/>
  <c r="BE96" i="13"/>
  <c r="BC9" i="4"/>
  <c r="BH48" i="14"/>
  <c r="BC115" i="9"/>
  <c r="BC117" i="9" s="1"/>
  <c r="BC120" i="9" s="1"/>
  <c r="BF36" i="13"/>
  <c r="BF47" i="4" s="1"/>
  <c r="W38" i="4"/>
  <c r="W37" i="17"/>
  <c r="W38" i="17" s="1"/>
  <c r="W41" i="17" s="1"/>
  <c r="W43" i="17" s="1"/>
  <c r="W45" i="17" s="1"/>
  <c r="AH51" i="17"/>
  <c r="AH52" i="17" s="1"/>
  <c r="AH54" i="17" s="1"/>
  <c r="AH42" i="17"/>
  <c r="AH24" i="17"/>
  <c r="AH10" i="17"/>
  <c r="W30" i="4"/>
  <c r="W19" i="17"/>
  <c r="W20" i="17" s="1"/>
  <c r="W22" i="17" s="1"/>
  <c r="W25" i="17" s="1"/>
  <c r="W27" i="17" s="1"/>
  <c r="BC53" i="11"/>
  <c r="BG56" i="4"/>
  <c r="BG58" i="4"/>
  <c r="BB115" i="9"/>
  <c r="BB117" i="9" s="1"/>
  <c r="BB120" i="9" s="1"/>
  <c r="BG72" i="7"/>
  <c r="BG30" i="15"/>
  <c r="BG31" i="15" s="1"/>
  <c r="BG36" i="15" s="1"/>
  <c r="BG52" i="4"/>
  <c r="BK130" i="3"/>
  <c r="BK50" i="15"/>
  <c r="BH72" i="14"/>
  <c r="BH73" i="14" s="1"/>
  <c r="BH76" i="14" s="1"/>
  <c r="BH61" i="14"/>
  <c r="BH62" i="14" s="1"/>
  <c r="BH65" i="14" s="1"/>
  <c r="BE3" i="14"/>
  <c r="BE3" i="15"/>
  <c r="BE3" i="17"/>
  <c r="BH4" i="14"/>
  <c r="BH4" i="17"/>
  <c r="BH4" i="15"/>
  <c r="BI97" i="3"/>
  <c r="BI98" i="3" s="1"/>
  <c r="BI29" i="14" s="1"/>
  <c r="BI30" i="14" s="1"/>
  <c r="BI57" i="15"/>
  <c r="BI2" i="17"/>
  <c r="BI2" i="15"/>
  <c r="BI10" i="15"/>
  <c r="BI11" i="15" s="1"/>
  <c r="BI14" i="15" s="1"/>
  <c r="BI15" i="15" s="1"/>
  <c r="BI41" i="15" s="1"/>
  <c r="BL5" i="14"/>
  <c r="BL5" i="17"/>
  <c r="BL5" i="15"/>
  <c r="BH36" i="7"/>
  <c r="BH37" i="7" s="1"/>
  <c r="BH52" i="14"/>
  <c r="BH53" i="14" s="1"/>
  <c r="BH51" i="4" s="1"/>
  <c r="BH45" i="14"/>
  <c r="Z59" i="4"/>
  <c r="Z62" i="4" s="1"/>
  <c r="Z24" i="7" s="1"/>
  <c r="Z83" i="7" s="1"/>
  <c r="Z8" i="17"/>
  <c r="Z11" i="17" s="1"/>
  <c r="Z13" i="17" s="1"/>
  <c r="AI82" i="14"/>
  <c r="AI83" i="14" s="1"/>
  <c r="AI90" i="14" s="1"/>
  <c r="AI91" i="14" s="1"/>
  <c r="AI78" i="14"/>
  <c r="AG55" i="12"/>
  <c r="AF35" i="4"/>
  <c r="BH39" i="14"/>
  <c r="BH17" i="14"/>
  <c r="AG32" i="12"/>
  <c r="AG33" i="12" s="1"/>
  <c r="AH30" i="12" s="1"/>
  <c r="AH21" i="12" s="1"/>
  <c r="AG37" i="12"/>
  <c r="AG38" i="12" s="1"/>
  <c r="AG41" i="12" s="1"/>
  <c r="AG42" i="12" s="1"/>
  <c r="AJ46" i="14"/>
  <c r="AI34" i="4"/>
  <c r="AI33" i="17" s="1"/>
  <c r="AI34" i="17" s="1"/>
  <c r="AH17" i="12"/>
  <c r="AH18" i="12" s="1"/>
  <c r="AH31" i="12" s="1"/>
  <c r="AH13" i="12"/>
  <c r="AH14" i="12" s="1"/>
  <c r="BF65" i="9"/>
  <c r="BF66" i="9"/>
  <c r="BH36" i="14"/>
  <c r="BG35" i="13"/>
  <c r="BG36" i="13" s="1"/>
  <c r="BG47" i="4" s="1"/>
  <c r="BB9" i="4"/>
  <c r="BH117" i="3"/>
  <c r="BH118" i="3" s="1"/>
  <c r="BC34" i="11"/>
  <c r="BC10" i="4" s="1"/>
  <c r="X88" i="7"/>
  <c r="BI85" i="3"/>
  <c r="BI86" i="3" s="1"/>
  <c r="BI15" i="14" s="1"/>
  <c r="BI16" i="14" s="1"/>
  <c r="BI89" i="14" s="1"/>
  <c r="BI2" i="14"/>
  <c r="BH62" i="7"/>
  <c r="BH10" i="5"/>
  <c r="BH15" i="5" s="1"/>
  <c r="BI12" i="5" s="1"/>
  <c r="BD71" i="7"/>
  <c r="BD74" i="7" s="1"/>
  <c r="BC36" i="4"/>
  <c r="BC36" i="17" s="1"/>
  <c r="BF73" i="7"/>
  <c r="BF65" i="7"/>
  <c r="BF61" i="4" s="1"/>
  <c r="BG63" i="7"/>
  <c r="BG64" i="7" s="1"/>
  <c r="BG21" i="15" s="1"/>
  <c r="BH113" i="3"/>
  <c r="BI114" i="3" s="1"/>
  <c r="BI133" i="3" s="1"/>
  <c r="BH58" i="7"/>
  <c r="BH59" i="7" s="1"/>
  <c r="BF84" i="13"/>
  <c r="BF85" i="13" s="1"/>
  <c r="BF13" i="4" s="1"/>
  <c r="BH61" i="13"/>
  <c r="BH45" i="13"/>
  <c r="BH33" i="13"/>
  <c r="BH4" i="12"/>
  <c r="BH4" i="11"/>
  <c r="BH4" i="13"/>
  <c r="BH4" i="2"/>
  <c r="BK56" i="13"/>
  <c r="BK68" i="13" s="1"/>
  <c r="BK46" i="13"/>
  <c r="BK62" i="13" s="1"/>
  <c r="BH114" i="9"/>
  <c r="BH39" i="11"/>
  <c r="BC9" i="12"/>
  <c r="BC72" i="12"/>
  <c r="BC73" i="12" s="1"/>
  <c r="BD70" i="12" s="1"/>
  <c r="BD62" i="12" s="1"/>
  <c r="BD63" i="12" s="1"/>
  <c r="BD94" i="13"/>
  <c r="BD97" i="13" s="1"/>
  <c r="BC27" i="4"/>
  <c r="BI21" i="3"/>
  <c r="BI22" i="3" s="1"/>
  <c r="BI63" i="3"/>
  <c r="BI64" i="3" s="1"/>
  <c r="BI2" i="13"/>
  <c r="BI23" i="13"/>
  <c r="BI24" i="13" s="1"/>
  <c r="BI29" i="13"/>
  <c r="BI30" i="13" s="1"/>
  <c r="BI2" i="12"/>
  <c r="BI2" i="11"/>
  <c r="BG73" i="13"/>
  <c r="BG74" i="13" s="1"/>
  <c r="BG81" i="13" s="1"/>
  <c r="BG63" i="13"/>
  <c r="BH60" i="13" s="1"/>
  <c r="BD26" i="11"/>
  <c r="BD32" i="11" s="1"/>
  <c r="BD11" i="11"/>
  <c r="BD30" i="11" s="1"/>
  <c r="BH116" i="9"/>
  <c r="BH41" i="11"/>
  <c r="BH10" i="13"/>
  <c r="BH11" i="13" s="1"/>
  <c r="BH83" i="13" s="1"/>
  <c r="BH17" i="11"/>
  <c r="BH10" i="11"/>
  <c r="BH25" i="11"/>
  <c r="BH4" i="3"/>
  <c r="BE3" i="13"/>
  <c r="BE3" i="11"/>
  <c r="BE3" i="12"/>
  <c r="BL5" i="12"/>
  <c r="BL5" i="11"/>
  <c r="BL44" i="13"/>
  <c r="BL54" i="13"/>
  <c r="BL5" i="13"/>
  <c r="BE16" i="11"/>
  <c r="BE18" i="11" s="1"/>
  <c r="BE31" i="11" s="1"/>
  <c r="BE9" i="11"/>
  <c r="AA119" i="9"/>
  <c r="AA121" i="9" s="1"/>
  <c r="BH4" i="5"/>
  <c r="BG77" i="13"/>
  <c r="BG78" i="13" s="1"/>
  <c r="BG82" i="13" s="1"/>
  <c r="BG69" i="13"/>
  <c r="BH66" i="13" s="1"/>
  <c r="BH67" i="13"/>
  <c r="BH55" i="13"/>
  <c r="BH34" i="13"/>
  <c r="BH68" i="12"/>
  <c r="BH69" i="7"/>
  <c r="BH50" i="11"/>
  <c r="BH92" i="13"/>
  <c r="BH53" i="12"/>
  <c r="BH125" i="9"/>
  <c r="BH28" i="12"/>
  <c r="AA54" i="11"/>
  <c r="AA55" i="11" s="1"/>
  <c r="AA47" i="11"/>
  <c r="AA44" i="4" s="1"/>
  <c r="BB10" i="4"/>
  <c r="H34" i="11"/>
  <c r="H10" i="4" s="1"/>
  <c r="H14" i="6" s="1"/>
  <c r="K14" i="6" s="1"/>
  <c r="BA11" i="4"/>
  <c r="BA50" i="17" s="1"/>
  <c r="BE72" i="9"/>
  <c r="BE103" i="9"/>
  <c r="BE109" i="9" s="1"/>
  <c r="BE71" i="9"/>
  <c r="BD88" i="9"/>
  <c r="BD92" i="9" s="1"/>
  <c r="BD93" i="9" s="1"/>
  <c r="BD108" i="9" s="1"/>
  <c r="BD74" i="9"/>
  <c r="BD107" i="9" s="1"/>
  <c r="BE70" i="9"/>
  <c r="BI2" i="4"/>
  <c r="BI2" i="5"/>
  <c r="BH22" i="8"/>
  <c r="BH131" i="3"/>
  <c r="BH134" i="3" s="1"/>
  <c r="BG45" i="9"/>
  <c r="BG48" i="9"/>
  <c r="BG47" i="9"/>
  <c r="BG46" i="9"/>
  <c r="BH4" i="7"/>
  <c r="BH4" i="9"/>
  <c r="BH4" i="8"/>
  <c r="BE3" i="7"/>
  <c r="BE3" i="9"/>
  <c r="BE3" i="8"/>
  <c r="BF53" i="9"/>
  <c r="BF54" i="9" s="1"/>
  <c r="BF69" i="9" s="1"/>
  <c r="BF58" i="9"/>
  <c r="BF59" i="9" s="1"/>
  <c r="BF83" i="9" s="1"/>
  <c r="BF36" i="8"/>
  <c r="BF37" i="8" s="1"/>
  <c r="BF24" i="11" s="1"/>
  <c r="BF101" i="9"/>
  <c r="BF30" i="8"/>
  <c r="BF31" i="8" s="1"/>
  <c r="BG25" i="8"/>
  <c r="BL5" i="9"/>
  <c r="BL5" i="7"/>
  <c r="BL5" i="8"/>
  <c r="BE73" i="9"/>
  <c r="BJ18" i="3"/>
  <c r="BI74" i="3"/>
  <c r="BI75" i="3" s="1"/>
  <c r="BI102" i="9" s="1"/>
  <c r="BI2" i="9"/>
  <c r="BI14" i="8"/>
  <c r="BI15" i="8" s="1"/>
  <c r="BI18" i="8" s="1"/>
  <c r="BI19" i="8" s="1"/>
  <c r="BI24" i="8" s="1"/>
  <c r="BI2" i="8"/>
  <c r="BH23" i="8"/>
  <c r="BH40" i="9"/>
  <c r="BH4" i="4"/>
  <c r="BE84" i="9"/>
  <c r="BE87" i="9"/>
  <c r="BE86" i="9"/>
  <c r="BE85" i="9"/>
  <c r="BI25" i="3"/>
  <c r="BI26" i="3" s="1"/>
  <c r="BI27" i="3" s="1"/>
  <c r="BI2" i="7"/>
  <c r="BI2" i="3"/>
  <c r="BI33" i="3"/>
  <c r="BI34" i="3" s="1"/>
  <c r="BI26" i="15" s="1"/>
  <c r="BI27" i="15" s="1"/>
  <c r="BI29" i="15" s="1"/>
  <c r="BI46" i="3"/>
  <c r="BI47" i="3" s="1"/>
  <c r="BH21" i="7"/>
  <c r="BH10" i="7"/>
  <c r="BI2" i="2"/>
  <c r="BI57" i="3"/>
  <c r="BI58" i="3" s="1"/>
  <c r="BI109" i="3"/>
  <c r="BI110" i="3" s="1"/>
  <c r="BI47" i="7" s="1"/>
  <c r="BI48" i="7" s="1"/>
  <c r="BI41" i="3"/>
  <c r="BI42" i="3" s="1"/>
  <c r="BI132" i="3" s="1"/>
  <c r="BL5" i="5"/>
  <c r="BL5" i="4"/>
  <c r="BM9" i="3"/>
  <c r="BL12" i="3"/>
  <c r="BL13" i="3" s="1"/>
  <c r="BL5" i="3"/>
  <c r="BL5" i="2"/>
  <c r="BK17" i="3"/>
  <c r="BF140" i="3"/>
  <c r="BF141" i="3" s="1"/>
  <c r="BE3" i="3"/>
  <c r="BE3" i="5"/>
  <c r="BE3" i="4"/>
  <c r="BE3" i="2"/>
  <c r="H13" i="3"/>
  <c r="AJ81" i="14" l="1"/>
  <c r="AJ67" i="14"/>
  <c r="BF70" i="9"/>
  <c r="BC11" i="4"/>
  <c r="BC50" i="17" s="1"/>
  <c r="AJ33" i="4"/>
  <c r="AJ32" i="17" s="1"/>
  <c r="AK37" i="14"/>
  <c r="J14" i="6"/>
  <c r="L14" i="6"/>
  <c r="AI40" i="17"/>
  <c r="AI49" i="17"/>
  <c r="BI48" i="14"/>
  <c r="BI88" i="14"/>
  <c r="W70" i="4"/>
  <c r="W71" i="4"/>
  <c r="BI31" i="14"/>
  <c r="BH72" i="7"/>
  <c r="BH30" i="15"/>
  <c r="BH31" i="15" s="1"/>
  <c r="BH36" i="15" s="1"/>
  <c r="BH52" i="4"/>
  <c r="BI36" i="7"/>
  <c r="BI37" i="7" s="1"/>
  <c r="BI52" i="14"/>
  <c r="BI53" i="14" s="1"/>
  <c r="BI51" i="4" s="1"/>
  <c r="BI45" i="14"/>
  <c r="BI4" i="14"/>
  <c r="BI4" i="17"/>
  <c r="BI4" i="15"/>
  <c r="BF3" i="14"/>
  <c r="BF3" i="15"/>
  <c r="BF3" i="17"/>
  <c r="BG71" i="12"/>
  <c r="AI9" i="17"/>
  <c r="AI122" i="3"/>
  <c r="AI123" i="3" s="1"/>
  <c r="BH56" i="4"/>
  <c r="BL130" i="3"/>
  <c r="BL50" i="15"/>
  <c r="BG95" i="13"/>
  <c r="BM5" i="14"/>
  <c r="BM5" i="15"/>
  <c r="BM5" i="17"/>
  <c r="BI72" i="14"/>
  <c r="BI73" i="14" s="1"/>
  <c r="BI76" i="14" s="1"/>
  <c r="BI61" i="14"/>
  <c r="BI62" i="14" s="1"/>
  <c r="BI65" i="14" s="1"/>
  <c r="BJ97" i="3"/>
  <c r="BJ98" i="3" s="1"/>
  <c r="BJ29" i="14" s="1"/>
  <c r="BJ30" i="14" s="1"/>
  <c r="BJ88" i="14" s="1"/>
  <c r="BJ2" i="17"/>
  <c r="BJ10" i="15"/>
  <c r="BJ11" i="15" s="1"/>
  <c r="BJ14" i="15" s="1"/>
  <c r="BJ15" i="15" s="1"/>
  <c r="BJ41" i="15" s="1"/>
  <c r="BJ57" i="15"/>
  <c r="BJ2" i="15"/>
  <c r="H130" i="3"/>
  <c r="H50" i="15"/>
  <c r="X89" i="7"/>
  <c r="X21" i="4" s="1"/>
  <c r="X22" i="4" s="1"/>
  <c r="X20" i="15"/>
  <c r="X22" i="15" s="1"/>
  <c r="X35" i="15" s="1"/>
  <c r="X37" i="15" s="1"/>
  <c r="X58" i="15" s="1"/>
  <c r="X59" i="15" s="1"/>
  <c r="AI15" i="4"/>
  <c r="AI16" i="4" s="1"/>
  <c r="AI47" i="12" s="1"/>
  <c r="AI48" i="12" s="1"/>
  <c r="AI49" i="12" s="1"/>
  <c r="AI18" i="4" s="1"/>
  <c r="AI19" i="4" s="1"/>
  <c r="AI13" i="7" s="1"/>
  <c r="AI79" i="7" s="1"/>
  <c r="AI57" i="4"/>
  <c r="AG57" i="12"/>
  <c r="AG58" i="12" s="1"/>
  <c r="AG43" i="12"/>
  <c r="AG50" i="4" s="1"/>
  <c r="AI84" i="14"/>
  <c r="AI10" i="12"/>
  <c r="AI11" i="12" s="1"/>
  <c r="AJ75" i="14"/>
  <c r="AJ77" i="14" s="1"/>
  <c r="AJ49" i="14"/>
  <c r="AH22" i="12"/>
  <c r="AH23" i="12" s="1"/>
  <c r="AH36" i="12"/>
  <c r="BI39" i="14"/>
  <c r="BI17" i="14"/>
  <c r="BB11" i="4"/>
  <c r="BD33" i="11"/>
  <c r="BD40" i="11" s="1"/>
  <c r="BD42" i="11" s="1"/>
  <c r="BD45" i="11" s="1"/>
  <c r="X14" i="7"/>
  <c r="X15" i="7" s="1"/>
  <c r="Y12" i="7" s="1"/>
  <c r="BI36" i="14"/>
  <c r="BF96" i="13"/>
  <c r="BI117" i="3"/>
  <c r="BI118" i="3" s="1"/>
  <c r="X25" i="7"/>
  <c r="X26" i="7" s="1"/>
  <c r="X29" i="4" s="1"/>
  <c r="BG84" i="13"/>
  <c r="BG96" i="13" s="1"/>
  <c r="BH25" i="8"/>
  <c r="BH101" i="9" s="1"/>
  <c r="BJ85" i="3"/>
  <c r="BJ86" i="3" s="1"/>
  <c r="BJ15" i="14" s="1"/>
  <c r="BJ16" i="14" s="1"/>
  <c r="BJ89" i="14" s="1"/>
  <c r="BJ2" i="14"/>
  <c r="BI62" i="7"/>
  <c r="BG65" i="7"/>
  <c r="BG61" i="4" s="1"/>
  <c r="BG73" i="7"/>
  <c r="BE71" i="7"/>
  <c r="BE74" i="7" s="1"/>
  <c r="BD36" i="4"/>
  <c r="BD36" i="17" s="1"/>
  <c r="BH63" i="7"/>
  <c r="BH64" i="7" s="1"/>
  <c r="BH21" i="15" s="1"/>
  <c r="BE74" i="9"/>
  <c r="BE107" i="9" s="1"/>
  <c r="BI113" i="3"/>
  <c r="BJ114" i="3" s="1"/>
  <c r="BJ133" i="3" s="1"/>
  <c r="BI58" i="7"/>
  <c r="BI59" i="7" s="1"/>
  <c r="BD110" i="9"/>
  <c r="BD128" i="9" s="1"/>
  <c r="BJ21" i="3"/>
  <c r="BJ22" i="3" s="1"/>
  <c r="BJ2" i="12"/>
  <c r="BJ2" i="13"/>
  <c r="BJ63" i="3"/>
  <c r="BJ64" i="3" s="1"/>
  <c r="BJ29" i="13"/>
  <c r="BJ30" i="13" s="1"/>
  <c r="BJ23" i="13"/>
  <c r="BJ24" i="13" s="1"/>
  <c r="BJ2" i="11"/>
  <c r="BI4" i="11"/>
  <c r="BI4" i="12"/>
  <c r="BI4" i="13"/>
  <c r="AA129" i="9"/>
  <c r="AA130" i="9" s="1"/>
  <c r="AA43" i="4"/>
  <c r="AA45" i="4" s="1"/>
  <c r="AA48" i="4" s="1"/>
  <c r="AA53" i="4" s="1"/>
  <c r="BI4" i="2"/>
  <c r="BI4" i="8"/>
  <c r="BE11" i="11"/>
  <c r="BE30" i="11" s="1"/>
  <c r="BE26" i="11"/>
  <c r="BE32" i="11" s="1"/>
  <c r="BI4" i="3"/>
  <c r="BI39" i="11"/>
  <c r="BI114" i="9"/>
  <c r="BI4" i="4"/>
  <c r="BI4" i="9"/>
  <c r="BD9" i="12"/>
  <c r="BD72" i="12"/>
  <c r="BD73" i="12" s="1"/>
  <c r="BE70" i="12" s="1"/>
  <c r="BE62" i="12" s="1"/>
  <c r="BE63" i="12" s="1"/>
  <c r="BF16" i="11"/>
  <c r="BF18" i="11" s="1"/>
  <c r="BF31" i="11" s="1"/>
  <c r="BF9" i="11"/>
  <c r="BL56" i="13"/>
  <c r="BL68" i="13" s="1"/>
  <c r="BL46" i="13"/>
  <c r="BL62" i="13" s="1"/>
  <c r="BJ57" i="3"/>
  <c r="BJ58" i="3" s="1"/>
  <c r="BJ23" i="8" s="1"/>
  <c r="BJ2" i="3"/>
  <c r="AB52" i="11"/>
  <c r="AA32" i="4"/>
  <c r="AA23" i="17" s="1"/>
  <c r="BH69" i="13"/>
  <c r="BI66" i="13" s="1"/>
  <c r="BH77" i="13"/>
  <c r="BH78" i="13" s="1"/>
  <c r="BH82" i="13" s="1"/>
  <c r="BI41" i="11"/>
  <c r="BI116" i="9"/>
  <c r="BI17" i="11"/>
  <c r="BI10" i="13"/>
  <c r="BI11" i="13" s="1"/>
  <c r="BI83" i="13" s="1"/>
  <c r="BI25" i="11"/>
  <c r="BI10" i="11"/>
  <c r="BI4" i="7"/>
  <c r="BI55" i="13"/>
  <c r="BI67" i="13"/>
  <c r="BI34" i="13"/>
  <c r="BH35" i="13"/>
  <c r="BF3" i="11"/>
  <c r="BF3" i="13"/>
  <c r="BF3" i="12"/>
  <c r="BE94" i="13"/>
  <c r="BE97" i="13" s="1"/>
  <c r="BD27" i="4"/>
  <c r="BJ33" i="3"/>
  <c r="BJ34" i="3" s="1"/>
  <c r="BJ26" i="15" s="1"/>
  <c r="BJ27" i="15" s="1"/>
  <c r="BJ29" i="15" s="1"/>
  <c r="BI69" i="7"/>
  <c r="BI68" i="12"/>
  <c r="BI50" i="11"/>
  <c r="BI28" i="12"/>
  <c r="BI92" i="13"/>
  <c r="BI53" i="12"/>
  <c r="BI125" i="9"/>
  <c r="BF71" i="9"/>
  <c r="BI61" i="13"/>
  <c r="BI45" i="13"/>
  <c r="BI33" i="13"/>
  <c r="BH63" i="13"/>
  <c r="BI60" i="13" s="1"/>
  <c r="BH73" i="13"/>
  <c r="BH74" i="13" s="1"/>
  <c r="BH81" i="13" s="1"/>
  <c r="BI4" i="5"/>
  <c r="BM5" i="13"/>
  <c r="BM5" i="12"/>
  <c r="BM5" i="11"/>
  <c r="BM44" i="13"/>
  <c r="BM54" i="13"/>
  <c r="BA8" i="12"/>
  <c r="BF103" i="9"/>
  <c r="BF109" i="9" s="1"/>
  <c r="BI23" i="8"/>
  <c r="BI40" i="9"/>
  <c r="BG79" i="9"/>
  <c r="BG65" i="9"/>
  <c r="BF84" i="9"/>
  <c r="BF87" i="9"/>
  <c r="BF85" i="9"/>
  <c r="BF86" i="9"/>
  <c r="BJ2" i="5"/>
  <c r="BM5" i="9"/>
  <c r="BM5" i="8"/>
  <c r="BM5" i="7"/>
  <c r="BK18" i="3"/>
  <c r="BH45" i="9"/>
  <c r="BH48" i="9"/>
  <c r="BH47" i="9"/>
  <c r="BH46" i="9"/>
  <c r="BF72" i="9"/>
  <c r="BG82" i="9"/>
  <c r="BG68" i="9"/>
  <c r="BJ74" i="3"/>
  <c r="BJ75" i="3" s="1"/>
  <c r="BJ102" i="9" s="1"/>
  <c r="BJ2" i="9"/>
  <c r="BJ2" i="8"/>
  <c r="BJ14" i="8"/>
  <c r="BJ15" i="8" s="1"/>
  <c r="BJ18" i="8" s="1"/>
  <c r="BJ19" i="8" s="1"/>
  <c r="BJ24" i="8" s="1"/>
  <c r="BJ2" i="4"/>
  <c r="BF73" i="9"/>
  <c r="BI10" i="5"/>
  <c r="BI15" i="5" s="1"/>
  <c r="BJ12" i="5" s="1"/>
  <c r="BI131" i="3"/>
  <c r="BI134" i="3" s="1"/>
  <c r="BI22" i="8"/>
  <c r="BJ109" i="3"/>
  <c r="BJ110" i="3" s="1"/>
  <c r="BJ47" i="7" s="1"/>
  <c r="BJ48" i="7" s="1"/>
  <c r="BJ46" i="3"/>
  <c r="BJ47" i="3" s="1"/>
  <c r="BF3" i="7"/>
  <c r="BF3" i="8"/>
  <c r="BF3" i="9"/>
  <c r="BJ2" i="7"/>
  <c r="BG53" i="9"/>
  <c r="BG54" i="9" s="1"/>
  <c r="BG69" i="9" s="1"/>
  <c r="BG58" i="9"/>
  <c r="BG59" i="9" s="1"/>
  <c r="BG83" i="9" s="1"/>
  <c r="BG101" i="9"/>
  <c r="BG36" i="8"/>
  <c r="BG37" i="8" s="1"/>
  <c r="BG24" i="11" s="1"/>
  <c r="BG30" i="8"/>
  <c r="BG31" i="8" s="1"/>
  <c r="BG80" i="9"/>
  <c r="BG66" i="9"/>
  <c r="BE88" i="9"/>
  <c r="BE92" i="9" s="1"/>
  <c r="BE93" i="9" s="1"/>
  <c r="BE108" i="9" s="1"/>
  <c r="BJ2" i="2"/>
  <c r="BJ41" i="3"/>
  <c r="BJ42" i="3" s="1"/>
  <c r="BJ132" i="3" s="1"/>
  <c r="BJ25" i="3"/>
  <c r="BJ26" i="3" s="1"/>
  <c r="BJ27" i="3" s="1"/>
  <c r="BG81" i="9"/>
  <c r="BG67" i="9"/>
  <c r="BI10" i="7"/>
  <c r="BI21" i="7"/>
  <c r="BL17" i="3"/>
  <c r="BM5" i="5"/>
  <c r="BM5" i="4"/>
  <c r="BM12" i="3"/>
  <c r="BM13" i="3" s="1"/>
  <c r="BM5" i="3"/>
  <c r="BN9" i="3"/>
  <c r="BM5" i="2"/>
  <c r="BG140" i="3"/>
  <c r="BG141" i="3" s="1"/>
  <c r="BF3" i="3"/>
  <c r="BF3" i="4"/>
  <c r="BF3" i="5"/>
  <c r="BF3" i="2"/>
  <c r="H17" i="3"/>
  <c r="H114" i="3"/>
  <c r="H133" i="3" s="1"/>
  <c r="BC8" i="12" l="1"/>
  <c r="AK64" i="14"/>
  <c r="AK66" i="14" s="1"/>
  <c r="AK40" i="14"/>
  <c r="AJ14" i="4"/>
  <c r="AJ55" i="4"/>
  <c r="BH36" i="8"/>
  <c r="BH37" i="8" s="1"/>
  <c r="BH24" i="11" s="1"/>
  <c r="BD115" i="9"/>
  <c r="BD117" i="9" s="1"/>
  <c r="BD120" i="9" s="1"/>
  <c r="BD9" i="4"/>
  <c r="BH53" i="9"/>
  <c r="BH54" i="9" s="1"/>
  <c r="BH69" i="9" s="1"/>
  <c r="BJ22" i="8"/>
  <c r="BG85" i="13"/>
  <c r="BG13" i="4" s="1"/>
  <c r="BB8" i="12"/>
  <c r="BB50" i="17"/>
  <c r="BJ31" i="14"/>
  <c r="BJ58" i="4" s="1"/>
  <c r="BJ48" i="14"/>
  <c r="AI42" i="17"/>
  <c r="AI51" i="17"/>
  <c r="AI52" i="17" s="1"/>
  <c r="AI54" i="17" s="1"/>
  <c r="AI24" i="17"/>
  <c r="AI10" i="17"/>
  <c r="X30" i="4"/>
  <c r="X19" i="17"/>
  <c r="X20" i="17" s="1"/>
  <c r="X22" i="17" s="1"/>
  <c r="X25" i="17" s="1"/>
  <c r="X27" i="17" s="1"/>
  <c r="BD34" i="11"/>
  <c r="BD10" i="4" s="1"/>
  <c r="BD11" i="4" s="1"/>
  <c r="BI56" i="4"/>
  <c r="BN5" i="14"/>
  <c r="BN5" i="17"/>
  <c r="BN5" i="15"/>
  <c r="BD53" i="11"/>
  <c r="AA59" i="4"/>
  <c r="AA62" i="4" s="1"/>
  <c r="AA24" i="7" s="1"/>
  <c r="AA83" i="7" s="1"/>
  <c r="AA8" i="17"/>
  <c r="AA11" i="17" s="1"/>
  <c r="AA13" i="17" s="1"/>
  <c r="BI72" i="7"/>
  <c r="BI30" i="15"/>
  <c r="BI31" i="15" s="1"/>
  <c r="BI36" i="15" s="1"/>
  <c r="BI52" i="4"/>
  <c r="X64" i="4"/>
  <c r="X65" i="4" s="1"/>
  <c r="BJ21" i="7"/>
  <c r="BM130" i="3"/>
  <c r="BM50" i="15"/>
  <c r="BG3" i="14"/>
  <c r="BG3" i="17"/>
  <c r="BG3" i="15"/>
  <c r="BK97" i="3"/>
  <c r="BK98" i="3" s="1"/>
  <c r="BK29" i="14" s="1"/>
  <c r="BK30" i="14" s="1"/>
  <c r="BK57" i="15"/>
  <c r="BK10" i="15"/>
  <c r="BK11" i="15" s="1"/>
  <c r="BK14" i="15" s="1"/>
  <c r="BK15" i="15" s="1"/>
  <c r="BK41" i="15" s="1"/>
  <c r="BK2" i="17"/>
  <c r="BK2" i="15"/>
  <c r="BJ4" i="2"/>
  <c r="BJ4" i="15"/>
  <c r="BJ4" i="17"/>
  <c r="BJ61" i="14"/>
  <c r="BJ62" i="14" s="1"/>
  <c r="BJ65" i="14" s="1"/>
  <c r="BJ72" i="14"/>
  <c r="BJ73" i="14" s="1"/>
  <c r="BJ76" i="14" s="1"/>
  <c r="BJ36" i="7"/>
  <c r="BJ37" i="7" s="1"/>
  <c r="BJ52" i="14"/>
  <c r="BJ53" i="14" s="1"/>
  <c r="BJ51" i="4" s="1"/>
  <c r="BJ45" i="14"/>
  <c r="X61" i="15"/>
  <c r="BI58" i="4"/>
  <c r="X49" i="15"/>
  <c r="X51" i="15" s="1"/>
  <c r="X53" i="15" s="1"/>
  <c r="X40" i="15"/>
  <c r="X42" i="15" s="1"/>
  <c r="X45" i="15" s="1"/>
  <c r="AI56" i="12"/>
  <c r="X37" i="4"/>
  <c r="AJ82" i="14"/>
  <c r="AJ83" i="14" s="1"/>
  <c r="AJ90" i="14" s="1"/>
  <c r="AJ91" i="14" s="1"/>
  <c r="AJ78" i="14"/>
  <c r="AH32" i="12"/>
  <c r="AH33" i="12" s="1"/>
  <c r="AI30" i="12" s="1"/>
  <c r="AI21" i="12" s="1"/>
  <c r="AH37" i="12"/>
  <c r="AH38" i="12" s="1"/>
  <c r="AH41" i="12" s="1"/>
  <c r="AH42" i="12" s="1"/>
  <c r="AK46" i="14"/>
  <c r="AJ34" i="4"/>
  <c r="AJ33" i="17" s="1"/>
  <c r="AJ34" i="17" s="1"/>
  <c r="BJ39" i="14"/>
  <c r="BJ17" i="14"/>
  <c r="AH55" i="12"/>
  <c r="AG35" i="4"/>
  <c r="AI13" i="12"/>
  <c r="AI14" i="12" s="1"/>
  <c r="AI17" i="12"/>
  <c r="AI18" i="12" s="1"/>
  <c r="AI31" i="12" s="1"/>
  <c r="Y23" i="7"/>
  <c r="Y82" i="7" s="1"/>
  <c r="Y84" i="7" s="1"/>
  <c r="Y87" i="7" s="1"/>
  <c r="BJ131" i="3"/>
  <c r="BJ134" i="3" s="1"/>
  <c r="BJ36" i="14"/>
  <c r="BK57" i="3"/>
  <c r="BK58" i="3" s="1"/>
  <c r="BK41" i="11" s="1"/>
  <c r="BJ40" i="9"/>
  <c r="BJ46" i="9" s="1"/>
  <c r="BH30" i="8"/>
  <c r="BH31" i="8" s="1"/>
  <c r="BH9" i="11" s="1"/>
  <c r="BH58" i="9"/>
  <c r="BH59" i="9" s="1"/>
  <c r="BH83" i="9" s="1"/>
  <c r="BJ117" i="3"/>
  <c r="BJ118" i="3" s="1"/>
  <c r="BE110" i="9"/>
  <c r="BE128" i="9" s="1"/>
  <c r="BJ62" i="7"/>
  <c r="BK109" i="3"/>
  <c r="BK110" i="3" s="1"/>
  <c r="BK47" i="7" s="1"/>
  <c r="BK48" i="7" s="1"/>
  <c r="BK85" i="3"/>
  <c r="BK86" i="3" s="1"/>
  <c r="BK15" i="14" s="1"/>
  <c r="BK16" i="14" s="1"/>
  <c r="BK89" i="14" s="1"/>
  <c r="BK2" i="14"/>
  <c r="BJ4" i="7"/>
  <c r="BJ4" i="14"/>
  <c r="BJ4" i="5"/>
  <c r="BJ10" i="7"/>
  <c r="BJ4" i="4"/>
  <c r="BJ4" i="3"/>
  <c r="Y78" i="7"/>
  <c r="Y80" i="7" s="1"/>
  <c r="Y86" i="7" s="1"/>
  <c r="BF71" i="7"/>
  <c r="BF74" i="7" s="1"/>
  <c r="BE36" i="4"/>
  <c r="BE36" i="17" s="1"/>
  <c r="BH73" i="7"/>
  <c r="BH65" i="7"/>
  <c r="BH61" i="4" s="1"/>
  <c r="BI63" i="7"/>
  <c r="BI64" i="7" s="1"/>
  <c r="BI21" i="15" s="1"/>
  <c r="BL18" i="3"/>
  <c r="BH84" i="13"/>
  <c r="BH96" i="13" s="1"/>
  <c r="BJ4" i="9"/>
  <c r="BE33" i="11"/>
  <c r="BE34" i="11" s="1"/>
  <c r="BE10" i="4" s="1"/>
  <c r="BK2" i="3"/>
  <c r="BJ113" i="3"/>
  <c r="BK114" i="3" s="1"/>
  <c r="BJ58" i="7"/>
  <c r="BJ59" i="7" s="1"/>
  <c r="BJ4" i="8"/>
  <c r="BK63" i="3"/>
  <c r="BK64" i="3" s="1"/>
  <c r="BK29" i="13"/>
  <c r="BK30" i="13" s="1"/>
  <c r="BK23" i="13"/>
  <c r="BK24" i="13" s="1"/>
  <c r="BK2" i="12"/>
  <c r="BK2" i="13"/>
  <c r="BK2" i="11"/>
  <c r="BJ61" i="13"/>
  <c r="BJ45" i="13"/>
  <c r="BJ33" i="13"/>
  <c r="BK46" i="3"/>
  <c r="BK47" i="3" s="1"/>
  <c r="BI69" i="13"/>
  <c r="BJ66" i="13" s="1"/>
  <c r="BI77" i="13"/>
  <c r="BI78" i="13" s="1"/>
  <c r="BI82" i="13" s="1"/>
  <c r="BJ67" i="13"/>
  <c r="BJ55" i="13"/>
  <c r="BJ34" i="13"/>
  <c r="AB44" i="11"/>
  <c r="AB46" i="11" s="1"/>
  <c r="BI35" i="13"/>
  <c r="BJ116" i="9"/>
  <c r="BJ41" i="11"/>
  <c r="BJ25" i="11"/>
  <c r="BJ17" i="11"/>
  <c r="BJ10" i="13"/>
  <c r="BJ11" i="13" s="1"/>
  <c r="BJ83" i="13" s="1"/>
  <c r="BJ10" i="11"/>
  <c r="BJ4" i="11"/>
  <c r="BJ4" i="13"/>
  <c r="BJ4" i="12"/>
  <c r="BJ114" i="9"/>
  <c r="BJ39" i="11"/>
  <c r="BK41" i="3"/>
  <c r="BK42" i="3" s="1"/>
  <c r="BK132" i="3" s="1"/>
  <c r="BI73" i="13"/>
  <c r="BI74" i="13" s="1"/>
  <c r="BI81" i="13" s="1"/>
  <c r="BI63" i="13"/>
  <c r="BJ60" i="13" s="1"/>
  <c r="BE72" i="12"/>
  <c r="BE73" i="12" s="1"/>
  <c r="BF70" i="12" s="1"/>
  <c r="BF62" i="12" s="1"/>
  <c r="BF63" i="12" s="1"/>
  <c r="BE9" i="12"/>
  <c r="BK2" i="7"/>
  <c r="BF94" i="13"/>
  <c r="BF97" i="13" s="1"/>
  <c r="BE27" i="4"/>
  <c r="BK2" i="4"/>
  <c r="BG3" i="11"/>
  <c r="BG3" i="13"/>
  <c r="BG3" i="12"/>
  <c r="BK2" i="2"/>
  <c r="BF74" i="9"/>
  <c r="BF107" i="9" s="1"/>
  <c r="AB127" i="9"/>
  <c r="AA28" i="4"/>
  <c r="AA18" i="17" s="1"/>
  <c r="BH36" i="13"/>
  <c r="BH47" i="4" s="1"/>
  <c r="BH95" i="13"/>
  <c r="BH71" i="12"/>
  <c r="BJ69" i="7"/>
  <c r="BJ50" i="11"/>
  <c r="BJ28" i="12"/>
  <c r="BJ53" i="12"/>
  <c r="BJ125" i="9"/>
  <c r="BJ68" i="12"/>
  <c r="BJ92" i="13"/>
  <c r="BN54" i="13"/>
  <c r="BN5" i="13"/>
  <c r="BN5" i="11"/>
  <c r="BN5" i="12"/>
  <c r="BN44" i="13"/>
  <c r="BF11" i="11"/>
  <c r="BF30" i="11" s="1"/>
  <c r="BF26" i="11"/>
  <c r="BF32" i="11" s="1"/>
  <c r="BK33" i="3"/>
  <c r="BK34" i="3" s="1"/>
  <c r="BK26" i="15" s="1"/>
  <c r="BK27" i="15" s="1"/>
  <c r="BK29" i="15" s="1"/>
  <c r="BK2" i="5"/>
  <c r="BJ10" i="5"/>
  <c r="BJ15" i="5" s="1"/>
  <c r="BK12" i="5" s="1"/>
  <c r="BK25" i="3"/>
  <c r="BK26" i="3" s="1"/>
  <c r="BK27" i="3" s="1"/>
  <c r="BK21" i="3"/>
  <c r="BK22" i="3" s="1"/>
  <c r="BG16" i="11"/>
  <c r="BG18" i="11" s="1"/>
  <c r="BG31" i="11" s="1"/>
  <c r="BG9" i="11"/>
  <c r="BM46" i="13"/>
  <c r="BM62" i="13" s="1"/>
  <c r="BM56" i="13"/>
  <c r="BM68" i="13" s="1"/>
  <c r="BG70" i="9"/>
  <c r="BG71" i="9"/>
  <c r="BG73" i="9"/>
  <c r="BG72" i="9"/>
  <c r="BH103" i="9"/>
  <c r="BH109" i="9" s="1"/>
  <c r="BG103" i="9"/>
  <c r="BG109" i="9" s="1"/>
  <c r="BI25" i="8"/>
  <c r="BH80" i="9"/>
  <c r="BH66" i="9"/>
  <c r="BN5" i="9"/>
  <c r="BN5" i="7"/>
  <c r="BN5" i="8"/>
  <c r="BH81" i="9"/>
  <c r="BH67" i="9"/>
  <c r="BF88" i="9"/>
  <c r="BF92" i="9" s="1"/>
  <c r="BF93" i="9" s="1"/>
  <c r="BF108" i="9" s="1"/>
  <c r="BH82" i="9"/>
  <c r="BH68" i="9"/>
  <c r="BH79" i="9"/>
  <c r="BH65" i="9"/>
  <c r="BG3" i="7"/>
  <c r="BG3" i="9"/>
  <c r="BG3" i="8"/>
  <c r="BG87" i="9"/>
  <c r="BG85" i="9"/>
  <c r="BG84" i="9"/>
  <c r="BG86" i="9"/>
  <c r="BK2" i="9"/>
  <c r="BK2" i="8"/>
  <c r="BK14" i="8"/>
  <c r="BK15" i="8" s="1"/>
  <c r="BK18" i="8" s="1"/>
  <c r="BK19" i="8" s="1"/>
  <c r="BK24" i="8" s="1"/>
  <c r="BK74" i="3"/>
  <c r="BK75" i="3" s="1"/>
  <c r="BK102" i="9" s="1"/>
  <c r="BI48" i="9"/>
  <c r="BI45" i="9"/>
  <c r="BI46" i="9"/>
  <c r="BI47" i="9"/>
  <c r="BM17" i="3"/>
  <c r="BN5" i="5"/>
  <c r="BN5" i="4"/>
  <c r="BN12" i="3"/>
  <c r="BN13" i="3" s="1"/>
  <c r="BN5" i="3"/>
  <c r="BO9" i="3"/>
  <c r="BN5" i="2"/>
  <c r="BG3" i="3"/>
  <c r="BG3" i="5"/>
  <c r="BG3" i="4"/>
  <c r="BG3" i="2"/>
  <c r="BH140" i="3"/>
  <c r="BH141" i="3" s="1"/>
  <c r="H42" i="3"/>
  <c r="H132" i="3" s="1"/>
  <c r="H118" i="3"/>
  <c r="H117" i="3"/>
  <c r="H34" i="3"/>
  <c r="H26" i="15" s="1"/>
  <c r="F48" i="3"/>
  <c r="F147" i="3" s="1"/>
  <c r="H47" i="3"/>
  <c r="H110" i="3"/>
  <c r="H47" i="7" s="1"/>
  <c r="BH72" i="9" l="1"/>
  <c r="BK113" i="3"/>
  <c r="BL114" i="3" s="1"/>
  <c r="BL133" i="3" s="1"/>
  <c r="BH73" i="9"/>
  <c r="AL37" i="14"/>
  <c r="AK33" i="4"/>
  <c r="AK32" i="17" s="1"/>
  <c r="BH70" i="9"/>
  <c r="AK81" i="14"/>
  <c r="AK67" i="14"/>
  <c r="BH86" i="9"/>
  <c r="BH71" i="9"/>
  <c r="BJ25" i="8"/>
  <c r="BJ36" i="8" s="1"/>
  <c r="BJ37" i="8" s="1"/>
  <c r="BJ24" i="11" s="1"/>
  <c r="BK10" i="11"/>
  <c r="BK17" i="11"/>
  <c r="BH85" i="13"/>
  <c r="BH13" i="4" s="1"/>
  <c r="BK10" i="13"/>
  <c r="BK11" i="13" s="1"/>
  <c r="BK83" i="13" s="1"/>
  <c r="BJ47" i="9"/>
  <c r="AJ40" i="17"/>
  <c r="AJ49" i="17"/>
  <c r="BJ48" i="9"/>
  <c r="BJ82" i="9" s="1"/>
  <c r="BI84" i="13"/>
  <c r="BI85" i="13" s="1"/>
  <c r="BI13" i="4" s="1"/>
  <c r="BD8" i="12"/>
  <c r="BD50" i="17"/>
  <c r="BK40" i="9"/>
  <c r="BK45" i="9" s="1"/>
  <c r="BK23" i="8"/>
  <c r="BK25" i="11"/>
  <c r="BK48" i="14"/>
  <c r="BK88" i="14"/>
  <c r="X38" i="4"/>
  <c r="X70" i="4" s="1"/>
  <c r="X37" i="17"/>
  <c r="X38" i="17" s="1"/>
  <c r="X41" i="17" s="1"/>
  <c r="X43" i="17" s="1"/>
  <c r="X45" i="17" s="1"/>
  <c r="BJ45" i="9"/>
  <c r="BJ79" i="9" s="1"/>
  <c r="BL2" i="5"/>
  <c r="BL57" i="15"/>
  <c r="BL2" i="17"/>
  <c r="BL2" i="15"/>
  <c r="BL10" i="15"/>
  <c r="BL11" i="15" s="1"/>
  <c r="BL14" i="15" s="1"/>
  <c r="BL15" i="15" s="1"/>
  <c r="BL41" i="15" s="1"/>
  <c r="BK116" i="9"/>
  <c r="AJ122" i="3"/>
  <c r="AJ123" i="3" s="1"/>
  <c r="AJ9" i="17"/>
  <c r="BK31" i="14"/>
  <c r="BJ72" i="7"/>
  <c r="BJ30" i="15"/>
  <c r="BJ31" i="15" s="1"/>
  <c r="BJ36" i="15" s="1"/>
  <c r="BJ52" i="4"/>
  <c r="BN130" i="3"/>
  <c r="BN50" i="15"/>
  <c r="BK4" i="14"/>
  <c r="BK4" i="15"/>
  <c r="BK4" i="17"/>
  <c r="BJ56" i="4"/>
  <c r="BO5" i="14"/>
  <c r="BO5" i="17"/>
  <c r="BO5" i="15"/>
  <c r="BK61" i="14"/>
  <c r="BK62" i="14" s="1"/>
  <c r="BK65" i="14" s="1"/>
  <c r="BK72" i="14"/>
  <c r="BK73" i="14" s="1"/>
  <c r="BK76" i="14" s="1"/>
  <c r="BK36" i="7"/>
  <c r="BK37" i="7" s="1"/>
  <c r="BK45" i="14"/>
  <c r="BK52" i="14"/>
  <c r="BK53" i="14" s="1"/>
  <c r="BK51" i="4" s="1"/>
  <c r="BH3" i="14"/>
  <c r="BH3" i="17"/>
  <c r="BH3" i="15"/>
  <c r="AJ15" i="4"/>
  <c r="AJ16" i="4" s="1"/>
  <c r="AJ47" i="12" s="1"/>
  <c r="AJ48" i="12" s="1"/>
  <c r="AJ49" i="12" s="1"/>
  <c r="AJ18" i="4" s="1"/>
  <c r="AJ19" i="4" s="1"/>
  <c r="AJ13" i="7" s="1"/>
  <c r="AJ79" i="7" s="1"/>
  <c r="AJ57" i="4"/>
  <c r="AJ10" i="12"/>
  <c r="AJ11" i="12" s="1"/>
  <c r="AJ84" i="14"/>
  <c r="AI22" i="12"/>
  <c r="AI23" i="12" s="1"/>
  <c r="AI36" i="12"/>
  <c r="AK75" i="14"/>
  <c r="AK77" i="14" s="1"/>
  <c r="AK49" i="14"/>
  <c r="AH43" i="12"/>
  <c r="AH50" i="4" s="1"/>
  <c r="AH57" i="12"/>
  <c r="AH58" i="12" s="1"/>
  <c r="BK39" i="14"/>
  <c r="BK17" i="14"/>
  <c r="BK4" i="4"/>
  <c r="BK4" i="9"/>
  <c r="BK36" i="14"/>
  <c r="BK4" i="5"/>
  <c r="BK4" i="8"/>
  <c r="BH16" i="11"/>
  <c r="BH18" i="11" s="1"/>
  <c r="BH31" i="11" s="1"/>
  <c r="H36" i="14"/>
  <c r="BK4" i="3"/>
  <c r="BH85" i="9"/>
  <c r="BL57" i="3"/>
  <c r="BL58" i="3" s="1"/>
  <c r="BL10" i="11" s="1"/>
  <c r="BL97" i="3"/>
  <c r="BL98" i="3" s="1"/>
  <c r="BL29" i="14" s="1"/>
  <c r="BL30" i="14" s="1"/>
  <c r="BL88" i="14" s="1"/>
  <c r="BH84" i="9"/>
  <c r="BK58" i="7"/>
  <c r="BK59" i="7" s="1"/>
  <c r="BK63" i="7" s="1"/>
  <c r="BH87" i="9"/>
  <c r="BE115" i="9"/>
  <c r="BE117" i="9" s="1"/>
  <c r="BE120" i="9" s="1"/>
  <c r="BE9" i="4"/>
  <c r="BE53" i="11"/>
  <c r="BL2" i="2"/>
  <c r="BL2" i="12"/>
  <c r="BL109" i="3"/>
  <c r="BL110" i="3" s="1"/>
  <c r="BL47" i="7" s="1"/>
  <c r="BL48" i="7" s="1"/>
  <c r="BK4" i="7"/>
  <c r="BL29" i="13"/>
  <c r="BL30" i="13" s="1"/>
  <c r="BL34" i="13" s="1"/>
  <c r="BL2" i="7"/>
  <c r="BL2" i="8"/>
  <c r="BL14" i="8"/>
  <c r="BL15" i="8" s="1"/>
  <c r="BL18" i="8" s="1"/>
  <c r="BL19" i="8" s="1"/>
  <c r="BL24" i="8" s="1"/>
  <c r="BL2" i="9"/>
  <c r="BK62" i="7"/>
  <c r="BL63" i="3"/>
  <c r="BL64" i="3" s="1"/>
  <c r="BL21" i="3"/>
  <c r="BL22" i="3" s="1"/>
  <c r="BL2" i="3"/>
  <c r="BL46" i="3"/>
  <c r="BL47" i="3" s="1"/>
  <c r="BL23" i="13"/>
  <c r="BL24" i="13" s="1"/>
  <c r="BL45" i="13" s="1"/>
  <c r="BL2" i="14"/>
  <c r="BL85" i="3"/>
  <c r="BL86" i="3" s="1"/>
  <c r="BL15" i="14" s="1"/>
  <c r="BL16" i="14" s="1"/>
  <c r="BL89" i="14" s="1"/>
  <c r="BF33" i="11"/>
  <c r="BF40" i="11" s="1"/>
  <c r="BF42" i="11" s="1"/>
  <c r="BF45" i="11" s="1"/>
  <c r="BL25" i="3"/>
  <c r="BL26" i="3" s="1"/>
  <c r="BL27" i="3" s="1"/>
  <c r="BL39" i="11" s="1"/>
  <c r="BL33" i="3"/>
  <c r="BL34" i="3" s="1"/>
  <c r="BL26" i="15" s="1"/>
  <c r="BL27" i="15" s="1"/>
  <c r="BL29" i="15" s="1"/>
  <c r="BL41" i="3"/>
  <c r="BL42" i="3" s="1"/>
  <c r="BL132" i="3" s="1"/>
  <c r="BL74" i="3"/>
  <c r="BL75" i="3" s="1"/>
  <c r="BL102" i="9" s="1"/>
  <c r="BK4" i="2"/>
  <c r="BL2" i="4"/>
  <c r="BM18" i="3"/>
  <c r="BK22" i="8"/>
  <c r="Y88" i="7"/>
  <c r="BI65" i="7"/>
  <c r="BI61" i="4" s="1"/>
  <c r="BI73" i="7"/>
  <c r="BG71" i="7"/>
  <c r="BG74" i="7" s="1"/>
  <c r="BF36" i="4"/>
  <c r="BF36" i="17" s="1"/>
  <c r="BJ63" i="7"/>
  <c r="BJ64" i="7" s="1"/>
  <c r="BJ21" i="15" s="1"/>
  <c r="H113" i="3"/>
  <c r="H58" i="7"/>
  <c r="BE11" i="4"/>
  <c r="BE50" i="17" s="1"/>
  <c r="BK133" i="3"/>
  <c r="BK117" i="3"/>
  <c r="BK118" i="3" s="1"/>
  <c r="BE40" i="11"/>
  <c r="BE42" i="11" s="1"/>
  <c r="BE45" i="11" s="1"/>
  <c r="BJ35" i="13"/>
  <c r="BJ36" i="13" s="1"/>
  <c r="BJ47" i="4" s="1"/>
  <c r="BL2" i="11"/>
  <c r="BL2" i="13"/>
  <c r="BK21" i="7"/>
  <c r="H69" i="7"/>
  <c r="H28" i="12"/>
  <c r="H53" i="12"/>
  <c r="H92" i="13"/>
  <c r="H68" i="12"/>
  <c r="H50" i="11"/>
  <c r="H125" i="9"/>
  <c r="BK131" i="3"/>
  <c r="BO44" i="13"/>
  <c r="BO54" i="13"/>
  <c r="BO5" i="13"/>
  <c r="BO5" i="11"/>
  <c r="BO5" i="12"/>
  <c r="BN56" i="13"/>
  <c r="BN68" i="13" s="1"/>
  <c r="BN46" i="13"/>
  <c r="BN62" i="13" s="1"/>
  <c r="BJ73" i="13"/>
  <c r="BJ74" i="13" s="1"/>
  <c r="BJ81" i="13" s="1"/>
  <c r="BJ63" i="13"/>
  <c r="BK60" i="13" s="1"/>
  <c r="BK10" i="7"/>
  <c r="BG26" i="11"/>
  <c r="BG32" i="11" s="1"/>
  <c r="BG11" i="11"/>
  <c r="BG30" i="11" s="1"/>
  <c r="BH3" i="13"/>
  <c r="BH3" i="11"/>
  <c r="BH3" i="12"/>
  <c r="BI71" i="12"/>
  <c r="BI36" i="13"/>
  <c r="BI47" i="4" s="1"/>
  <c r="BI95" i="13"/>
  <c r="AB119" i="9"/>
  <c r="AB121" i="9" s="1"/>
  <c r="BH11" i="11"/>
  <c r="BH30" i="11" s="1"/>
  <c r="BH26" i="11"/>
  <c r="BH32" i="11" s="1"/>
  <c r="BK50" i="11"/>
  <c r="BK69" i="7"/>
  <c r="BK53" i="12"/>
  <c r="BK125" i="9"/>
  <c r="BK68" i="12"/>
  <c r="BK28" i="12"/>
  <c r="BK92" i="13"/>
  <c r="BF72" i="12"/>
  <c r="BF73" i="12" s="1"/>
  <c r="BG70" i="12" s="1"/>
  <c r="BG62" i="12" s="1"/>
  <c r="BG63" i="12" s="1"/>
  <c r="BF9" i="12"/>
  <c r="BK4" i="13"/>
  <c r="BK4" i="12"/>
  <c r="BK4" i="11"/>
  <c r="BJ77" i="13"/>
  <c r="BJ78" i="13" s="1"/>
  <c r="BJ82" i="13" s="1"/>
  <c r="BJ69" i="13"/>
  <c r="BK66" i="13" s="1"/>
  <c r="BK61" i="13"/>
  <c r="BK45" i="13"/>
  <c r="BK33" i="13"/>
  <c r="BG94" i="13"/>
  <c r="BG97" i="13" s="1"/>
  <c r="BF27" i="4"/>
  <c r="BK10" i="5"/>
  <c r="BK15" i="5" s="1"/>
  <c r="BL12" i="5" s="1"/>
  <c r="BF110" i="9"/>
  <c r="BF128" i="9" s="1"/>
  <c r="BK114" i="9"/>
  <c r="BK39" i="11"/>
  <c r="AB54" i="11"/>
  <c r="AB55" i="11" s="1"/>
  <c r="AB47" i="11"/>
  <c r="AB44" i="4" s="1"/>
  <c r="BK67" i="13"/>
  <c r="BK55" i="13"/>
  <c r="BK34" i="13"/>
  <c r="BG74" i="9"/>
  <c r="BG107" i="9" s="1"/>
  <c r="BI81" i="9"/>
  <c r="BI67" i="9"/>
  <c r="BJ81" i="9"/>
  <c r="BJ67" i="9"/>
  <c r="BJ80" i="9"/>
  <c r="BJ66" i="9"/>
  <c r="BO5" i="9"/>
  <c r="BO5" i="7"/>
  <c r="BO5" i="8"/>
  <c r="BH3" i="7"/>
  <c r="BH3" i="9"/>
  <c r="BH3" i="8"/>
  <c r="BI80" i="9"/>
  <c r="BI66" i="9"/>
  <c r="BG88" i="9"/>
  <c r="BG92" i="9" s="1"/>
  <c r="BG93" i="9" s="1"/>
  <c r="BG108" i="9" s="1"/>
  <c r="BI79" i="9"/>
  <c r="BI65" i="9"/>
  <c r="BI101" i="9"/>
  <c r="BI58" i="9"/>
  <c r="BI59" i="9" s="1"/>
  <c r="BI83" i="9" s="1"/>
  <c r="BI53" i="9"/>
  <c r="BI54" i="9" s="1"/>
  <c r="BI69" i="9" s="1"/>
  <c r="BI36" i="8"/>
  <c r="BI37" i="8" s="1"/>
  <c r="BI24" i="11" s="1"/>
  <c r="BI30" i="8"/>
  <c r="BI31" i="8" s="1"/>
  <c r="H131" i="3"/>
  <c r="H22" i="8"/>
  <c r="BI82" i="9"/>
  <c r="BI68" i="9"/>
  <c r="H21" i="7"/>
  <c r="H10" i="7"/>
  <c r="BN17" i="3"/>
  <c r="H10" i="5"/>
  <c r="BO5" i="5"/>
  <c r="BO5" i="4"/>
  <c r="BO12" i="3"/>
  <c r="BO13" i="3" s="1"/>
  <c r="BO5" i="3"/>
  <c r="BP9" i="3"/>
  <c r="BO5" i="2"/>
  <c r="BI140" i="3"/>
  <c r="BI141" i="3" s="1"/>
  <c r="BH3" i="3"/>
  <c r="BH3" i="5"/>
  <c r="BH3" i="4"/>
  <c r="BH3" i="2"/>
  <c r="BL40" i="9" l="1"/>
  <c r="BH74" i="9"/>
  <c r="BH107" i="9" s="1"/>
  <c r="BL117" i="3"/>
  <c r="BL118" i="3" s="1"/>
  <c r="BJ30" i="8"/>
  <c r="BJ31" i="8" s="1"/>
  <c r="BJ9" i="11" s="1"/>
  <c r="BK25" i="8"/>
  <c r="BK30" i="8" s="1"/>
  <c r="BK31" i="8" s="1"/>
  <c r="AK14" i="4"/>
  <c r="AK55" i="4"/>
  <c r="BJ101" i="9"/>
  <c r="BJ103" i="9" s="1"/>
  <c r="BJ109" i="9" s="1"/>
  <c r="BL41" i="11"/>
  <c r="BL67" i="13"/>
  <c r="BL116" i="9"/>
  <c r="BJ58" i="9"/>
  <c r="BJ59" i="9" s="1"/>
  <c r="BJ83" i="9" s="1"/>
  <c r="BJ84" i="9" s="1"/>
  <c r="AL64" i="14"/>
  <c r="AL66" i="14" s="1"/>
  <c r="AL40" i="14"/>
  <c r="BJ53" i="9"/>
  <c r="BJ54" i="9" s="1"/>
  <c r="BJ69" i="9" s="1"/>
  <c r="BL25" i="11"/>
  <c r="BL17" i="11"/>
  <c r="BL23" i="8"/>
  <c r="BL114" i="9"/>
  <c r="BI96" i="13"/>
  <c r="BJ65" i="9"/>
  <c r="BL10" i="13"/>
  <c r="BL11" i="13" s="1"/>
  <c r="BL83" i="13" s="1"/>
  <c r="BJ68" i="9"/>
  <c r="BL55" i="13"/>
  <c r="BL33" i="13"/>
  <c r="BL35" i="13" s="1"/>
  <c r="BL71" i="12" s="1"/>
  <c r="BL61" i="13"/>
  <c r="BH88" i="9"/>
  <c r="BH92" i="9" s="1"/>
  <c r="BH93" i="9" s="1"/>
  <c r="BH108" i="9" s="1"/>
  <c r="AJ56" i="12"/>
  <c r="BK46" i="9"/>
  <c r="BK66" i="9" s="1"/>
  <c r="BK47" i="9"/>
  <c r="BK81" i="9" s="1"/>
  <c r="X71" i="4"/>
  <c r="BK48" i="9"/>
  <c r="BK82" i="9" s="1"/>
  <c r="AJ51" i="17"/>
  <c r="AJ52" i="17" s="1"/>
  <c r="AJ54" i="17" s="1"/>
  <c r="AJ24" i="17"/>
  <c r="AJ10" i="17"/>
  <c r="AJ42" i="17"/>
  <c r="BP5" i="14"/>
  <c r="BP5" i="17"/>
  <c r="BP5" i="15"/>
  <c r="BL72" i="14"/>
  <c r="BL73" i="14" s="1"/>
  <c r="BL76" i="14" s="1"/>
  <c r="BL61" i="14"/>
  <c r="BL62" i="14" s="1"/>
  <c r="BL65" i="14" s="1"/>
  <c r="BK72" i="7"/>
  <c r="BK52" i="4"/>
  <c r="BK30" i="15"/>
  <c r="BK31" i="15" s="1"/>
  <c r="BK36" i="15" s="1"/>
  <c r="BO130" i="3"/>
  <c r="BO50" i="15"/>
  <c r="BF115" i="9"/>
  <c r="BF117" i="9" s="1"/>
  <c r="BF120" i="9" s="1"/>
  <c r="BM97" i="3"/>
  <c r="BM98" i="3" s="1"/>
  <c r="BM29" i="14" s="1"/>
  <c r="BM30" i="14" s="1"/>
  <c r="BM88" i="14" s="1"/>
  <c r="BM2" i="17"/>
  <c r="BM57" i="15"/>
  <c r="BM10" i="15"/>
  <c r="BM11" i="15" s="1"/>
  <c r="BM14" i="15" s="1"/>
  <c r="BM15" i="15" s="1"/>
  <c r="BM41" i="15" s="1"/>
  <c r="BM2" i="15"/>
  <c r="BL36" i="7"/>
  <c r="BL37" i="7" s="1"/>
  <c r="BL52" i="14"/>
  <c r="BL53" i="14" s="1"/>
  <c r="BL51" i="4" s="1"/>
  <c r="BL45" i="14"/>
  <c r="BK56" i="4"/>
  <c r="BK58" i="4"/>
  <c r="BL4" i="14"/>
  <c r="BL4" i="15"/>
  <c r="BL4" i="17"/>
  <c r="BI3" i="14"/>
  <c r="BI3" i="15"/>
  <c r="BI3" i="17"/>
  <c r="BG33" i="11"/>
  <c r="BG53" i="11" s="1"/>
  <c r="Y89" i="7"/>
  <c r="Y64" i="4" s="1"/>
  <c r="Y65" i="4" s="1"/>
  <c r="Y20" i="15"/>
  <c r="Y22" i="15" s="1"/>
  <c r="Y35" i="15" s="1"/>
  <c r="Y37" i="15" s="1"/>
  <c r="Y58" i="15" s="1"/>
  <c r="Y59" i="15" s="1"/>
  <c r="AK82" i="14"/>
  <c r="AK83" i="14" s="1"/>
  <c r="AK90" i="14" s="1"/>
  <c r="AK91" i="14" s="1"/>
  <c r="AK78" i="14"/>
  <c r="BL48" i="14"/>
  <c r="BL31" i="14"/>
  <c r="AH35" i="4"/>
  <c r="AI55" i="12"/>
  <c r="AI32" i="12"/>
  <c r="AI33" i="12" s="1"/>
  <c r="AJ30" i="12" s="1"/>
  <c r="AJ21" i="12" s="1"/>
  <c r="AI37" i="12"/>
  <c r="AI38" i="12" s="1"/>
  <c r="AI41" i="12" s="1"/>
  <c r="AI42" i="12" s="1"/>
  <c r="BL39" i="14"/>
  <c r="BL17" i="14"/>
  <c r="AJ17" i="12"/>
  <c r="AJ18" i="12" s="1"/>
  <c r="AJ31" i="12" s="1"/>
  <c r="AJ13" i="12"/>
  <c r="AJ14" i="12" s="1"/>
  <c r="AL46" i="14"/>
  <c r="AK34" i="4"/>
  <c r="AK33" i="17" s="1"/>
  <c r="AK34" i="17" s="1"/>
  <c r="BL36" i="14"/>
  <c r="BL4" i="7"/>
  <c r="BK64" i="7"/>
  <c r="BM2" i="2"/>
  <c r="BL4" i="12"/>
  <c r="BL4" i="2"/>
  <c r="BL131" i="3"/>
  <c r="BL4" i="5"/>
  <c r="BL69" i="7"/>
  <c r="BK134" i="3"/>
  <c r="BM23" i="13"/>
  <c r="BM24" i="13" s="1"/>
  <c r="BM61" i="13" s="1"/>
  <c r="BF53" i="11"/>
  <c r="BM109" i="3"/>
  <c r="BM110" i="3" s="1"/>
  <c r="BM47" i="7" s="1"/>
  <c r="BM48" i="7" s="1"/>
  <c r="BM62" i="7" s="1"/>
  <c r="BL4" i="8"/>
  <c r="BM2" i="12"/>
  <c r="BF34" i="11"/>
  <c r="BF10" i="4" s="1"/>
  <c r="BM63" i="3"/>
  <c r="BM64" i="3" s="1"/>
  <c r="BM41" i="3"/>
  <c r="BM42" i="3" s="1"/>
  <c r="BM132" i="3" s="1"/>
  <c r="BM2" i="11"/>
  <c r="BM46" i="3"/>
  <c r="BM47" i="3" s="1"/>
  <c r="BM57" i="3"/>
  <c r="BM58" i="3" s="1"/>
  <c r="BM116" i="9" s="1"/>
  <c r="BL4" i="9"/>
  <c r="BL53" i="12"/>
  <c r="BM33" i="3"/>
  <c r="BM34" i="3" s="1"/>
  <c r="BM26" i="15" s="1"/>
  <c r="BM27" i="15" s="1"/>
  <c r="BM29" i="15" s="1"/>
  <c r="BL4" i="11"/>
  <c r="BM21" i="3"/>
  <c r="BM22" i="3" s="1"/>
  <c r="BN18" i="3"/>
  <c r="BN2" i="7" s="1"/>
  <c r="BL4" i="13"/>
  <c r="BM2" i="3"/>
  <c r="BM2" i="7"/>
  <c r="BM14" i="8"/>
  <c r="BM15" i="8" s="1"/>
  <c r="BM18" i="8" s="1"/>
  <c r="BM19" i="8" s="1"/>
  <c r="BM24" i="8" s="1"/>
  <c r="BE8" i="12"/>
  <c r="BL4" i="4"/>
  <c r="BM2" i="4"/>
  <c r="BM25" i="3"/>
  <c r="BM26" i="3" s="1"/>
  <c r="BM27" i="3" s="1"/>
  <c r="BM114" i="9" s="1"/>
  <c r="BM2" i="9"/>
  <c r="BH33" i="11"/>
  <c r="BH53" i="11" s="1"/>
  <c r="BL58" i="7"/>
  <c r="BL59" i="7" s="1"/>
  <c r="BL63" i="7" s="1"/>
  <c r="BM2" i="5"/>
  <c r="BL113" i="3"/>
  <c r="BM114" i="3" s="1"/>
  <c r="BM2" i="8"/>
  <c r="BL4" i="3"/>
  <c r="BM74" i="3"/>
  <c r="BM75" i="3" s="1"/>
  <c r="BM102" i="9" s="1"/>
  <c r="BM29" i="13"/>
  <c r="BM30" i="13" s="1"/>
  <c r="BM67" i="13" s="1"/>
  <c r="BL22" i="8"/>
  <c r="BL25" i="8" s="1"/>
  <c r="BM2" i="13"/>
  <c r="BJ84" i="13"/>
  <c r="BJ96" i="13" s="1"/>
  <c r="BL21" i="7"/>
  <c r="BL92" i="13"/>
  <c r="BL28" i="12"/>
  <c r="BL10" i="5"/>
  <c r="BL15" i="5" s="1"/>
  <c r="BM12" i="5" s="1"/>
  <c r="BL10" i="7"/>
  <c r="BL68" i="12"/>
  <c r="BM85" i="3"/>
  <c r="BM86" i="3" s="1"/>
  <c r="BM15" i="14" s="1"/>
  <c r="BM16" i="14" s="1"/>
  <c r="BM89" i="14" s="1"/>
  <c r="BM2" i="14"/>
  <c r="BL62" i="7"/>
  <c r="BJ95" i="13"/>
  <c r="BL125" i="9"/>
  <c r="BL50" i="11"/>
  <c r="Y25" i="7"/>
  <c r="Y26" i="7" s="1"/>
  <c r="Y14" i="7"/>
  <c r="Y15" i="7" s="1"/>
  <c r="BH71" i="7"/>
  <c r="BH74" i="7" s="1"/>
  <c r="BG36" i="4"/>
  <c r="BG36" i="17" s="1"/>
  <c r="BJ65" i="7"/>
  <c r="BJ61" i="4" s="1"/>
  <c r="BJ73" i="7"/>
  <c r="BJ71" i="12"/>
  <c r="BP44" i="13"/>
  <c r="BP5" i="12"/>
  <c r="BP54" i="13"/>
  <c r="BP5" i="13"/>
  <c r="BP5" i="11"/>
  <c r="BK35" i="13"/>
  <c r="BG72" i="12"/>
  <c r="BG73" i="12" s="1"/>
  <c r="BH70" i="12" s="1"/>
  <c r="BH62" i="12" s="1"/>
  <c r="BH63" i="12" s="1"/>
  <c r="BG9" i="12"/>
  <c r="BG110" i="9"/>
  <c r="BG128" i="9" s="1"/>
  <c r="BJ16" i="11"/>
  <c r="BJ18" i="11" s="1"/>
  <c r="BJ31" i="11" s="1"/>
  <c r="AC52" i="11"/>
  <c r="AC44" i="11" s="1"/>
  <c r="AC46" i="11" s="1"/>
  <c r="AB32" i="4"/>
  <c r="AB23" i="17" s="1"/>
  <c r="BH94" i="13"/>
  <c r="BH97" i="13" s="1"/>
  <c r="BG27" i="4"/>
  <c r="BO46" i="13"/>
  <c r="BO62" i="13" s="1"/>
  <c r="BO56" i="13"/>
  <c r="BO68" i="13" s="1"/>
  <c r="BK73" i="13"/>
  <c r="BK74" i="13" s="1"/>
  <c r="BK81" i="13" s="1"/>
  <c r="BK63" i="13"/>
  <c r="BL60" i="13" s="1"/>
  <c r="BK77" i="13"/>
  <c r="BK78" i="13" s="1"/>
  <c r="BK82" i="13" s="1"/>
  <c r="BK69" i="13"/>
  <c r="BL66" i="13" s="1"/>
  <c r="BI3" i="13"/>
  <c r="BI3" i="12"/>
  <c r="BI3" i="11"/>
  <c r="AB129" i="9"/>
  <c r="AB130" i="9" s="1"/>
  <c r="AB43" i="4"/>
  <c r="AB45" i="4" s="1"/>
  <c r="AB48" i="4" s="1"/>
  <c r="AB53" i="4" s="1"/>
  <c r="BI9" i="11"/>
  <c r="BI16" i="11"/>
  <c r="BI18" i="11" s="1"/>
  <c r="BI31" i="11" s="1"/>
  <c r="BF9" i="4"/>
  <c r="BI73" i="9"/>
  <c r="BI103" i="9"/>
  <c r="BI109" i="9" s="1"/>
  <c r="BI72" i="9"/>
  <c r="BI70" i="9"/>
  <c r="BI3" i="7"/>
  <c r="BI3" i="9"/>
  <c r="BI3" i="8"/>
  <c r="BL48" i="9"/>
  <c r="BL46" i="9"/>
  <c r="BL45" i="9"/>
  <c r="BL47" i="9"/>
  <c r="BI85" i="9"/>
  <c r="BI87" i="9"/>
  <c r="BI84" i="9"/>
  <c r="BI86" i="9"/>
  <c r="BP5" i="8"/>
  <c r="BP5" i="7"/>
  <c r="BP5" i="9"/>
  <c r="BI71" i="9"/>
  <c r="BK79" i="9"/>
  <c r="BK65" i="9"/>
  <c r="BP5" i="5"/>
  <c r="BP5" i="4"/>
  <c r="BQ9" i="3"/>
  <c r="BP12" i="3"/>
  <c r="BP13" i="3" s="1"/>
  <c r="BP5" i="3"/>
  <c r="BP5" i="2"/>
  <c r="BO17" i="3"/>
  <c r="BJ140" i="3"/>
  <c r="BJ141" i="3" s="1"/>
  <c r="BI3" i="3"/>
  <c r="BI3" i="5"/>
  <c r="BI3" i="4"/>
  <c r="BI3" i="2"/>
  <c r="BK36" i="8" l="1"/>
  <c r="BK37" i="8" s="1"/>
  <c r="BK24" i="11" s="1"/>
  <c r="BK53" i="9"/>
  <c r="BK54" i="9" s="1"/>
  <c r="BK69" i="9" s="1"/>
  <c r="BK58" i="9"/>
  <c r="BK59" i="9" s="1"/>
  <c r="BK83" i="9" s="1"/>
  <c r="BM10" i="7"/>
  <c r="BH110" i="9"/>
  <c r="BH128" i="9" s="1"/>
  <c r="BK101" i="9"/>
  <c r="BM28" i="12"/>
  <c r="BJ73" i="9"/>
  <c r="BJ87" i="9"/>
  <c r="BJ71" i="9"/>
  <c r="AL33" i="4"/>
  <c r="AL32" i="17" s="1"/>
  <c r="AM37" i="14"/>
  <c r="AL67" i="14"/>
  <c r="AL81" i="14"/>
  <c r="BJ70" i="9"/>
  <c r="BJ86" i="9"/>
  <c r="BJ85" i="9"/>
  <c r="BJ72" i="9"/>
  <c r="BN2" i="2"/>
  <c r="BK67" i="9"/>
  <c r="BK80" i="9"/>
  <c r="BK85" i="9" s="1"/>
  <c r="BK68" i="9"/>
  <c r="BK73" i="9" s="1"/>
  <c r="BM131" i="3"/>
  <c r="BN46" i="3"/>
  <c r="BN47" i="3" s="1"/>
  <c r="BL64" i="7"/>
  <c r="BL21" i="15" s="1"/>
  <c r="BM31" i="14"/>
  <c r="BM58" i="4" s="1"/>
  <c r="BM48" i="14"/>
  <c r="BH40" i="11"/>
  <c r="BH42" i="11" s="1"/>
  <c r="BH45" i="11" s="1"/>
  <c r="BJ85" i="13"/>
  <c r="BJ13" i="4" s="1"/>
  <c r="BM33" i="13"/>
  <c r="BM21" i="7"/>
  <c r="BM68" i="12"/>
  <c r="BG40" i="11"/>
  <c r="BG42" i="11" s="1"/>
  <c r="BG45" i="11" s="1"/>
  <c r="BM45" i="13"/>
  <c r="AK40" i="17"/>
  <c r="AK49" i="17"/>
  <c r="BH34" i="11"/>
  <c r="BH10" i="4" s="1"/>
  <c r="BM92" i="13"/>
  <c r="BG34" i="11"/>
  <c r="BG10" i="4" s="1"/>
  <c r="BM50" i="11"/>
  <c r="BM39" i="11"/>
  <c r="BM72" i="14"/>
  <c r="BM73" i="14" s="1"/>
  <c r="BM76" i="14" s="1"/>
  <c r="BM61" i="14"/>
  <c r="BM62" i="14" s="1"/>
  <c r="BM65" i="14" s="1"/>
  <c r="BL58" i="4"/>
  <c r="BM4" i="14"/>
  <c r="BM4" i="17"/>
  <c r="BM4" i="15"/>
  <c r="BL72" i="7"/>
  <c r="BL52" i="4"/>
  <c r="BL30" i="15"/>
  <c r="BL31" i="15" s="1"/>
  <c r="BL36" i="15" s="1"/>
  <c r="BM4" i="8"/>
  <c r="BM113" i="3"/>
  <c r="BN114" i="3" s="1"/>
  <c r="Y61" i="15"/>
  <c r="BN63" i="3"/>
  <c r="BN64" i="3" s="1"/>
  <c r="BF11" i="4"/>
  <c r="BF50" i="17" s="1"/>
  <c r="BM4" i="4"/>
  <c r="BM4" i="9"/>
  <c r="BM4" i="3"/>
  <c r="Y21" i="4"/>
  <c r="Y22" i="4" s="1"/>
  <c r="BM4" i="5"/>
  <c r="BM69" i="7"/>
  <c r="AB59" i="4"/>
  <c r="AB62" i="4" s="1"/>
  <c r="AB24" i="7" s="1"/>
  <c r="AB83" i="7" s="1"/>
  <c r="AB8" i="17"/>
  <c r="AB11" i="17" s="1"/>
  <c r="AB13" i="17" s="1"/>
  <c r="BM4" i="12"/>
  <c r="BL134" i="3"/>
  <c r="BL56" i="4"/>
  <c r="BN97" i="3"/>
  <c r="BN98" i="3" s="1"/>
  <c r="BN29" i="14" s="1"/>
  <c r="BN30" i="14" s="1"/>
  <c r="BN48" i="14" s="1"/>
  <c r="BN10" i="15"/>
  <c r="BN11" i="15" s="1"/>
  <c r="BN14" i="15" s="1"/>
  <c r="BN15" i="15" s="1"/>
  <c r="BN41" i="15" s="1"/>
  <c r="BN2" i="15"/>
  <c r="BN2" i="17"/>
  <c r="BN57" i="15"/>
  <c r="BN33" i="3"/>
  <c r="BN34" i="3" s="1"/>
  <c r="BN26" i="15" s="1"/>
  <c r="BN27" i="15" s="1"/>
  <c r="BN29" i="15" s="1"/>
  <c r="AK122" i="3"/>
  <c r="AK123" i="3" s="1"/>
  <c r="AK9" i="17"/>
  <c r="BM4" i="7"/>
  <c r="BP130" i="3"/>
  <c r="BP50" i="15"/>
  <c r="BM4" i="13"/>
  <c r="BM4" i="2"/>
  <c r="BM58" i="7"/>
  <c r="BM59" i="7" s="1"/>
  <c r="BM63" i="7" s="1"/>
  <c r="BM64" i="7" s="1"/>
  <c r="BM21" i="15" s="1"/>
  <c r="BO18" i="3"/>
  <c r="BO85" i="3" s="1"/>
  <c r="BO86" i="3" s="1"/>
  <c r="BO15" i="14" s="1"/>
  <c r="BO16" i="14" s="1"/>
  <c r="BO89" i="14" s="1"/>
  <c r="BJ3" i="14"/>
  <c r="BJ3" i="17"/>
  <c r="BJ3" i="15"/>
  <c r="BQ5" i="14"/>
  <c r="BQ5" i="17"/>
  <c r="BQ5" i="15"/>
  <c r="BM4" i="11"/>
  <c r="BM36" i="7"/>
  <c r="BM37" i="7" s="1"/>
  <c r="BM52" i="14"/>
  <c r="BM53" i="14" s="1"/>
  <c r="BM51" i="4" s="1"/>
  <c r="BM45" i="14"/>
  <c r="Y49" i="15"/>
  <c r="Y51" i="15" s="1"/>
  <c r="Y53" i="15" s="1"/>
  <c r="Y40" i="15"/>
  <c r="Y42" i="15" s="1"/>
  <c r="Y45" i="15" s="1"/>
  <c r="BK65" i="7"/>
  <c r="BK61" i="4" s="1"/>
  <c r="BK21" i="15"/>
  <c r="BK73" i="7"/>
  <c r="AK15" i="4"/>
  <c r="AK16" i="4" s="1"/>
  <c r="AK47" i="12" s="1"/>
  <c r="AK48" i="12" s="1"/>
  <c r="AK56" i="12" s="1"/>
  <c r="AK57" i="4"/>
  <c r="AK10" i="12"/>
  <c r="AK11" i="12" s="1"/>
  <c r="AK84" i="14"/>
  <c r="BM39" i="14"/>
  <c r="BM17" i="14"/>
  <c r="AJ36" i="12"/>
  <c r="AJ22" i="12"/>
  <c r="AJ23" i="12" s="1"/>
  <c r="AI57" i="12"/>
  <c r="AI58" i="12" s="1"/>
  <c r="AI43" i="12"/>
  <c r="AI50" i="4" s="1"/>
  <c r="AL75" i="14"/>
  <c r="AL77" i="14" s="1"/>
  <c r="AL49" i="14"/>
  <c r="BM55" i="13"/>
  <c r="BM23" i="8"/>
  <c r="BM40" i="9"/>
  <c r="BM48" i="9" s="1"/>
  <c r="BG115" i="9"/>
  <c r="BG117" i="9" s="1"/>
  <c r="BG120" i="9" s="1"/>
  <c r="BM34" i="13"/>
  <c r="BG9" i="4"/>
  <c r="BN29" i="13"/>
  <c r="BN30" i="13" s="1"/>
  <c r="BN67" i="13" s="1"/>
  <c r="BM36" i="14"/>
  <c r="BN2" i="3"/>
  <c r="BM22" i="8"/>
  <c r="BM125" i="9"/>
  <c r="BN57" i="3"/>
  <c r="BN58" i="3" s="1"/>
  <c r="BN116" i="9" s="1"/>
  <c r="BN25" i="3"/>
  <c r="BN26" i="3" s="1"/>
  <c r="BN27" i="3" s="1"/>
  <c r="BN114" i="9" s="1"/>
  <c r="BM17" i="11"/>
  <c r="BN109" i="3"/>
  <c r="BN110" i="3" s="1"/>
  <c r="BN47" i="7" s="1"/>
  <c r="BN48" i="7" s="1"/>
  <c r="BN62" i="7" s="1"/>
  <c r="BM25" i="11"/>
  <c r="BM133" i="3"/>
  <c r="BM117" i="3"/>
  <c r="BM118" i="3" s="1"/>
  <c r="BM53" i="12"/>
  <c r="BN2" i="11"/>
  <c r="BM10" i="11"/>
  <c r="BN85" i="3"/>
  <c r="BN86" i="3" s="1"/>
  <c r="BN15" i="14" s="1"/>
  <c r="BN16" i="14" s="1"/>
  <c r="BN89" i="14" s="1"/>
  <c r="BM10" i="13"/>
  <c r="BM11" i="13" s="1"/>
  <c r="BM83" i="13" s="1"/>
  <c r="BN14" i="8"/>
  <c r="BN15" i="8" s="1"/>
  <c r="BN18" i="8" s="1"/>
  <c r="BN19" i="8" s="1"/>
  <c r="BN24" i="8" s="1"/>
  <c r="BN41" i="3"/>
  <c r="BN42" i="3" s="1"/>
  <c r="BN132" i="3" s="1"/>
  <c r="BN2" i="9"/>
  <c r="BN2" i="12"/>
  <c r="BM41" i="11"/>
  <c r="BN2" i="14"/>
  <c r="BN21" i="3"/>
  <c r="BN22" i="3" s="1"/>
  <c r="BN2" i="4"/>
  <c r="BN2" i="8"/>
  <c r="BN2" i="13"/>
  <c r="BN2" i="5"/>
  <c r="BM10" i="5"/>
  <c r="BM15" i="5" s="1"/>
  <c r="BN12" i="5" s="1"/>
  <c r="BN74" i="3"/>
  <c r="BN75" i="3" s="1"/>
  <c r="BN102" i="9" s="1"/>
  <c r="BN23" i="13"/>
  <c r="BN24" i="13" s="1"/>
  <c r="BN61" i="13" s="1"/>
  <c r="BL95" i="13"/>
  <c r="BL36" i="13"/>
  <c r="BL47" i="4" s="1"/>
  <c r="Z12" i="7"/>
  <c r="Y37" i="4"/>
  <c r="Y29" i="4"/>
  <c r="Z23" i="7"/>
  <c r="BI71" i="7"/>
  <c r="BI74" i="7" s="1"/>
  <c r="BH36" i="4"/>
  <c r="BH36" i="17" s="1"/>
  <c r="BK84" i="13"/>
  <c r="BK85" i="13" s="1"/>
  <c r="BK13" i="4" s="1"/>
  <c r="BP46" i="13"/>
  <c r="BP62" i="13" s="1"/>
  <c r="BP56" i="13"/>
  <c r="BP68" i="13" s="1"/>
  <c r="BK95" i="13"/>
  <c r="BK36" i="13"/>
  <c r="BK47" i="4" s="1"/>
  <c r="BK71" i="12"/>
  <c r="BL77" i="13"/>
  <c r="BL78" i="13" s="1"/>
  <c r="BL82" i="13" s="1"/>
  <c r="BL69" i="13"/>
  <c r="BM66" i="13" s="1"/>
  <c r="BH72" i="12"/>
  <c r="BH73" i="12" s="1"/>
  <c r="BI70" i="12" s="1"/>
  <c r="BI62" i="12" s="1"/>
  <c r="BI63" i="12" s="1"/>
  <c r="BH9" i="12"/>
  <c r="BL63" i="13"/>
  <c r="BM60" i="13" s="1"/>
  <c r="BL73" i="13"/>
  <c r="BL74" i="13" s="1"/>
  <c r="BL81" i="13" s="1"/>
  <c r="BI26" i="11"/>
  <c r="BI32" i="11" s="1"/>
  <c r="BI11" i="11"/>
  <c r="BI30" i="11" s="1"/>
  <c r="BJ26" i="11"/>
  <c r="BJ32" i="11" s="1"/>
  <c r="BJ11" i="11"/>
  <c r="BJ30" i="11" s="1"/>
  <c r="AC54" i="11"/>
  <c r="AC55" i="11" s="1"/>
  <c r="AC47" i="11"/>
  <c r="AC44" i="4" s="1"/>
  <c r="BJ3" i="13"/>
  <c r="BJ3" i="12"/>
  <c r="BJ3" i="11"/>
  <c r="AC127" i="9"/>
  <c r="AB28" i="4"/>
  <c r="AB18" i="17" s="1"/>
  <c r="BQ5" i="12"/>
  <c r="BQ44" i="13"/>
  <c r="BQ54" i="13"/>
  <c r="BQ5" i="13"/>
  <c r="BQ5" i="11"/>
  <c r="BK16" i="11"/>
  <c r="BK18" i="11" s="1"/>
  <c r="BK31" i="11" s="1"/>
  <c r="BK9" i="11"/>
  <c r="BI94" i="13"/>
  <c r="BI97" i="13" s="1"/>
  <c r="BH27" i="4"/>
  <c r="BK103" i="9"/>
  <c r="BK109" i="9" s="1"/>
  <c r="BI74" i="9"/>
  <c r="BI107" i="9" s="1"/>
  <c r="BK87" i="9"/>
  <c r="BK86" i="9"/>
  <c r="BK84" i="9"/>
  <c r="BL79" i="9"/>
  <c r="BL65" i="9"/>
  <c r="BL80" i="9"/>
  <c r="BL66" i="9"/>
  <c r="BQ5" i="8"/>
  <c r="BQ5" i="7"/>
  <c r="BQ5" i="9"/>
  <c r="BL36" i="8"/>
  <c r="BL37" i="8" s="1"/>
  <c r="BL24" i="11" s="1"/>
  <c r="BL58" i="9"/>
  <c r="BL59" i="9" s="1"/>
  <c r="BL83" i="9" s="1"/>
  <c r="BL53" i="9"/>
  <c r="BL54" i="9" s="1"/>
  <c r="BL69" i="9" s="1"/>
  <c r="BL101" i="9"/>
  <c r="BL30" i="8"/>
  <c r="BL31" i="8" s="1"/>
  <c r="BJ3" i="7"/>
  <c r="BJ3" i="8"/>
  <c r="BJ3" i="9"/>
  <c r="BL82" i="9"/>
  <c r="BL68" i="9"/>
  <c r="BK71" i="9"/>
  <c r="BK70" i="9"/>
  <c r="BI88" i="9"/>
  <c r="BI92" i="9" s="1"/>
  <c r="BI93" i="9" s="1"/>
  <c r="BI108" i="9" s="1"/>
  <c r="BL81" i="9"/>
  <c r="BL67" i="9"/>
  <c r="BP17" i="3"/>
  <c r="BQ5" i="5"/>
  <c r="BQ5" i="4"/>
  <c r="BQ5" i="3"/>
  <c r="BR9" i="3"/>
  <c r="BQ12" i="3"/>
  <c r="BQ13" i="3" s="1"/>
  <c r="BQ5" i="2"/>
  <c r="BJ3" i="3"/>
  <c r="BJ3" i="5"/>
  <c r="BJ3" i="4"/>
  <c r="BJ3" i="2"/>
  <c r="BK140" i="3"/>
  <c r="BK141" i="3" s="1"/>
  <c r="BK72" i="9" l="1"/>
  <c r="BH115" i="9"/>
  <c r="BH117" i="9" s="1"/>
  <c r="BH120" i="9" s="1"/>
  <c r="BH9" i="4"/>
  <c r="BN53" i="12"/>
  <c r="BN28" i="12"/>
  <c r="BN68" i="12"/>
  <c r="BN92" i="13"/>
  <c r="BJ74" i="9"/>
  <c r="BJ107" i="9" s="1"/>
  <c r="BJ88" i="9"/>
  <c r="BJ92" i="9" s="1"/>
  <c r="BJ93" i="9" s="1"/>
  <c r="BJ108" i="9" s="1"/>
  <c r="BL73" i="7"/>
  <c r="BL65" i="7"/>
  <c r="BL61" i="4" s="1"/>
  <c r="BN36" i="14"/>
  <c r="BP18" i="3"/>
  <c r="BP85" i="3" s="1"/>
  <c r="BP86" i="3" s="1"/>
  <c r="BP15" i="14" s="1"/>
  <c r="BP16" i="14" s="1"/>
  <c r="BP89" i="14" s="1"/>
  <c r="AL14" i="4"/>
  <c r="AL55" i="4"/>
  <c r="AM64" i="14"/>
  <c r="AM66" i="14" s="1"/>
  <c r="AM40" i="14"/>
  <c r="BM47" i="9"/>
  <c r="BM81" i="9" s="1"/>
  <c r="BM134" i="3"/>
  <c r="BG11" i="4"/>
  <c r="BG50" i="17" s="1"/>
  <c r="BM35" i="13"/>
  <c r="BM36" i="13" s="1"/>
  <c r="BM47" i="4" s="1"/>
  <c r="BO29" i="13"/>
  <c r="BO30" i="13" s="1"/>
  <c r="BO34" i="13" s="1"/>
  <c r="BM25" i="8"/>
  <c r="BM36" i="8" s="1"/>
  <c r="BM37" i="8" s="1"/>
  <c r="BM24" i="11" s="1"/>
  <c r="BF8" i="12"/>
  <c r="BM45" i="9"/>
  <c r="BM79" i="9" s="1"/>
  <c r="BN125" i="9"/>
  <c r="BN113" i="3"/>
  <c r="BO114" i="3" s="1"/>
  <c r="BO133" i="3" s="1"/>
  <c r="BN69" i="7"/>
  <c r="BN31" i="14"/>
  <c r="BN58" i="4" s="1"/>
  <c r="BN88" i="14"/>
  <c r="BN50" i="11"/>
  <c r="BN21" i="7"/>
  <c r="BO21" i="3"/>
  <c r="BO22" i="3" s="1"/>
  <c r="BO4" i="14" s="1"/>
  <c r="BN10" i="5"/>
  <c r="BN15" i="5" s="1"/>
  <c r="BO12" i="5" s="1"/>
  <c r="BM46" i="9"/>
  <c r="BM66" i="9" s="1"/>
  <c r="BH11" i="4"/>
  <c r="BH50" i="17" s="1"/>
  <c r="BN10" i="7"/>
  <c r="BN22" i="8"/>
  <c r="BN131" i="3"/>
  <c r="Y38" i="4"/>
  <c r="Y37" i="17"/>
  <c r="Y38" i="17" s="1"/>
  <c r="Y41" i="17" s="1"/>
  <c r="Y43" i="17" s="1"/>
  <c r="Y45" i="17" s="1"/>
  <c r="AK51" i="17"/>
  <c r="AK52" i="17" s="1"/>
  <c r="AK54" i="17" s="1"/>
  <c r="AK24" i="17"/>
  <c r="AK10" i="17"/>
  <c r="AK42" i="17"/>
  <c r="Y30" i="4"/>
  <c r="Y19" i="17"/>
  <c r="Y20" i="17" s="1"/>
  <c r="Y22" i="17" s="1"/>
  <c r="Y25" i="17" s="1"/>
  <c r="Y27" i="17" s="1"/>
  <c r="BO2" i="4"/>
  <c r="BO2" i="8"/>
  <c r="BM72" i="7"/>
  <c r="BM52" i="4"/>
  <c r="BM30" i="15"/>
  <c r="BM31" i="15" s="1"/>
  <c r="BM36" i="15" s="1"/>
  <c r="BO46" i="3"/>
  <c r="BO47" i="3" s="1"/>
  <c r="BK3" i="14"/>
  <c r="BK3" i="17"/>
  <c r="BK3" i="15"/>
  <c r="BO14" i="8"/>
  <c r="BO15" i="8" s="1"/>
  <c r="BO18" i="8" s="1"/>
  <c r="BO19" i="8" s="1"/>
  <c r="BO24" i="8" s="1"/>
  <c r="BO2" i="9"/>
  <c r="BN4" i="14"/>
  <c r="BN4" i="17"/>
  <c r="BN4" i="15"/>
  <c r="BM56" i="4"/>
  <c r="BN36" i="7"/>
  <c r="BN37" i="7" s="1"/>
  <c r="BN45" i="14"/>
  <c r="BN52" i="14"/>
  <c r="BN53" i="14" s="1"/>
  <c r="BN51" i="4" s="1"/>
  <c r="BO2" i="5"/>
  <c r="BO23" i="13"/>
  <c r="BO24" i="13" s="1"/>
  <c r="BO61" i="13" s="1"/>
  <c r="BQ130" i="3"/>
  <c r="BQ50" i="15"/>
  <c r="BO41" i="3"/>
  <c r="BO42" i="3" s="1"/>
  <c r="BO132" i="3" s="1"/>
  <c r="BN41" i="11"/>
  <c r="BO2" i="14"/>
  <c r="BO2" i="12"/>
  <c r="BO2" i="7"/>
  <c r="BO25" i="3"/>
  <c r="BO26" i="3" s="1"/>
  <c r="BO27" i="3" s="1"/>
  <c r="BO114" i="9" s="1"/>
  <c r="BO63" i="3"/>
  <c r="BO64" i="3" s="1"/>
  <c r="BO2" i="2"/>
  <c r="BO74" i="3"/>
  <c r="BO75" i="3" s="1"/>
  <c r="BO102" i="9" s="1"/>
  <c r="BO33" i="3"/>
  <c r="BO34" i="3" s="1"/>
  <c r="BO26" i="15" s="1"/>
  <c r="BO27" i="15" s="1"/>
  <c r="BO29" i="15" s="1"/>
  <c r="BN10" i="11"/>
  <c r="BN133" i="3"/>
  <c r="BN117" i="3"/>
  <c r="BN118" i="3" s="1"/>
  <c r="BO97" i="3"/>
  <c r="BO98" i="3" s="1"/>
  <c r="BO29" i="14" s="1"/>
  <c r="BO30" i="14" s="1"/>
  <c r="BO88" i="14" s="1"/>
  <c r="BO2" i="15"/>
  <c r="BO10" i="15"/>
  <c r="BO11" i="15" s="1"/>
  <c r="BO14" i="15" s="1"/>
  <c r="BO15" i="15" s="1"/>
  <c r="BO41" i="15" s="1"/>
  <c r="BO57" i="15"/>
  <c r="BO2" i="17"/>
  <c r="BO109" i="3"/>
  <c r="BO110" i="3" s="1"/>
  <c r="BO47" i="7" s="1"/>
  <c r="BO48" i="7" s="1"/>
  <c r="BO62" i="7" s="1"/>
  <c r="BO2" i="13"/>
  <c r="BR5" i="14"/>
  <c r="BR5" i="17"/>
  <c r="BR5" i="15"/>
  <c r="BN17" i="11"/>
  <c r="BO2" i="3"/>
  <c r="BO57" i="3"/>
  <c r="BO58" i="3" s="1"/>
  <c r="BO25" i="11" s="1"/>
  <c r="BI33" i="11"/>
  <c r="BI34" i="11" s="1"/>
  <c r="BI10" i="4" s="1"/>
  <c r="BO2" i="11"/>
  <c r="BN39" i="11"/>
  <c r="BN72" i="14"/>
  <c r="BN73" i="14" s="1"/>
  <c r="BN76" i="14" s="1"/>
  <c r="BN61" i="14"/>
  <c r="BN62" i="14" s="1"/>
  <c r="BN65" i="14" s="1"/>
  <c r="AK49" i="12"/>
  <c r="AK18" i="4" s="1"/>
  <c r="AK19" i="4" s="1"/>
  <c r="AK13" i="7" s="1"/>
  <c r="AK79" i="7" s="1"/>
  <c r="AL82" i="14"/>
  <c r="AL83" i="14" s="1"/>
  <c r="AL90" i="14" s="1"/>
  <c r="AL91" i="14" s="1"/>
  <c r="AL78" i="14"/>
  <c r="AJ32" i="12"/>
  <c r="AJ33" i="12" s="1"/>
  <c r="AK30" i="12" s="1"/>
  <c r="AK21" i="12" s="1"/>
  <c r="AJ37" i="12"/>
  <c r="AJ38" i="12" s="1"/>
  <c r="AJ41" i="12" s="1"/>
  <c r="AJ42" i="12" s="1"/>
  <c r="BO39" i="14"/>
  <c r="BO17" i="14"/>
  <c r="AM46" i="14"/>
  <c r="AL34" i="4"/>
  <c r="AL33" i="17" s="1"/>
  <c r="AL34" i="17" s="1"/>
  <c r="AK13" i="12"/>
  <c r="AK14" i="12" s="1"/>
  <c r="AK17" i="12"/>
  <c r="AK18" i="12" s="1"/>
  <c r="AK31" i="12" s="1"/>
  <c r="AI35" i="4"/>
  <c r="AJ55" i="12"/>
  <c r="BN39" i="14"/>
  <c r="BN17" i="14"/>
  <c r="BN23" i="8"/>
  <c r="BN55" i="13"/>
  <c r="BN10" i="13"/>
  <c r="BN11" i="13" s="1"/>
  <c r="BN83" i="13" s="1"/>
  <c r="BN34" i="13"/>
  <c r="BN33" i="13"/>
  <c r="BN25" i="11"/>
  <c r="BN58" i="7"/>
  <c r="BN59" i="7" s="1"/>
  <c r="BN63" i="7" s="1"/>
  <c r="BN64" i="7" s="1"/>
  <c r="BN21" i="15" s="1"/>
  <c r="BN4" i="7"/>
  <c r="BN4" i="13"/>
  <c r="BN4" i="2"/>
  <c r="BN4" i="11"/>
  <c r="BN4" i="4"/>
  <c r="BN4" i="12"/>
  <c r="BN4" i="5"/>
  <c r="BN4" i="3"/>
  <c r="BN4" i="8"/>
  <c r="BN45" i="13"/>
  <c r="BN40" i="9"/>
  <c r="BN48" i="9" s="1"/>
  <c r="BN4" i="9"/>
  <c r="BJ33" i="11"/>
  <c r="BJ53" i="11" s="1"/>
  <c r="Z82" i="7"/>
  <c r="Z84" i="7" s="1"/>
  <c r="Z87" i="7" s="1"/>
  <c r="Z78" i="7"/>
  <c r="Z80" i="7" s="1"/>
  <c r="Z86" i="7" s="1"/>
  <c r="BJ71" i="7"/>
  <c r="BJ74" i="7" s="1"/>
  <c r="BI36" i="4"/>
  <c r="BI36" i="17" s="1"/>
  <c r="BM73" i="7"/>
  <c r="BM65" i="7"/>
  <c r="BM61" i="4" s="1"/>
  <c r="BK96" i="13"/>
  <c r="BR54" i="13"/>
  <c r="BR44" i="13"/>
  <c r="BR5" i="11"/>
  <c r="BR5" i="13"/>
  <c r="BR5" i="12"/>
  <c r="BK11" i="11"/>
  <c r="BK30" i="11" s="1"/>
  <c r="BK26" i="11"/>
  <c r="BK32" i="11" s="1"/>
  <c r="AC119" i="9"/>
  <c r="AC121" i="9" s="1"/>
  <c r="AD52" i="11"/>
  <c r="AC32" i="4"/>
  <c r="AC23" i="17" s="1"/>
  <c r="BM69" i="13"/>
  <c r="BN66" i="13" s="1"/>
  <c r="BM77" i="13"/>
  <c r="BM78" i="13" s="1"/>
  <c r="BM82" i="13" s="1"/>
  <c r="BL9" i="11"/>
  <c r="BL16" i="11"/>
  <c r="BL18" i="11" s="1"/>
  <c r="BL31" i="11" s="1"/>
  <c r="BK3" i="13"/>
  <c r="BK3" i="12"/>
  <c r="BK3" i="11"/>
  <c r="BQ56" i="13"/>
  <c r="BQ68" i="13" s="1"/>
  <c r="BQ46" i="13"/>
  <c r="BQ62" i="13" s="1"/>
  <c r="BL84" i="13"/>
  <c r="BM63" i="13"/>
  <c r="BN60" i="13" s="1"/>
  <c r="BM73" i="13"/>
  <c r="BM74" i="13" s="1"/>
  <c r="BM81" i="13" s="1"/>
  <c r="BJ94" i="13"/>
  <c r="BJ97" i="13" s="1"/>
  <c r="BI27" i="4"/>
  <c r="BI72" i="12"/>
  <c r="BI73" i="12" s="1"/>
  <c r="BJ70" i="12" s="1"/>
  <c r="BJ62" i="12" s="1"/>
  <c r="BJ63" i="12" s="1"/>
  <c r="BI9" i="12"/>
  <c r="BL73" i="9"/>
  <c r="BJ110" i="9"/>
  <c r="BJ128" i="9" s="1"/>
  <c r="BL71" i="9"/>
  <c r="BL70" i="9"/>
  <c r="BL72" i="9"/>
  <c r="BL103" i="9"/>
  <c r="BL109" i="9" s="1"/>
  <c r="BK3" i="7"/>
  <c r="BK3" i="9"/>
  <c r="BK3" i="8"/>
  <c r="BK88" i="9"/>
  <c r="BK92" i="9" s="1"/>
  <c r="BK93" i="9" s="1"/>
  <c r="BK108" i="9" s="1"/>
  <c r="BL87" i="9"/>
  <c r="BL85" i="9"/>
  <c r="BL84" i="9"/>
  <c r="BL86" i="9"/>
  <c r="BR5" i="8"/>
  <c r="BR5" i="7"/>
  <c r="BR5" i="9"/>
  <c r="BK74" i="9"/>
  <c r="BK107" i="9" s="1"/>
  <c r="BI110" i="9"/>
  <c r="BI128" i="9" s="1"/>
  <c r="BM82" i="9"/>
  <c r="BM68" i="9"/>
  <c r="BQ17" i="3"/>
  <c r="BR5" i="5"/>
  <c r="BR5" i="4"/>
  <c r="BS9" i="3"/>
  <c r="BR5" i="3"/>
  <c r="BR12" i="3"/>
  <c r="BR13" i="3" s="1"/>
  <c r="BR5" i="2"/>
  <c r="BL140" i="3"/>
  <c r="BL141" i="3" s="1"/>
  <c r="BK3" i="3"/>
  <c r="BK3" i="5"/>
  <c r="BK3" i="4"/>
  <c r="BK3" i="2"/>
  <c r="BO67" i="13" l="1"/>
  <c r="BP63" i="3"/>
  <c r="BP64" i="3" s="1"/>
  <c r="BP45" i="14" s="1"/>
  <c r="BP2" i="11"/>
  <c r="BP23" i="13"/>
  <c r="BP24" i="13" s="1"/>
  <c r="BP33" i="13" s="1"/>
  <c r="BP2" i="15"/>
  <c r="BP57" i="3"/>
  <c r="BP58" i="3" s="1"/>
  <c r="BP41" i="11" s="1"/>
  <c r="BP2" i="9"/>
  <c r="BP2" i="17"/>
  <c r="BP2" i="12"/>
  <c r="BP2" i="3"/>
  <c r="BP109" i="3"/>
  <c r="BP110" i="3" s="1"/>
  <c r="BP47" i="7" s="1"/>
  <c r="BP48" i="7" s="1"/>
  <c r="BP62" i="7" s="1"/>
  <c r="BP21" i="3"/>
  <c r="BP22" i="3" s="1"/>
  <c r="BP4" i="9" s="1"/>
  <c r="BP2" i="4"/>
  <c r="BP14" i="8"/>
  <c r="BP15" i="8" s="1"/>
  <c r="BP18" i="8" s="1"/>
  <c r="BP19" i="8" s="1"/>
  <c r="BP24" i="8" s="1"/>
  <c r="BP2" i="5"/>
  <c r="BP2" i="8"/>
  <c r="BQ18" i="3"/>
  <c r="BQ2" i="14" s="1"/>
  <c r="BP2" i="7"/>
  <c r="BP25" i="3"/>
  <c r="BP26" i="3" s="1"/>
  <c r="BP27" i="3" s="1"/>
  <c r="BP39" i="11" s="1"/>
  <c r="BP57" i="15"/>
  <c r="BP2" i="2"/>
  <c r="BP10" i="15"/>
  <c r="BP11" i="15" s="1"/>
  <c r="BP14" i="15" s="1"/>
  <c r="BP15" i="15" s="1"/>
  <c r="BP41" i="15" s="1"/>
  <c r="BP41" i="3"/>
  <c r="BP42" i="3" s="1"/>
  <c r="BP132" i="3" s="1"/>
  <c r="BP97" i="3"/>
  <c r="BP98" i="3" s="1"/>
  <c r="BP29" i="14" s="1"/>
  <c r="BP30" i="14" s="1"/>
  <c r="BP48" i="14" s="1"/>
  <c r="BP46" i="3"/>
  <c r="BP47" i="3" s="1"/>
  <c r="BP74" i="3"/>
  <c r="BP75" i="3" s="1"/>
  <c r="BP102" i="9" s="1"/>
  <c r="BP2" i="13"/>
  <c r="BP2" i="14"/>
  <c r="BP33" i="3"/>
  <c r="BP34" i="3" s="1"/>
  <c r="BP26" i="15" s="1"/>
  <c r="BP27" i="15" s="1"/>
  <c r="BP29" i="15" s="1"/>
  <c r="BP29" i="13"/>
  <c r="BP30" i="13" s="1"/>
  <c r="BP67" i="13" s="1"/>
  <c r="BM67" i="9"/>
  <c r="BM71" i="12"/>
  <c r="BG8" i="12"/>
  <c r="AN37" i="14"/>
  <c r="AM33" i="4"/>
  <c r="AM32" i="17" s="1"/>
  <c r="BO58" i="7"/>
  <c r="BO59" i="7" s="1"/>
  <c r="BO63" i="7" s="1"/>
  <c r="BO64" i="7" s="1"/>
  <c r="BO21" i="15" s="1"/>
  <c r="BM30" i="8"/>
  <c r="BM31" i="8" s="1"/>
  <c r="BM9" i="11" s="1"/>
  <c r="BM11" i="11" s="1"/>
  <c r="BM30" i="11" s="1"/>
  <c r="AM81" i="14"/>
  <c r="AM67" i="14"/>
  <c r="BM95" i="13"/>
  <c r="BO113" i="3"/>
  <c r="BP114" i="3" s="1"/>
  <c r="BP133" i="3" s="1"/>
  <c r="BM101" i="9"/>
  <c r="BM103" i="9" s="1"/>
  <c r="BM109" i="9" s="1"/>
  <c r="BO55" i="13"/>
  <c r="BM53" i="9"/>
  <c r="BM54" i="9" s="1"/>
  <c r="BM69" i="9" s="1"/>
  <c r="BM71" i="9" s="1"/>
  <c r="BM58" i="9"/>
  <c r="BM59" i="9" s="1"/>
  <c r="BM83" i="9" s="1"/>
  <c r="BM86" i="9" s="1"/>
  <c r="BO33" i="13"/>
  <c r="BO35" i="13" s="1"/>
  <c r="BN35" i="13"/>
  <c r="BN71" i="12" s="1"/>
  <c r="BM65" i="9"/>
  <c r="BM70" i="9" s="1"/>
  <c r="BO45" i="13"/>
  <c r="BO117" i="3"/>
  <c r="BO118" i="3" s="1"/>
  <c r="BN134" i="3"/>
  <c r="BN25" i="8"/>
  <c r="BN53" i="9" s="1"/>
  <c r="BN54" i="9" s="1"/>
  <c r="BN69" i="9" s="1"/>
  <c r="BO23" i="8"/>
  <c r="BO10" i="13"/>
  <c r="BO11" i="13" s="1"/>
  <c r="BO83" i="13" s="1"/>
  <c r="BO10" i="5"/>
  <c r="BO15" i="5" s="1"/>
  <c r="BP12" i="5" s="1"/>
  <c r="BO40" i="9"/>
  <c r="BO47" i="9" s="1"/>
  <c r="BN46" i="9"/>
  <c r="BN80" i="9" s="1"/>
  <c r="BO69" i="7"/>
  <c r="BO53" i="12"/>
  <c r="BO4" i="5"/>
  <c r="BO4" i="3"/>
  <c r="Y70" i="4"/>
  <c r="BO39" i="11"/>
  <c r="BM80" i="9"/>
  <c r="BO116" i="9"/>
  <c r="BO4" i="13"/>
  <c r="BO41" i="11"/>
  <c r="BO4" i="12"/>
  <c r="BO4" i="9"/>
  <c r="BO17" i="11"/>
  <c r="AL40" i="17"/>
  <c r="AL49" i="17"/>
  <c r="BO4" i="15"/>
  <c r="BH8" i="12"/>
  <c r="BO4" i="8"/>
  <c r="BO10" i="11"/>
  <c r="BO4" i="17"/>
  <c r="BO4" i="11"/>
  <c r="BO4" i="2"/>
  <c r="BO4" i="4"/>
  <c r="BO4" i="7"/>
  <c r="BI53" i="11"/>
  <c r="Y71" i="4"/>
  <c r="BO125" i="9"/>
  <c r="BO36" i="14"/>
  <c r="BO56" i="4"/>
  <c r="BO28" i="12"/>
  <c r="BN56" i="4"/>
  <c r="BO36" i="7"/>
  <c r="BO37" i="7" s="1"/>
  <c r="BO52" i="14"/>
  <c r="BO53" i="14" s="1"/>
  <c r="BO51" i="4" s="1"/>
  <c r="BO45" i="14"/>
  <c r="BO92" i="13"/>
  <c r="BS5" i="14"/>
  <c r="BS5" i="15"/>
  <c r="BS5" i="17"/>
  <c r="BP36" i="7"/>
  <c r="BP37" i="7" s="1"/>
  <c r="BP52" i="14"/>
  <c r="BP53" i="14" s="1"/>
  <c r="BP51" i="4" s="1"/>
  <c r="BO68" i="12"/>
  <c r="AL9" i="17"/>
  <c r="AL122" i="3"/>
  <c r="AL123" i="3" s="1"/>
  <c r="BO72" i="14"/>
  <c r="BO73" i="14" s="1"/>
  <c r="BO76" i="14" s="1"/>
  <c r="BO61" i="14"/>
  <c r="BO62" i="14" s="1"/>
  <c r="BO65" i="14" s="1"/>
  <c r="BN72" i="7"/>
  <c r="BN52" i="4"/>
  <c r="BN30" i="15"/>
  <c r="BN31" i="15" s="1"/>
  <c r="BN36" i="15" s="1"/>
  <c r="BL3" i="14"/>
  <c r="BL3" i="17"/>
  <c r="BL3" i="15"/>
  <c r="BO50" i="11"/>
  <c r="BR130" i="3"/>
  <c r="BR50" i="15"/>
  <c r="BQ97" i="3"/>
  <c r="BQ98" i="3" s="1"/>
  <c r="BQ29" i="14" s="1"/>
  <c r="BQ30" i="14" s="1"/>
  <c r="BQ88" i="14" s="1"/>
  <c r="BO22" i="8"/>
  <c r="BN45" i="9"/>
  <c r="BN65" i="9" s="1"/>
  <c r="BI40" i="11"/>
  <c r="BI42" i="11" s="1"/>
  <c r="BI45" i="11" s="1"/>
  <c r="BO131" i="3"/>
  <c r="BN47" i="9"/>
  <c r="BN81" i="9" s="1"/>
  <c r="BO21" i="7"/>
  <c r="BO10" i="7"/>
  <c r="BO48" i="14"/>
  <c r="BO31" i="14"/>
  <c r="AL15" i="4"/>
  <c r="AL16" i="4" s="1"/>
  <c r="AL47" i="12" s="1"/>
  <c r="AL48" i="12" s="1"/>
  <c r="AL56" i="12" s="1"/>
  <c r="AL57" i="4"/>
  <c r="AJ57" i="12"/>
  <c r="AJ58" i="12" s="1"/>
  <c r="AJ43" i="12"/>
  <c r="AJ50" i="4" s="1"/>
  <c r="AM75" i="14"/>
  <c r="AM77" i="14" s="1"/>
  <c r="AM49" i="14"/>
  <c r="BP39" i="14"/>
  <c r="BP17" i="14"/>
  <c r="AK22" i="12"/>
  <c r="AK23" i="12" s="1"/>
  <c r="AK36" i="12"/>
  <c r="AL84" i="14"/>
  <c r="AL10" i="12"/>
  <c r="AL11" i="12" s="1"/>
  <c r="BM87" i="9"/>
  <c r="BJ40" i="11"/>
  <c r="BJ42" i="11" s="1"/>
  <c r="BJ45" i="11" s="1"/>
  <c r="BJ34" i="11"/>
  <c r="BJ10" i="4" s="1"/>
  <c r="BQ85" i="3"/>
  <c r="BQ86" i="3" s="1"/>
  <c r="BQ15" i="14" s="1"/>
  <c r="BQ16" i="14" s="1"/>
  <c r="BQ89" i="14" s="1"/>
  <c r="Z88" i="7"/>
  <c r="BN73" i="7"/>
  <c r="BN65" i="7"/>
  <c r="BN61" i="4" s="1"/>
  <c r="BK71" i="7"/>
  <c r="BK74" i="7" s="1"/>
  <c r="BJ36" i="4"/>
  <c r="BJ36" i="17" s="1"/>
  <c r="BM84" i="13"/>
  <c r="BM96" i="13" s="1"/>
  <c r="BK33" i="11"/>
  <c r="BK53" i="11" s="1"/>
  <c r="AC129" i="9"/>
  <c r="AC130" i="9" s="1"/>
  <c r="AC43" i="4"/>
  <c r="AC45" i="4" s="1"/>
  <c r="AC48" i="4" s="1"/>
  <c r="AC53" i="4" s="1"/>
  <c r="BR56" i="13"/>
  <c r="BR68" i="13" s="1"/>
  <c r="BR46" i="13"/>
  <c r="BR62" i="13" s="1"/>
  <c r="BL26" i="11"/>
  <c r="BL32" i="11" s="1"/>
  <c r="BL11" i="11"/>
  <c r="BL30" i="11" s="1"/>
  <c r="BL85" i="13"/>
  <c r="BL13" i="4" s="1"/>
  <c r="BL96" i="13"/>
  <c r="BN69" i="13"/>
  <c r="BO66" i="13" s="1"/>
  <c r="BN77" i="13"/>
  <c r="BN78" i="13" s="1"/>
  <c r="BN82" i="13" s="1"/>
  <c r="BQ23" i="13"/>
  <c r="BQ24" i="13" s="1"/>
  <c r="BN63" i="13"/>
  <c r="BO60" i="13" s="1"/>
  <c r="BN73" i="13"/>
  <c r="BN74" i="13" s="1"/>
  <c r="BN81" i="13" s="1"/>
  <c r="BK94" i="13"/>
  <c r="BK97" i="13" s="1"/>
  <c r="BJ27" i="4"/>
  <c r="BS54" i="13"/>
  <c r="BS5" i="11"/>
  <c r="BS5" i="13"/>
  <c r="BS44" i="13"/>
  <c r="BS5" i="12"/>
  <c r="BP125" i="9"/>
  <c r="BP53" i="12"/>
  <c r="BP61" i="13"/>
  <c r="BP45" i="13"/>
  <c r="AD44" i="11"/>
  <c r="AD46" i="11" s="1"/>
  <c r="BP10" i="11"/>
  <c r="BP17" i="11"/>
  <c r="BJ72" i="12"/>
  <c r="BJ73" i="12" s="1"/>
  <c r="BK70" i="12" s="1"/>
  <c r="BK62" i="12" s="1"/>
  <c r="BK63" i="12" s="1"/>
  <c r="BJ9" i="12"/>
  <c r="BL3" i="12"/>
  <c r="BL3" i="13"/>
  <c r="BL3" i="11"/>
  <c r="BL74" i="9"/>
  <c r="BL107" i="9" s="1"/>
  <c r="BJ9" i="4"/>
  <c r="BJ115" i="9"/>
  <c r="BJ117" i="9" s="1"/>
  <c r="BJ120" i="9" s="1"/>
  <c r="BI9" i="4"/>
  <c r="BI11" i="4" s="1"/>
  <c r="BI50" i="17" s="1"/>
  <c r="BI115" i="9"/>
  <c r="BI117" i="9" s="1"/>
  <c r="BI120" i="9" s="1"/>
  <c r="BK110" i="9"/>
  <c r="BK128" i="9" s="1"/>
  <c r="BS5" i="9"/>
  <c r="BS5" i="8"/>
  <c r="BS5" i="7"/>
  <c r="BL3" i="7"/>
  <c r="BL3" i="9"/>
  <c r="BL3" i="8"/>
  <c r="BP22" i="8"/>
  <c r="BQ74" i="3"/>
  <c r="BQ75" i="3" s="1"/>
  <c r="BQ102" i="9" s="1"/>
  <c r="BQ14" i="8"/>
  <c r="BQ15" i="8" s="1"/>
  <c r="BQ18" i="8" s="1"/>
  <c r="BQ19" i="8" s="1"/>
  <c r="BQ24" i="8" s="1"/>
  <c r="BN82" i="9"/>
  <c r="BN68" i="9"/>
  <c r="BL88" i="9"/>
  <c r="BL92" i="9" s="1"/>
  <c r="BL93" i="9" s="1"/>
  <c r="BL108" i="9" s="1"/>
  <c r="BQ25" i="3"/>
  <c r="BQ26" i="3" s="1"/>
  <c r="BQ27" i="3" s="1"/>
  <c r="BP10" i="7"/>
  <c r="BP21" i="7"/>
  <c r="BS5" i="5"/>
  <c r="BS5" i="4"/>
  <c r="BT9" i="3"/>
  <c r="BS5" i="3"/>
  <c r="BS12" i="3"/>
  <c r="BS13" i="3" s="1"/>
  <c r="BS5" i="2"/>
  <c r="BR17" i="3"/>
  <c r="BR18" i="3" s="1"/>
  <c r="BP10" i="5"/>
  <c r="BM140" i="3"/>
  <c r="BM141" i="3" s="1"/>
  <c r="BQ2" i="4"/>
  <c r="BQ33" i="3"/>
  <c r="BQ34" i="3" s="1"/>
  <c r="BQ26" i="15" s="1"/>
  <c r="BQ27" i="15" s="1"/>
  <c r="BQ29" i="15" s="1"/>
  <c r="BQ2" i="3"/>
  <c r="BQ41" i="3"/>
  <c r="BQ21" i="3"/>
  <c r="BQ22" i="3" s="1"/>
  <c r="BQ109" i="3"/>
  <c r="BQ110" i="3" s="1"/>
  <c r="BQ47" i="7" s="1"/>
  <c r="BQ48" i="7" s="1"/>
  <c r="BQ2" i="2"/>
  <c r="BL3" i="3"/>
  <c r="BL3" i="5"/>
  <c r="BL3" i="4"/>
  <c r="BL3" i="2"/>
  <c r="BP131" i="3" l="1"/>
  <c r="BP50" i="11"/>
  <c r="BQ2" i="13"/>
  <c r="BM73" i="9"/>
  <c r="BP69" i="7"/>
  <c r="BQ2" i="11"/>
  <c r="BQ2" i="17"/>
  <c r="BQ2" i="12"/>
  <c r="BQ2" i="15"/>
  <c r="BQ57" i="3"/>
  <c r="BQ58" i="3" s="1"/>
  <c r="BQ10" i="13" s="1"/>
  <c r="BQ11" i="13" s="1"/>
  <c r="BQ83" i="13" s="1"/>
  <c r="BQ2" i="8"/>
  <c r="BQ63" i="3"/>
  <c r="BQ64" i="3" s="1"/>
  <c r="BQ36" i="7" s="1"/>
  <c r="BQ37" i="7" s="1"/>
  <c r="BQ46" i="3"/>
  <c r="BQ47" i="3" s="1"/>
  <c r="BQ2" i="9"/>
  <c r="BQ29" i="13"/>
  <c r="BQ30" i="13" s="1"/>
  <c r="BQ34" i="13" s="1"/>
  <c r="BP36" i="14"/>
  <c r="BQ57" i="15"/>
  <c r="BQ10" i="15"/>
  <c r="BQ11" i="15" s="1"/>
  <c r="BQ14" i="15" s="1"/>
  <c r="BQ15" i="15" s="1"/>
  <c r="BQ41" i="15" s="1"/>
  <c r="BP92" i="13"/>
  <c r="BQ2" i="5"/>
  <c r="BQ2" i="7"/>
  <c r="BP28" i="12"/>
  <c r="BP23" i="8"/>
  <c r="BP61" i="14"/>
  <c r="BP62" i="14" s="1"/>
  <c r="BP65" i="14" s="1"/>
  <c r="BP10" i="13"/>
  <c r="BP11" i="13" s="1"/>
  <c r="BP83" i="13" s="1"/>
  <c r="BP25" i="11"/>
  <c r="BP55" i="13"/>
  <c r="BP40" i="9"/>
  <c r="BP45" i="9" s="1"/>
  <c r="BP116" i="9"/>
  <c r="BP34" i="13"/>
  <c r="BP35" i="13" s="1"/>
  <c r="BP71" i="12" s="1"/>
  <c r="BP72" i="14"/>
  <c r="BP73" i="14" s="1"/>
  <c r="BP76" i="14" s="1"/>
  <c r="BP4" i="7"/>
  <c r="BP114" i="9"/>
  <c r="BM84" i="9"/>
  <c r="BP4" i="12"/>
  <c r="BP4" i="14"/>
  <c r="BP88" i="14"/>
  <c r="BP4" i="17"/>
  <c r="BP4" i="13"/>
  <c r="BM72" i="9"/>
  <c r="BP58" i="7"/>
  <c r="BP59" i="7" s="1"/>
  <c r="BP63" i="7" s="1"/>
  <c r="BP64" i="7" s="1"/>
  <c r="BP21" i="15" s="1"/>
  <c r="BP4" i="11"/>
  <c r="BP4" i="4"/>
  <c r="BP4" i="5"/>
  <c r="BP4" i="3"/>
  <c r="BP113" i="3"/>
  <c r="BQ114" i="3" s="1"/>
  <c r="BQ133" i="3" s="1"/>
  <c r="BM26" i="11"/>
  <c r="BM32" i="11" s="1"/>
  <c r="BM33" i="11" s="1"/>
  <c r="BM34" i="11" s="1"/>
  <c r="BM10" i="4" s="1"/>
  <c r="BP4" i="15"/>
  <c r="BP4" i="2"/>
  <c r="BP4" i="8"/>
  <c r="BM16" i="11"/>
  <c r="BM18" i="11" s="1"/>
  <c r="BM31" i="11" s="1"/>
  <c r="BM85" i="9"/>
  <c r="BP31" i="14"/>
  <c r="BP58" i="4" s="1"/>
  <c r="BP68" i="12"/>
  <c r="BP117" i="3"/>
  <c r="BP118" i="3" s="1"/>
  <c r="AN64" i="14"/>
  <c r="AN66" i="14" s="1"/>
  <c r="AN40" i="14"/>
  <c r="AM14" i="4"/>
  <c r="AM55" i="4"/>
  <c r="BN30" i="8"/>
  <c r="BN31" i="8" s="1"/>
  <c r="BN9" i="11" s="1"/>
  <c r="BN36" i="8"/>
  <c r="BN37" i="8" s="1"/>
  <c r="BN24" i="11" s="1"/>
  <c r="BO134" i="3"/>
  <c r="BP134" i="3" s="1"/>
  <c r="BO46" i="9"/>
  <c r="BO80" i="9" s="1"/>
  <c r="BO48" i="9"/>
  <c r="BO82" i="9" s="1"/>
  <c r="BO45" i="9"/>
  <c r="BO79" i="9" s="1"/>
  <c r="BN58" i="9"/>
  <c r="BN59" i="9" s="1"/>
  <c r="BN83" i="9" s="1"/>
  <c r="BN87" i="9" s="1"/>
  <c r="BN95" i="13"/>
  <c r="BN66" i="9"/>
  <c r="BN71" i="9" s="1"/>
  <c r="BN101" i="9"/>
  <c r="BN103" i="9" s="1"/>
  <c r="BN109" i="9" s="1"/>
  <c r="BK34" i="11"/>
  <c r="BK10" i="4" s="1"/>
  <c r="BN36" i="13"/>
  <c r="BN47" i="4" s="1"/>
  <c r="BQ48" i="14"/>
  <c r="BO25" i="8"/>
  <c r="BO53" i="9" s="1"/>
  <c r="BO54" i="9" s="1"/>
  <c r="BO69" i="9" s="1"/>
  <c r="BP15" i="5"/>
  <c r="BQ12" i="5" s="1"/>
  <c r="BQ31" i="14"/>
  <c r="BQ58" i="4" s="1"/>
  <c r="BN67" i="9"/>
  <c r="BN72" i="9" s="1"/>
  <c r="BM74" i="9"/>
  <c r="BM107" i="9" s="1"/>
  <c r="BN79" i="9"/>
  <c r="AL49" i="12"/>
  <c r="AL18" i="4" s="1"/>
  <c r="AL19" i="4" s="1"/>
  <c r="AL13" i="7" s="1"/>
  <c r="AL79" i="7" s="1"/>
  <c r="AL42" i="17"/>
  <c r="AL51" i="17"/>
  <c r="AL52" i="17" s="1"/>
  <c r="AL54" i="17" s="1"/>
  <c r="AL24" i="17"/>
  <c r="AL10" i="17"/>
  <c r="BM3" i="14"/>
  <c r="BM3" i="17"/>
  <c r="BM3" i="15"/>
  <c r="BO72" i="7"/>
  <c r="BO30" i="15"/>
  <c r="BO31" i="15" s="1"/>
  <c r="BO36" i="15" s="1"/>
  <c r="BO52" i="4"/>
  <c r="BO58" i="4"/>
  <c r="AC59" i="4"/>
  <c r="AC62" i="4" s="1"/>
  <c r="AC24" i="7" s="1"/>
  <c r="AC83" i="7" s="1"/>
  <c r="AC8" i="17"/>
  <c r="AC11" i="17" s="1"/>
  <c r="AC13" i="17" s="1"/>
  <c r="BP56" i="4"/>
  <c r="BQ72" i="14"/>
  <c r="BQ73" i="14" s="1"/>
  <c r="BQ76" i="14" s="1"/>
  <c r="BQ61" i="14"/>
  <c r="BQ62" i="14" s="1"/>
  <c r="BQ65" i="14" s="1"/>
  <c r="BQ4" i="14"/>
  <c r="BQ4" i="17"/>
  <c r="BQ4" i="15"/>
  <c r="BP72" i="7"/>
  <c r="BP30" i="15"/>
  <c r="BP31" i="15" s="1"/>
  <c r="BP36" i="15" s="1"/>
  <c r="BP52" i="4"/>
  <c r="BR97" i="3"/>
  <c r="BR98" i="3" s="1"/>
  <c r="BR29" i="14" s="1"/>
  <c r="BR30" i="14" s="1"/>
  <c r="BR10" i="15"/>
  <c r="BR11" i="15" s="1"/>
  <c r="BR14" i="15" s="1"/>
  <c r="BR15" i="15" s="1"/>
  <c r="BR41" i="15" s="1"/>
  <c r="BR57" i="15"/>
  <c r="BR2" i="17"/>
  <c r="BR2" i="15"/>
  <c r="BS130" i="3"/>
  <c r="BS50" i="15"/>
  <c r="BQ52" i="14"/>
  <c r="BQ53" i="14" s="1"/>
  <c r="BQ51" i="4" s="1"/>
  <c r="BT5" i="14"/>
  <c r="BT5" i="15"/>
  <c r="BT5" i="17"/>
  <c r="Z89" i="7"/>
  <c r="Z21" i="4" s="1"/>
  <c r="Z22" i="4" s="1"/>
  <c r="Z20" i="15"/>
  <c r="Z22" i="15" s="1"/>
  <c r="Z35" i="15" s="1"/>
  <c r="Z37" i="15" s="1"/>
  <c r="Z58" i="15" s="1"/>
  <c r="Z59" i="15" s="1"/>
  <c r="AM82" i="14"/>
  <c r="AM83" i="14" s="1"/>
  <c r="AM90" i="14" s="1"/>
  <c r="AM91" i="14" s="1"/>
  <c r="AM78" i="14"/>
  <c r="AK37" i="12"/>
  <c r="AK38" i="12" s="1"/>
  <c r="AK41" i="12" s="1"/>
  <c r="AK42" i="12" s="1"/>
  <c r="AK32" i="12"/>
  <c r="AK33" i="12" s="1"/>
  <c r="AL30" i="12" s="1"/>
  <c r="AL21" i="12" s="1"/>
  <c r="AJ35" i="4"/>
  <c r="AK55" i="12"/>
  <c r="AN46" i="14"/>
  <c r="AM34" i="4"/>
  <c r="AM33" i="17" s="1"/>
  <c r="AM34" i="17" s="1"/>
  <c r="BQ39" i="14"/>
  <c r="BQ17" i="14"/>
  <c r="AL17" i="12"/>
  <c r="AL18" i="12" s="1"/>
  <c r="AL31" i="12" s="1"/>
  <c r="AL13" i="12"/>
  <c r="AL14" i="12" s="1"/>
  <c r="BQ36" i="14"/>
  <c r="BK40" i="11"/>
  <c r="BK42" i="11" s="1"/>
  <c r="BK45" i="11" s="1"/>
  <c r="Z14" i="7"/>
  <c r="Z15" i="7" s="1"/>
  <c r="AA12" i="7" s="1"/>
  <c r="BM85" i="13"/>
  <c r="BM13" i="4" s="1"/>
  <c r="Z25" i="7"/>
  <c r="Z26" i="7" s="1"/>
  <c r="AA23" i="7" s="1"/>
  <c r="BN84" i="13"/>
  <c r="BN96" i="13" s="1"/>
  <c r="BR85" i="3"/>
  <c r="BR86" i="3" s="1"/>
  <c r="BR15" i="14" s="1"/>
  <c r="BR16" i="14" s="1"/>
  <c r="BR89" i="14" s="1"/>
  <c r="BR2" i="14"/>
  <c r="BL110" i="9"/>
  <c r="BL128" i="9" s="1"/>
  <c r="BQ62" i="7"/>
  <c r="BO73" i="7"/>
  <c r="BO65" i="7"/>
  <c r="BO61" i="4" s="1"/>
  <c r="BL71" i="7"/>
  <c r="BL74" i="7" s="1"/>
  <c r="BK36" i="4"/>
  <c r="BK36" i="17" s="1"/>
  <c r="BL33" i="11"/>
  <c r="BL34" i="11" s="1"/>
  <c r="BL10" i="4" s="1"/>
  <c r="BQ113" i="3"/>
  <c r="BR114" i="3" s="1"/>
  <c r="BR133" i="3" s="1"/>
  <c r="BQ58" i="7"/>
  <c r="BQ59" i="7" s="1"/>
  <c r="BQ114" i="9"/>
  <c r="BQ39" i="11"/>
  <c r="BS46" i="13"/>
  <c r="BS62" i="13" s="1"/>
  <c r="BS56" i="13"/>
  <c r="BS68" i="13" s="1"/>
  <c r="BO36" i="13"/>
  <c r="BO47" i="4" s="1"/>
  <c r="BO71" i="12"/>
  <c r="BO95" i="13"/>
  <c r="BT54" i="13"/>
  <c r="BT5" i="13"/>
  <c r="BT5" i="11"/>
  <c r="BT5" i="12"/>
  <c r="BT44" i="13"/>
  <c r="AD54" i="11"/>
  <c r="AD55" i="11" s="1"/>
  <c r="AD47" i="11"/>
  <c r="AD44" i="4" s="1"/>
  <c r="BL94" i="13"/>
  <c r="BL97" i="13" s="1"/>
  <c r="BK27" i="4"/>
  <c r="BO63" i="13"/>
  <c r="BP60" i="13" s="1"/>
  <c r="BO73" i="13"/>
  <c r="BO74" i="13" s="1"/>
  <c r="BO81" i="13" s="1"/>
  <c r="BQ67" i="13"/>
  <c r="BQ55" i="13"/>
  <c r="AD127" i="9"/>
  <c r="AD119" i="9" s="1"/>
  <c r="AD121" i="9" s="1"/>
  <c r="AC28" i="4"/>
  <c r="AC18" i="17" s="1"/>
  <c r="BQ61" i="13"/>
  <c r="BQ33" i="13"/>
  <c r="BQ45" i="13"/>
  <c r="BR63" i="3"/>
  <c r="BR64" i="3" s="1"/>
  <c r="BR2" i="11"/>
  <c r="BR2" i="13"/>
  <c r="BR29" i="13"/>
  <c r="BR30" i="13" s="1"/>
  <c r="BR2" i="12"/>
  <c r="BR23" i="13"/>
  <c r="BR24" i="13" s="1"/>
  <c r="BK72" i="12"/>
  <c r="BK73" i="12" s="1"/>
  <c r="BL70" i="12" s="1"/>
  <c r="BL62" i="12" s="1"/>
  <c r="BL63" i="12" s="1"/>
  <c r="BK9" i="12"/>
  <c r="BQ4" i="13"/>
  <c r="BQ4" i="11"/>
  <c r="BQ4" i="12"/>
  <c r="BQ125" i="9"/>
  <c r="BQ28" i="12"/>
  <c r="BQ92" i="13"/>
  <c r="BQ69" i="7"/>
  <c r="BQ68" i="12"/>
  <c r="BQ53" i="12"/>
  <c r="BQ50" i="11"/>
  <c r="BO69" i="13"/>
  <c r="BP66" i="13" s="1"/>
  <c r="BO77" i="13"/>
  <c r="BO78" i="13" s="1"/>
  <c r="BO82" i="13" s="1"/>
  <c r="BM3" i="12"/>
  <c r="BM3" i="13"/>
  <c r="BM3" i="11"/>
  <c r="BK9" i="4"/>
  <c r="BK115" i="9"/>
  <c r="BK117" i="9" s="1"/>
  <c r="BK120" i="9" s="1"/>
  <c r="BI8" i="12"/>
  <c r="BJ11" i="4"/>
  <c r="BJ50" i="17" s="1"/>
  <c r="BN73" i="9"/>
  <c r="BQ131" i="3"/>
  <c r="BQ22" i="8"/>
  <c r="BT5" i="8"/>
  <c r="BT5" i="9"/>
  <c r="BT5" i="7"/>
  <c r="BO81" i="9"/>
  <c r="BO67" i="9"/>
  <c r="BR74" i="3"/>
  <c r="BR75" i="3" s="1"/>
  <c r="BR102" i="9" s="1"/>
  <c r="BR14" i="8"/>
  <c r="BR15" i="8" s="1"/>
  <c r="BR18" i="8" s="1"/>
  <c r="BR19" i="8" s="1"/>
  <c r="BR24" i="8" s="1"/>
  <c r="BR2" i="8"/>
  <c r="BR2" i="9"/>
  <c r="BM3" i="7"/>
  <c r="BM3" i="9"/>
  <c r="BM3" i="8"/>
  <c r="BQ4" i="7"/>
  <c r="BQ4" i="9"/>
  <c r="BQ4" i="8"/>
  <c r="BN70" i="9"/>
  <c r="BQ10" i="7"/>
  <c r="BQ21" i="7"/>
  <c r="BR25" i="3"/>
  <c r="BR26" i="3" s="1"/>
  <c r="BR27" i="3" s="1"/>
  <c r="BR2" i="7"/>
  <c r="BQ10" i="5"/>
  <c r="BS17" i="3"/>
  <c r="BS18" i="3" s="1"/>
  <c r="BT5" i="5"/>
  <c r="BT5" i="4"/>
  <c r="BU9" i="3"/>
  <c r="BT5" i="3"/>
  <c r="BT12" i="3"/>
  <c r="BT13" i="3" s="1"/>
  <c r="BT5" i="2"/>
  <c r="BQ4" i="3"/>
  <c r="BQ4" i="5"/>
  <c r="BQ4" i="4"/>
  <c r="BQ4" i="2"/>
  <c r="BR2" i="4"/>
  <c r="BR2" i="5"/>
  <c r="BR57" i="3"/>
  <c r="BR58" i="3" s="1"/>
  <c r="BR46" i="3"/>
  <c r="BR47" i="3" s="1"/>
  <c r="BR21" i="3"/>
  <c r="BR22" i="3" s="1"/>
  <c r="BR2" i="3"/>
  <c r="BR109" i="3"/>
  <c r="BR110" i="3" s="1"/>
  <c r="BR47" i="7" s="1"/>
  <c r="BR48" i="7" s="1"/>
  <c r="BR41" i="3"/>
  <c r="BR42" i="3" s="1"/>
  <c r="BR132" i="3" s="1"/>
  <c r="BR33" i="3"/>
  <c r="BR34" i="3" s="1"/>
  <c r="BR26" i="15" s="1"/>
  <c r="BR27" i="15" s="1"/>
  <c r="BR29" i="15" s="1"/>
  <c r="BR2" i="2"/>
  <c r="BM3" i="3"/>
  <c r="BM3" i="5"/>
  <c r="BM3" i="4"/>
  <c r="BM3" i="2"/>
  <c r="BQ42" i="3"/>
  <c r="BQ132" i="3" s="1"/>
  <c r="BN140" i="3"/>
  <c r="BN141" i="3" s="1"/>
  <c r="BQ116" i="9" l="1"/>
  <c r="BQ25" i="11"/>
  <c r="BQ41" i="11"/>
  <c r="BQ45" i="14"/>
  <c r="BQ17" i="11"/>
  <c r="BQ40" i="9"/>
  <c r="BQ10" i="11"/>
  <c r="BQ23" i="8"/>
  <c r="BM88" i="9"/>
  <c r="BM92" i="9" s="1"/>
  <c r="BM93" i="9" s="1"/>
  <c r="BM108" i="9" s="1"/>
  <c r="BM110" i="9" s="1"/>
  <c r="BM128" i="9" s="1"/>
  <c r="BP46" i="9"/>
  <c r="BP47" i="9"/>
  <c r="BP48" i="9"/>
  <c r="BQ117" i="3"/>
  <c r="BQ118" i="3" s="1"/>
  <c r="BQ15" i="5"/>
  <c r="BR12" i="5" s="1"/>
  <c r="BN16" i="11"/>
  <c r="BN18" i="11" s="1"/>
  <c r="BN31" i="11" s="1"/>
  <c r="BO66" i="9"/>
  <c r="BO71" i="9" s="1"/>
  <c r="BO65" i="9"/>
  <c r="BO70" i="9" s="1"/>
  <c r="BO68" i="9"/>
  <c r="BO73" i="9" s="1"/>
  <c r="BN85" i="9"/>
  <c r="BN86" i="9"/>
  <c r="AN33" i="4"/>
  <c r="AN32" i="17" s="1"/>
  <c r="AO37" i="14"/>
  <c r="AN67" i="14"/>
  <c r="AN81" i="14"/>
  <c r="BN84" i="9"/>
  <c r="BO101" i="9"/>
  <c r="BO103" i="9" s="1"/>
  <c r="BO109" i="9" s="1"/>
  <c r="BP25" i="8"/>
  <c r="BP30" i="8" s="1"/>
  <c r="BP31" i="8" s="1"/>
  <c r="BO36" i="8"/>
  <c r="BO37" i="8" s="1"/>
  <c r="BO24" i="11" s="1"/>
  <c r="BO30" i="8"/>
  <c r="BO31" i="8" s="1"/>
  <c r="BO16" i="11" s="1"/>
  <c r="BO18" i="11" s="1"/>
  <c r="BO31" i="11" s="1"/>
  <c r="BO58" i="9"/>
  <c r="BO59" i="9" s="1"/>
  <c r="BO83" i="9" s="1"/>
  <c r="BO87" i="9" s="1"/>
  <c r="BR117" i="3"/>
  <c r="BO72" i="9"/>
  <c r="AM40" i="17"/>
  <c r="AM49" i="17"/>
  <c r="BR48" i="14"/>
  <c r="BR88" i="14"/>
  <c r="Z61" i="15"/>
  <c r="BS97" i="3"/>
  <c r="BS98" i="3" s="1"/>
  <c r="BS29" i="14" s="1"/>
  <c r="BS30" i="14" s="1"/>
  <c r="BS88" i="14" s="1"/>
  <c r="BS57" i="15"/>
  <c r="BS10" i="15"/>
  <c r="BS11" i="15" s="1"/>
  <c r="BS14" i="15" s="1"/>
  <c r="BS15" i="15" s="1"/>
  <c r="BS41" i="15" s="1"/>
  <c r="BS2" i="17"/>
  <c r="BS2" i="15"/>
  <c r="BT130" i="3"/>
  <c r="BT50" i="15"/>
  <c r="BR31" i="14"/>
  <c r="BU5" i="14"/>
  <c r="BU5" i="15"/>
  <c r="BU5" i="17"/>
  <c r="BR72" i="14"/>
  <c r="BR73" i="14" s="1"/>
  <c r="BR76" i="14" s="1"/>
  <c r="BR61" i="14"/>
  <c r="BR62" i="14" s="1"/>
  <c r="BR65" i="14" s="1"/>
  <c r="BN85" i="13"/>
  <c r="BN13" i="4" s="1"/>
  <c r="Z64" i="4"/>
  <c r="Z65" i="4" s="1"/>
  <c r="BR4" i="14"/>
  <c r="BR4" i="15"/>
  <c r="BR4" i="17"/>
  <c r="BR36" i="7"/>
  <c r="BR37" i="7" s="1"/>
  <c r="BR52" i="14"/>
  <c r="BR53" i="14" s="1"/>
  <c r="BR51" i="4" s="1"/>
  <c r="BR45" i="14"/>
  <c r="BQ56" i="4"/>
  <c r="AM122" i="3"/>
  <c r="AM123" i="3" s="1"/>
  <c r="AM9" i="17"/>
  <c r="BQ72" i="7"/>
  <c r="BQ52" i="4"/>
  <c r="BQ30" i="15"/>
  <c r="BQ31" i="15" s="1"/>
  <c r="BQ36" i="15" s="1"/>
  <c r="BN3" i="14"/>
  <c r="BN3" i="17"/>
  <c r="BN3" i="15"/>
  <c r="Z49" i="15"/>
  <c r="Z51" i="15" s="1"/>
  <c r="Z53" i="15" s="1"/>
  <c r="Z40" i="15"/>
  <c r="Z42" i="15" s="1"/>
  <c r="Z45" i="15" s="1"/>
  <c r="AM15" i="4"/>
  <c r="AM16" i="4" s="1"/>
  <c r="AM47" i="12" s="1"/>
  <c r="AM48" i="12" s="1"/>
  <c r="AM56" i="12" s="1"/>
  <c r="AM57" i="4"/>
  <c r="Z29" i="4"/>
  <c r="AM84" i="14"/>
  <c r="AM10" i="12"/>
  <c r="AM11" i="12" s="1"/>
  <c r="BR39" i="14"/>
  <c r="BR17" i="14"/>
  <c r="AN75" i="14"/>
  <c r="AN77" i="14" s="1"/>
  <c r="AN49" i="14"/>
  <c r="AL36" i="12"/>
  <c r="AL22" i="12"/>
  <c r="AL23" i="12" s="1"/>
  <c r="Z37" i="4"/>
  <c r="AK57" i="12"/>
  <c r="AK58" i="12" s="1"/>
  <c r="AK43" i="12"/>
  <c r="BR36" i="14"/>
  <c r="BP36" i="13"/>
  <c r="BP47" i="4" s="1"/>
  <c r="BP95" i="13"/>
  <c r="BL115" i="9"/>
  <c r="BL117" i="9" s="1"/>
  <c r="BL120" i="9" s="1"/>
  <c r="BL9" i="4"/>
  <c r="BL11" i="4" s="1"/>
  <c r="BL50" i="17" s="1"/>
  <c r="BM53" i="11"/>
  <c r="BM40" i="11"/>
  <c r="BM42" i="11" s="1"/>
  <c r="BM45" i="11" s="1"/>
  <c r="BO84" i="13"/>
  <c r="BO85" i="13" s="1"/>
  <c r="BO13" i="4" s="1"/>
  <c r="BS85" i="3"/>
  <c r="BS86" i="3" s="1"/>
  <c r="BS15" i="14" s="1"/>
  <c r="BS16" i="14" s="1"/>
  <c r="BS89" i="14" s="1"/>
  <c r="BS2" i="14"/>
  <c r="BL40" i="11"/>
  <c r="BL42" i="11" s="1"/>
  <c r="BL45" i="11" s="1"/>
  <c r="BL53" i="11"/>
  <c r="BR62" i="7"/>
  <c r="BQ35" i="13"/>
  <c r="BQ71" i="12" s="1"/>
  <c r="AA82" i="7"/>
  <c r="AA84" i="7" s="1"/>
  <c r="AA87" i="7" s="1"/>
  <c r="AA78" i="7"/>
  <c r="AA80" i="7" s="1"/>
  <c r="AA86" i="7" s="1"/>
  <c r="BP73" i="7"/>
  <c r="BP65" i="7"/>
  <c r="BP61" i="4" s="1"/>
  <c r="BM71" i="7"/>
  <c r="BM74" i="7" s="1"/>
  <c r="BL36" i="4"/>
  <c r="BL36" i="17" s="1"/>
  <c r="BQ63" i="7"/>
  <c r="BQ64" i="7" s="1"/>
  <c r="BQ21" i="15" s="1"/>
  <c r="BR113" i="3"/>
  <c r="BS114" i="3" s="1"/>
  <c r="BS133" i="3" s="1"/>
  <c r="BR58" i="7"/>
  <c r="BR59" i="7" s="1"/>
  <c r="BQ134" i="3"/>
  <c r="BR39" i="11"/>
  <c r="BR114" i="9"/>
  <c r="BN11" i="11"/>
  <c r="BN30" i="11" s="1"/>
  <c r="BN26" i="11"/>
  <c r="BN32" i="11" s="1"/>
  <c r="BM94" i="13"/>
  <c r="BM97" i="13" s="1"/>
  <c r="BL27" i="4"/>
  <c r="BL72" i="12"/>
  <c r="BL73" i="12" s="1"/>
  <c r="BM70" i="12" s="1"/>
  <c r="BM62" i="12" s="1"/>
  <c r="BM63" i="12" s="1"/>
  <c r="BL9" i="12"/>
  <c r="AD129" i="9"/>
  <c r="AD130" i="9" s="1"/>
  <c r="AD43" i="4"/>
  <c r="AD45" i="4" s="1"/>
  <c r="AD48" i="4" s="1"/>
  <c r="AD53" i="4" s="1"/>
  <c r="BR28" i="12"/>
  <c r="BR92" i="13"/>
  <c r="BR53" i="12"/>
  <c r="BR125" i="9"/>
  <c r="BR69" i="7"/>
  <c r="BR50" i="11"/>
  <c r="BR68" i="12"/>
  <c r="BP63" i="13"/>
  <c r="BQ60" i="13" s="1"/>
  <c r="BP73" i="13"/>
  <c r="BP74" i="13" s="1"/>
  <c r="BP81" i="13" s="1"/>
  <c r="BP69" i="13"/>
  <c r="BQ66" i="13" s="1"/>
  <c r="BP77" i="13"/>
  <c r="BP78" i="13" s="1"/>
  <c r="BP82" i="13" s="1"/>
  <c r="BR4" i="13"/>
  <c r="BR4" i="11"/>
  <c r="BR4" i="12"/>
  <c r="BR116" i="9"/>
  <c r="BR10" i="13"/>
  <c r="BR11" i="13" s="1"/>
  <c r="BR83" i="13" s="1"/>
  <c r="BR41" i="11"/>
  <c r="BR17" i="11"/>
  <c r="BR10" i="11"/>
  <c r="BR25" i="11"/>
  <c r="BS63" i="3"/>
  <c r="BS64" i="3" s="1"/>
  <c r="BS29" i="13"/>
  <c r="BS30" i="13" s="1"/>
  <c r="BS2" i="11"/>
  <c r="BS2" i="13"/>
  <c r="BS23" i="13"/>
  <c r="BS24" i="13" s="1"/>
  <c r="BS2" i="12"/>
  <c r="BR61" i="13"/>
  <c r="BR45" i="13"/>
  <c r="BR33" i="13"/>
  <c r="AE52" i="11"/>
  <c r="AE44" i="11" s="1"/>
  <c r="AE46" i="11" s="1"/>
  <c r="AD32" i="4"/>
  <c r="AD23" i="17" s="1"/>
  <c r="BR67" i="13"/>
  <c r="BR55" i="13"/>
  <c r="BR34" i="13"/>
  <c r="BN3" i="12"/>
  <c r="BN3" i="11"/>
  <c r="BN3" i="13"/>
  <c r="BU5" i="13"/>
  <c r="BU5" i="12"/>
  <c r="BU54" i="13"/>
  <c r="BU44" i="13"/>
  <c r="BU5" i="11"/>
  <c r="BT56" i="13"/>
  <c r="BT68" i="13" s="1"/>
  <c r="BT46" i="13"/>
  <c r="BT62" i="13" s="1"/>
  <c r="BJ8" i="12"/>
  <c r="BK11" i="4"/>
  <c r="BK50" i="17" s="1"/>
  <c r="BR131" i="3"/>
  <c r="BR22" i="8"/>
  <c r="BN3" i="7"/>
  <c r="BN3" i="8"/>
  <c r="BN3" i="9"/>
  <c r="BR4" i="7"/>
  <c r="BR4" i="8"/>
  <c r="BR4" i="9"/>
  <c r="BU5" i="9"/>
  <c r="BU5" i="8"/>
  <c r="BU5" i="7"/>
  <c r="BN74" i="9"/>
  <c r="BN107" i="9" s="1"/>
  <c r="BP81" i="9"/>
  <c r="BP67" i="9"/>
  <c r="BR40" i="9"/>
  <c r="BR23" i="8"/>
  <c r="BS74" i="3"/>
  <c r="BS75" i="3" s="1"/>
  <c r="BS102" i="9" s="1"/>
  <c r="BS14" i="8"/>
  <c r="BS15" i="8" s="1"/>
  <c r="BS18" i="8" s="1"/>
  <c r="BS19" i="8" s="1"/>
  <c r="BS24" i="8" s="1"/>
  <c r="BS2" i="9"/>
  <c r="BS2" i="8"/>
  <c r="BQ48" i="9"/>
  <c r="BQ47" i="9"/>
  <c r="BQ46" i="9"/>
  <c r="BQ45" i="9"/>
  <c r="BP80" i="9"/>
  <c r="BP66" i="9"/>
  <c r="BP82" i="9"/>
  <c r="BP68" i="9"/>
  <c r="BP79" i="9"/>
  <c r="BP65" i="9"/>
  <c r="BS25" i="3"/>
  <c r="BS26" i="3" s="1"/>
  <c r="BS27" i="3" s="1"/>
  <c r="BS2" i="7"/>
  <c r="BR10" i="7"/>
  <c r="BR21" i="7"/>
  <c r="BU5" i="5"/>
  <c r="BU5" i="4"/>
  <c r="BU12" i="3"/>
  <c r="BU13" i="3" s="1"/>
  <c r="BV9" i="3"/>
  <c r="BU5" i="3"/>
  <c r="BU5" i="2"/>
  <c r="BR10" i="5"/>
  <c r="BR15" i="5" s="1"/>
  <c r="BS12" i="5" s="1"/>
  <c r="BT17" i="3"/>
  <c r="BT18" i="3" s="1"/>
  <c r="BS2" i="5"/>
  <c r="BS2" i="4"/>
  <c r="BS57" i="3"/>
  <c r="BS58" i="3" s="1"/>
  <c r="BS2" i="3"/>
  <c r="BS21" i="3"/>
  <c r="BS22" i="3" s="1"/>
  <c r="BS41" i="3"/>
  <c r="BS42" i="3" s="1"/>
  <c r="BS132" i="3" s="1"/>
  <c r="BS33" i="3"/>
  <c r="BS34" i="3" s="1"/>
  <c r="BS26" i="15" s="1"/>
  <c r="BS27" i="15" s="1"/>
  <c r="BS29" i="15" s="1"/>
  <c r="BS109" i="3"/>
  <c r="BS110" i="3" s="1"/>
  <c r="BS47" i="7" s="1"/>
  <c r="BS48" i="7" s="1"/>
  <c r="BS46" i="3"/>
  <c r="BS47" i="3" s="1"/>
  <c r="BS2" i="2"/>
  <c r="BO140" i="3"/>
  <c r="BO141" i="3" s="1"/>
  <c r="BN3" i="3"/>
  <c r="BN3" i="4"/>
  <c r="BN3" i="5"/>
  <c r="BN3" i="2"/>
  <c r="BR4" i="3"/>
  <c r="BR4" i="4"/>
  <c r="BR4" i="5"/>
  <c r="BR4" i="2"/>
  <c r="BN88" i="9" l="1"/>
  <c r="BN92" i="9" s="1"/>
  <c r="BN93" i="9" s="1"/>
  <c r="BN108" i="9" s="1"/>
  <c r="BM9" i="4"/>
  <c r="BO9" i="11"/>
  <c r="BO11" i="11" s="1"/>
  <c r="BO30" i="11" s="1"/>
  <c r="BP36" i="8"/>
  <c r="BP37" i="8" s="1"/>
  <c r="BP24" i="11" s="1"/>
  <c r="AN55" i="4"/>
  <c r="AN14" i="4"/>
  <c r="BP53" i="9"/>
  <c r="BP54" i="9" s="1"/>
  <c r="BP69" i="9" s="1"/>
  <c r="BP73" i="9" s="1"/>
  <c r="BP101" i="9"/>
  <c r="BP103" i="9" s="1"/>
  <c r="BP109" i="9" s="1"/>
  <c r="AO40" i="14"/>
  <c r="AO64" i="14"/>
  <c r="AO66" i="14" s="1"/>
  <c r="BR118" i="3"/>
  <c r="BP58" i="9"/>
  <c r="BP59" i="9" s="1"/>
  <c r="BP83" i="9" s="1"/>
  <c r="BP84" i="9" s="1"/>
  <c r="BQ25" i="8"/>
  <c r="BQ36" i="8" s="1"/>
  <c r="BQ37" i="8" s="1"/>
  <c r="BQ24" i="11" s="1"/>
  <c r="BM115" i="9"/>
  <c r="BM117" i="9" s="1"/>
  <c r="BM120" i="9" s="1"/>
  <c r="BO26" i="11"/>
  <c r="BO32" i="11" s="1"/>
  <c r="BO33" i="11" s="1"/>
  <c r="BO53" i="11" s="1"/>
  <c r="BO74" i="9"/>
  <c r="BO107" i="9" s="1"/>
  <c r="BO86" i="9"/>
  <c r="BO85" i="9"/>
  <c r="BO84" i="9"/>
  <c r="AM49" i="12"/>
  <c r="AM18" i="4" s="1"/>
  <c r="AM19" i="4" s="1"/>
  <c r="AM13" i="7" s="1"/>
  <c r="AM79" i="7" s="1"/>
  <c r="BS31" i="14"/>
  <c r="BS58" i="4" s="1"/>
  <c r="BS48" i="14"/>
  <c r="Z38" i="4"/>
  <c r="Z37" i="17"/>
  <c r="Z38" i="17" s="1"/>
  <c r="Z41" i="17" s="1"/>
  <c r="Z43" i="17" s="1"/>
  <c r="Z45" i="17" s="1"/>
  <c r="AM42" i="17"/>
  <c r="AM51" i="17"/>
  <c r="AM52" i="17" s="1"/>
  <c r="AM54" i="17" s="1"/>
  <c r="AM24" i="17"/>
  <c r="AM10" i="17"/>
  <c r="Z30" i="4"/>
  <c r="Z19" i="17"/>
  <c r="Z20" i="17" s="1"/>
  <c r="Z22" i="17" s="1"/>
  <c r="Z25" i="17" s="1"/>
  <c r="Z27" i="17" s="1"/>
  <c r="BR58" i="4"/>
  <c r="BS4" i="14"/>
  <c r="BS4" i="15"/>
  <c r="BS4" i="17"/>
  <c r="BR72" i="7"/>
  <c r="BR30" i="15"/>
  <c r="BR31" i="15" s="1"/>
  <c r="BR36" i="15" s="1"/>
  <c r="BR52" i="4"/>
  <c r="BS36" i="7"/>
  <c r="BS37" i="7" s="1"/>
  <c r="BS52" i="14"/>
  <c r="BS53" i="14" s="1"/>
  <c r="BS51" i="4" s="1"/>
  <c r="BS45" i="14"/>
  <c r="BN33" i="11"/>
  <c r="BN53" i="11" s="1"/>
  <c r="AD59" i="4"/>
  <c r="AD62" i="4" s="1"/>
  <c r="AD24" i="7" s="1"/>
  <c r="AD83" i="7" s="1"/>
  <c r="AD8" i="17"/>
  <c r="AD11" i="17" s="1"/>
  <c r="AD13" i="17" s="1"/>
  <c r="BU130" i="3"/>
  <c r="BU50" i="15"/>
  <c r="BS61" i="14"/>
  <c r="BS62" i="14" s="1"/>
  <c r="BS65" i="14" s="1"/>
  <c r="BS72" i="14"/>
  <c r="BS73" i="14" s="1"/>
  <c r="BS76" i="14" s="1"/>
  <c r="BT97" i="3"/>
  <c r="BT98" i="3" s="1"/>
  <c r="BT29" i="14" s="1"/>
  <c r="BT30" i="14" s="1"/>
  <c r="BT57" i="15"/>
  <c r="BT2" i="17"/>
  <c r="BT2" i="15"/>
  <c r="BT10" i="15"/>
  <c r="BT11" i="15" s="1"/>
  <c r="BT14" i="15" s="1"/>
  <c r="BT15" i="15" s="1"/>
  <c r="BT41" i="15" s="1"/>
  <c r="BR56" i="4"/>
  <c r="BV5" i="14"/>
  <c r="BV5" i="15"/>
  <c r="BV5" i="17"/>
  <c r="BO3" i="14"/>
  <c r="BO3" i="15"/>
  <c r="BO3" i="17"/>
  <c r="AN82" i="14"/>
  <c r="AN83" i="14" s="1"/>
  <c r="AN90" i="14" s="1"/>
  <c r="AN91" i="14" s="1"/>
  <c r="AN78" i="14"/>
  <c r="AL55" i="12"/>
  <c r="AK35" i="4"/>
  <c r="AL32" i="12"/>
  <c r="AL33" i="12" s="1"/>
  <c r="AM30" i="12" s="1"/>
  <c r="AM21" i="12" s="1"/>
  <c r="AL37" i="12"/>
  <c r="AL38" i="12" s="1"/>
  <c r="AL41" i="12" s="1"/>
  <c r="AL42" i="12" s="1"/>
  <c r="AO46" i="14"/>
  <c r="AN34" i="4"/>
  <c r="AN33" i="17" s="1"/>
  <c r="AN34" i="17" s="1"/>
  <c r="AA88" i="7"/>
  <c r="BS39" i="14"/>
  <c r="BS17" i="14"/>
  <c r="AK50" i="4"/>
  <c r="AM17" i="12"/>
  <c r="AM18" i="12" s="1"/>
  <c r="AM31" i="12" s="1"/>
  <c r="AM13" i="12"/>
  <c r="AM14" i="12" s="1"/>
  <c r="BS36" i="14"/>
  <c r="BO96" i="13"/>
  <c r="BL8" i="12"/>
  <c r="BS117" i="3"/>
  <c r="BT85" i="3"/>
  <c r="BT86" i="3" s="1"/>
  <c r="BT15" i="14" s="1"/>
  <c r="BT16" i="14" s="1"/>
  <c r="BT89" i="14" s="1"/>
  <c r="BT2" i="14"/>
  <c r="BR134" i="3"/>
  <c r="BS62" i="7"/>
  <c r="BQ36" i="13"/>
  <c r="BQ47" i="4" s="1"/>
  <c r="BQ95" i="13"/>
  <c r="BQ73" i="7"/>
  <c r="BQ65" i="7"/>
  <c r="BQ61" i="4" s="1"/>
  <c r="BN71" i="7"/>
  <c r="BN74" i="7" s="1"/>
  <c r="BM36" i="4"/>
  <c r="BM36" i="17" s="1"/>
  <c r="BR63" i="7"/>
  <c r="BR64" i="7" s="1"/>
  <c r="BR21" i="15" s="1"/>
  <c r="BS113" i="3"/>
  <c r="BT114" i="3" s="1"/>
  <c r="BT133" i="3" s="1"/>
  <c r="BS58" i="7"/>
  <c r="BS59" i="7" s="1"/>
  <c r="BR35" i="13"/>
  <c r="BR95" i="13" s="1"/>
  <c r="BS39" i="11"/>
  <c r="BS114" i="9"/>
  <c r="BP84" i="13"/>
  <c r="AE127" i="9"/>
  <c r="AE119" i="9" s="1"/>
  <c r="AE121" i="9" s="1"/>
  <c r="AD28" i="4"/>
  <c r="AD18" i="17" s="1"/>
  <c r="BQ73" i="13"/>
  <c r="BQ74" i="13" s="1"/>
  <c r="BQ81" i="13" s="1"/>
  <c r="BQ63" i="13"/>
  <c r="BR60" i="13" s="1"/>
  <c r="BV5" i="13"/>
  <c r="BV54" i="13"/>
  <c r="BV5" i="11"/>
  <c r="BV5" i="12"/>
  <c r="BV44" i="13"/>
  <c r="BQ69" i="13"/>
  <c r="BR66" i="13" s="1"/>
  <c r="BQ77" i="13"/>
  <c r="BQ78" i="13" s="1"/>
  <c r="BQ82" i="13" s="1"/>
  <c r="BS4" i="13"/>
  <c r="BS4" i="11"/>
  <c r="BS4" i="12"/>
  <c r="BP9" i="11"/>
  <c r="BP16" i="11"/>
  <c r="BP18" i="11" s="1"/>
  <c r="BP31" i="11" s="1"/>
  <c r="BS61" i="13"/>
  <c r="BS45" i="13"/>
  <c r="BS33" i="13"/>
  <c r="BS92" i="13"/>
  <c r="BS125" i="9"/>
  <c r="BS28" i="12"/>
  <c r="BS69" i="7"/>
  <c r="BS50" i="11"/>
  <c r="BS68" i="12"/>
  <c r="BS53" i="12"/>
  <c r="BS41" i="11"/>
  <c r="BS17" i="11"/>
  <c r="BS116" i="9"/>
  <c r="BS10" i="13"/>
  <c r="BS11" i="13" s="1"/>
  <c r="BS83" i="13" s="1"/>
  <c r="BS25" i="11"/>
  <c r="BS10" i="11"/>
  <c r="BT63" i="3"/>
  <c r="BT64" i="3" s="1"/>
  <c r="BT23" i="13"/>
  <c r="BT24" i="13" s="1"/>
  <c r="BT29" i="13"/>
  <c r="BT30" i="13" s="1"/>
  <c r="BT2" i="11"/>
  <c r="BT2" i="13"/>
  <c r="BT2" i="12"/>
  <c r="BU56" i="13"/>
  <c r="BU68" i="13" s="1"/>
  <c r="BU46" i="13"/>
  <c r="BU62" i="13" s="1"/>
  <c r="BM72" i="12"/>
  <c r="BM73" i="12" s="1"/>
  <c r="BN70" i="12" s="1"/>
  <c r="BN62" i="12" s="1"/>
  <c r="BN63" i="12" s="1"/>
  <c r="BM9" i="12"/>
  <c r="BO3" i="11"/>
  <c r="BO3" i="12"/>
  <c r="BO3" i="13"/>
  <c r="AE54" i="11"/>
  <c r="AE55" i="11" s="1"/>
  <c r="AE47" i="11"/>
  <c r="AE44" i="4" s="1"/>
  <c r="BN94" i="13"/>
  <c r="BN97" i="13" s="1"/>
  <c r="BM27" i="4"/>
  <c r="BS67" i="13"/>
  <c r="BS55" i="13"/>
  <c r="BS34" i="13"/>
  <c r="BK8" i="12"/>
  <c r="BM11" i="4"/>
  <c r="BM50" i="17" s="1"/>
  <c r="BS4" i="7"/>
  <c r="BS4" i="9"/>
  <c r="BS4" i="8"/>
  <c r="BO3" i="7"/>
  <c r="BO3" i="8"/>
  <c r="BO3" i="9"/>
  <c r="BQ82" i="9"/>
  <c r="BQ68" i="9"/>
  <c r="BQ80" i="9"/>
  <c r="BQ66" i="9"/>
  <c r="BQ81" i="9"/>
  <c r="BQ67" i="9"/>
  <c r="BQ79" i="9"/>
  <c r="BQ65" i="9"/>
  <c r="BS40" i="9"/>
  <c r="BS23" i="8"/>
  <c r="BT74" i="3"/>
  <c r="BT75" i="3" s="1"/>
  <c r="BT102" i="9" s="1"/>
  <c r="BT2" i="9"/>
  <c r="BT2" i="8"/>
  <c r="BT14" i="8"/>
  <c r="BT15" i="8" s="1"/>
  <c r="BT18" i="8" s="1"/>
  <c r="BT19" i="8" s="1"/>
  <c r="BT24" i="8" s="1"/>
  <c r="BV5" i="9"/>
  <c r="BV5" i="8"/>
  <c r="BV5" i="7"/>
  <c r="BR46" i="9"/>
  <c r="BR45" i="9"/>
  <c r="BR48" i="9"/>
  <c r="BR47" i="9"/>
  <c r="BS131" i="3"/>
  <c r="BS22" i="8"/>
  <c r="BN110" i="9"/>
  <c r="BN128" i="9" s="1"/>
  <c r="BS21" i="7"/>
  <c r="BS10" i="7"/>
  <c r="BT25" i="3"/>
  <c r="BT26" i="3" s="1"/>
  <c r="BT27" i="3" s="1"/>
  <c r="BT2" i="7"/>
  <c r="BV5" i="5"/>
  <c r="BV5" i="4"/>
  <c r="BV12" i="3"/>
  <c r="BV13" i="3" s="1"/>
  <c r="BW9" i="3"/>
  <c r="BV5" i="3"/>
  <c r="BV5" i="2"/>
  <c r="BU17" i="3"/>
  <c r="BS10" i="5"/>
  <c r="BS15" i="5" s="1"/>
  <c r="BT12" i="5" s="1"/>
  <c r="BP140" i="3"/>
  <c r="BP141" i="3" s="1"/>
  <c r="BT2" i="5"/>
  <c r="BT2" i="4"/>
  <c r="BT109" i="3"/>
  <c r="BT110" i="3" s="1"/>
  <c r="BT47" i="7" s="1"/>
  <c r="BT48" i="7" s="1"/>
  <c r="BT46" i="3"/>
  <c r="BT47" i="3" s="1"/>
  <c r="BT2" i="3"/>
  <c r="BT21" i="3"/>
  <c r="BT22" i="3" s="1"/>
  <c r="BT41" i="3"/>
  <c r="BT42" i="3" s="1"/>
  <c r="BT132" i="3" s="1"/>
  <c r="BT33" i="3"/>
  <c r="BT34" i="3" s="1"/>
  <c r="BT26" i="15" s="1"/>
  <c r="BT27" i="15" s="1"/>
  <c r="BT29" i="15" s="1"/>
  <c r="BT57" i="3"/>
  <c r="BT58" i="3" s="1"/>
  <c r="BU18" i="3"/>
  <c r="BT2" i="2"/>
  <c r="BS4" i="3"/>
  <c r="BS4" i="5"/>
  <c r="BS4" i="4"/>
  <c r="BS4" i="2"/>
  <c r="BO3" i="3"/>
  <c r="BO3" i="5"/>
  <c r="BO3" i="4"/>
  <c r="BO3" i="2"/>
  <c r="BP72" i="9" l="1"/>
  <c r="BP70" i="9"/>
  <c r="BP71" i="9"/>
  <c r="BQ30" i="8"/>
  <c r="BQ31" i="8" s="1"/>
  <c r="BQ9" i="11" s="1"/>
  <c r="BQ101" i="9"/>
  <c r="BS118" i="3"/>
  <c r="AO81" i="14"/>
  <c r="AO67" i="14"/>
  <c r="BQ53" i="9"/>
  <c r="BQ54" i="9" s="1"/>
  <c r="BQ69" i="9" s="1"/>
  <c r="BQ71" i="9" s="1"/>
  <c r="AP37" i="14"/>
  <c r="AO33" i="4"/>
  <c r="AO32" i="17" s="1"/>
  <c r="BR25" i="8"/>
  <c r="BR58" i="9" s="1"/>
  <c r="BR59" i="9" s="1"/>
  <c r="BR83" i="9" s="1"/>
  <c r="BQ58" i="9"/>
  <c r="BQ59" i="9" s="1"/>
  <c r="BQ83" i="9" s="1"/>
  <c r="BQ85" i="9" s="1"/>
  <c r="BP85" i="9"/>
  <c r="BP86" i="9"/>
  <c r="BP87" i="9"/>
  <c r="BO88" i="9"/>
  <c r="BO92" i="9" s="1"/>
  <c r="BO93" i="9" s="1"/>
  <c r="BO108" i="9" s="1"/>
  <c r="BO110" i="9" s="1"/>
  <c r="BO128" i="9" s="1"/>
  <c r="Z70" i="4"/>
  <c r="BN40" i="11"/>
  <c r="BN42" i="11" s="1"/>
  <c r="BN45" i="11" s="1"/>
  <c r="Z71" i="4"/>
  <c r="BN34" i="11"/>
  <c r="BN10" i="4" s="1"/>
  <c r="BT31" i="14"/>
  <c r="BT58" i="4" s="1"/>
  <c r="BT88" i="14"/>
  <c r="AN40" i="17"/>
  <c r="AN49" i="17"/>
  <c r="AN9" i="17"/>
  <c r="AN122" i="3"/>
  <c r="AN123" i="3" s="1"/>
  <c r="BT72" i="14"/>
  <c r="BT73" i="14" s="1"/>
  <c r="BT76" i="14" s="1"/>
  <c r="BT61" i="14"/>
  <c r="BT62" i="14" s="1"/>
  <c r="BT65" i="14" s="1"/>
  <c r="BP3" i="14"/>
  <c r="BP3" i="15"/>
  <c r="BP3" i="17"/>
  <c r="BT36" i="7"/>
  <c r="BT37" i="7" s="1"/>
  <c r="BT45" i="14"/>
  <c r="BT52" i="14"/>
  <c r="BT53" i="14" s="1"/>
  <c r="BT51" i="4" s="1"/>
  <c r="BT4" i="14"/>
  <c r="BT4" i="17"/>
  <c r="BT4" i="15"/>
  <c r="BV130" i="3"/>
  <c r="BV50" i="15"/>
  <c r="BT48" i="14"/>
  <c r="BS56" i="4"/>
  <c r="BS72" i="7"/>
  <c r="BS52" i="4"/>
  <c r="BS30" i="15"/>
  <c r="BS31" i="15" s="1"/>
  <c r="BS36" i="15" s="1"/>
  <c r="BU97" i="3"/>
  <c r="BU98" i="3" s="1"/>
  <c r="BU29" i="14" s="1"/>
  <c r="BU30" i="14" s="1"/>
  <c r="BU88" i="14" s="1"/>
  <c r="BU57" i="15"/>
  <c r="BU2" i="17"/>
  <c r="BU2" i="15"/>
  <c r="BU10" i="15"/>
  <c r="BU11" i="15" s="1"/>
  <c r="BU14" i="15" s="1"/>
  <c r="BU15" i="15" s="1"/>
  <c r="BU41" i="15" s="1"/>
  <c r="BW5" i="14"/>
  <c r="BW5" i="17"/>
  <c r="BW5" i="15"/>
  <c r="AA89" i="7"/>
  <c r="AA21" i="4" s="1"/>
  <c r="AA22" i="4" s="1"/>
  <c r="AA20" i="15"/>
  <c r="AA22" i="15" s="1"/>
  <c r="AA35" i="15" s="1"/>
  <c r="AA37" i="15" s="1"/>
  <c r="AA58" i="15" s="1"/>
  <c r="AA59" i="15" s="1"/>
  <c r="AN15" i="4"/>
  <c r="AN16" i="4" s="1"/>
  <c r="AN47" i="12" s="1"/>
  <c r="AN48" i="12" s="1"/>
  <c r="AN56" i="12" s="1"/>
  <c r="AN57" i="4"/>
  <c r="AN84" i="14"/>
  <c r="AN10" i="12"/>
  <c r="AN11" i="12" s="1"/>
  <c r="AM22" i="12"/>
  <c r="AM23" i="12" s="1"/>
  <c r="AM36" i="12"/>
  <c r="BT39" i="14"/>
  <c r="BT17" i="14"/>
  <c r="AA25" i="7"/>
  <c r="AA26" i="7" s="1"/>
  <c r="AB23" i="7" s="1"/>
  <c r="AA14" i="7"/>
  <c r="AA15" i="7" s="1"/>
  <c r="AA37" i="4" s="1"/>
  <c r="AO75" i="14"/>
  <c r="AO77" i="14" s="1"/>
  <c r="AO49" i="14"/>
  <c r="AL57" i="12"/>
  <c r="AL58" i="12" s="1"/>
  <c r="AL43" i="12"/>
  <c r="BT36" i="14"/>
  <c r="BS134" i="3"/>
  <c r="BO40" i="11"/>
  <c r="BO42" i="11" s="1"/>
  <c r="BO45" i="11" s="1"/>
  <c r="BO34" i="11"/>
  <c r="BO10" i="4" s="1"/>
  <c r="BT117" i="3"/>
  <c r="BR36" i="13"/>
  <c r="BR47" i="4" s="1"/>
  <c r="BU85" i="3"/>
  <c r="BU86" i="3" s="1"/>
  <c r="BU15" i="14" s="1"/>
  <c r="BU16" i="14" s="1"/>
  <c r="BU89" i="14" s="1"/>
  <c r="BU2" i="14"/>
  <c r="BR71" i="12"/>
  <c r="BT62" i="7"/>
  <c r="BO71" i="7"/>
  <c r="BO74" i="7" s="1"/>
  <c r="BN36" i="4"/>
  <c r="BN36" i="17" s="1"/>
  <c r="BR73" i="7"/>
  <c r="BR65" i="7"/>
  <c r="BR61" i="4" s="1"/>
  <c r="BS63" i="7"/>
  <c r="BS64" i="7" s="1"/>
  <c r="BS21" i="15" s="1"/>
  <c r="BT113" i="3"/>
  <c r="BU114" i="3" s="1"/>
  <c r="BU133" i="3" s="1"/>
  <c r="BT58" i="7"/>
  <c r="BT59" i="7" s="1"/>
  <c r="BQ84" i="13"/>
  <c r="BQ96" i="13" s="1"/>
  <c r="BO94" i="13"/>
  <c r="BO97" i="13" s="1"/>
  <c r="BN27" i="4"/>
  <c r="BT68" i="12"/>
  <c r="BT125" i="9"/>
  <c r="BT92" i="13"/>
  <c r="BT69" i="7"/>
  <c r="BT53" i="12"/>
  <c r="BT50" i="11"/>
  <c r="BT28" i="12"/>
  <c r="AE129" i="9"/>
  <c r="AE130" i="9" s="1"/>
  <c r="AE43" i="4"/>
  <c r="AE45" i="4" s="1"/>
  <c r="AE48" i="4" s="1"/>
  <c r="AE53" i="4" s="1"/>
  <c r="BP11" i="11"/>
  <c r="BP30" i="11" s="1"/>
  <c r="BP26" i="11"/>
  <c r="BP32" i="11" s="1"/>
  <c r="BP96" i="13"/>
  <c r="BP85" i="13"/>
  <c r="BP13" i="4" s="1"/>
  <c r="BR73" i="13"/>
  <c r="BR74" i="13" s="1"/>
  <c r="BR81" i="13" s="1"/>
  <c r="BR63" i="13"/>
  <c r="BS60" i="13" s="1"/>
  <c r="BR77" i="13"/>
  <c r="BR78" i="13" s="1"/>
  <c r="BR82" i="13" s="1"/>
  <c r="BR69" i="13"/>
  <c r="BS66" i="13" s="1"/>
  <c r="BU63" i="3"/>
  <c r="BU64" i="3" s="1"/>
  <c r="BU29" i="13"/>
  <c r="BU30" i="13" s="1"/>
  <c r="BU2" i="11"/>
  <c r="BU2" i="13"/>
  <c r="BU2" i="12"/>
  <c r="BU23" i="13"/>
  <c r="BU24" i="13" s="1"/>
  <c r="BV56" i="13"/>
  <c r="BV68" i="13" s="1"/>
  <c r="BV46" i="13"/>
  <c r="BV62" i="13" s="1"/>
  <c r="BP3" i="13"/>
  <c r="BP3" i="12"/>
  <c r="BP3" i="11"/>
  <c r="BW5" i="12"/>
  <c r="BW5" i="11"/>
  <c r="BW5" i="13"/>
  <c r="BW44" i="13"/>
  <c r="BW54" i="13"/>
  <c r="BP74" i="9"/>
  <c r="BP107" i="9" s="1"/>
  <c r="BN72" i="12"/>
  <c r="BN73" i="12" s="1"/>
  <c r="BO70" i="12" s="1"/>
  <c r="BO62" i="12" s="1"/>
  <c r="BO63" i="12" s="1"/>
  <c r="BN9" i="12"/>
  <c r="BT4" i="12"/>
  <c r="BT4" i="13"/>
  <c r="BT4" i="11"/>
  <c r="BT67" i="13"/>
  <c r="BT34" i="13"/>
  <c r="BT55" i="13"/>
  <c r="BS35" i="13"/>
  <c r="AF52" i="11"/>
  <c r="AE32" i="4"/>
  <c r="AE23" i="17" s="1"/>
  <c r="BT10" i="13"/>
  <c r="BT11" i="13" s="1"/>
  <c r="BT83" i="13" s="1"/>
  <c r="BT17" i="11"/>
  <c r="BT25" i="11"/>
  <c r="BT10" i="11"/>
  <c r="BT41" i="11"/>
  <c r="BT116" i="9"/>
  <c r="BT39" i="11"/>
  <c r="BT114" i="9"/>
  <c r="BT61" i="13"/>
  <c r="BT45" i="13"/>
  <c r="BT33" i="13"/>
  <c r="BM8" i="12"/>
  <c r="BN9" i="4"/>
  <c r="BN115" i="9"/>
  <c r="BN117" i="9" s="1"/>
  <c r="BN120" i="9" s="1"/>
  <c r="BQ70" i="9"/>
  <c r="BQ103" i="9"/>
  <c r="BQ109" i="9" s="1"/>
  <c r="BT131" i="3"/>
  <c r="BT22" i="8"/>
  <c r="BW5" i="9"/>
  <c r="BW5" i="8"/>
  <c r="BW5" i="7"/>
  <c r="BP3" i="7"/>
  <c r="BP3" i="8"/>
  <c r="BP3" i="9"/>
  <c r="BU2" i="8"/>
  <c r="BU74" i="3"/>
  <c r="BU75" i="3" s="1"/>
  <c r="BU102" i="9" s="1"/>
  <c r="BU14" i="8"/>
  <c r="BU15" i="8" s="1"/>
  <c r="BU18" i="8" s="1"/>
  <c r="BU19" i="8" s="1"/>
  <c r="BU24" i="8" s="1"/>
  <c r="BU2" i="9"/>
  <c r="BT4" i="7"/>
  <c r="BT4" i="9"/>
  <c r="BT4" i="8"/>
  <c r="BR81" i="9"/>
  <c r="BR67" i="9"/>
  <c r="BR82" i="9"/>
  <c r="BR68" i="9"/>
  <c r="BR79" i="9"/>
  <c r="BR65" i="9"/>
  <c r="BT40" i="9"/>
  <c r="BT23" i="8"/>
  <c r="BR80" i="9"/>
  <c r="BR66" i="9"/>
  <c r="BS45" i="9"/>
  <c r="BS47" i="9"/>
  <c r="BS48" i="9"/>
  <c r="BS46" i="9"/>
  <c r="BU25" i="3"/>
  <c r="BU26" i="3" s="1"/>
  <c r="BU27" i="3" s="1"/>
  <c r="BU2" i="7"/>
  <c r="BT21" i="7"/>
  <c r="BT10" i="7"/>
  <c r="BW5" i="5"/>
  <c r="BW5" i="4"/>
  <c r="BW5" i="2"/>
  <c r="BW12" i="3"/>
  <c r="BW13" i="3" s="1"/>
  <c r="BX9" i="3"/>
  <c r="BW5" i="3"/>
  <c r="BT10" i="5"/>
  <c r="BT15" i="5" s="1"/>
  <c r="BU12" i="5" s="1"/>
  <c r="BV17" i="3"/>
  <c r="BV18" i="3" s="1"/>
  <c r="BU2" i="5"/>
  <c r="BU2" i="4"/>
  <c r="BU2" i="3"/>
  <c r="BU21" i="3"/>
  <c r="BU22" i="3" s="1"/>
  <c r="BU41" i="3"/>
  <c r="BU42" i="3" s="1"/>
  <c r="BU132" i="3" s="1"/>
  <c r="BU33" i="3"/>
  <c r="BU34" i="3" s="1"/>
  <c r="BU26" i="15" s="1"/>
  <c r="BU27" i="15" s="1"/>
  <c r="BU29" i="15" s="1"/>
  <c r="BU57" i="3"/>
  <c r="BU58" i="3" s="1"/>
  <c r="BU109" i="3"/>
  <c r="BU110" i="3" s="1"/>
  <c r="BU47" i="7" s="1"/>
  <c r="BU48" i="7" s="1"/>
  <c r="BU46" i="3"/>
  <c r="BU47" i="3" s="1"/>
  <c r="BU2" i="2"/>
  <c r="BQ140" i="3"/>
  <c r="BQ141" i="3" s="1"/>
  <c r="BT4" i="3"/>
  <c r="BT4" i="5"/>
  <c r="BT4" i="4"/>
  <c r="BT4" i="2"/>
  <c r="BP3" i="3"/>
  <c r="BP3" i="5"/>
  <c r="BP3" i="4"/>
  <c r="BP3" i="2"/>
  <c r="BO115" i="9" l="1"/>
  <c r="BO117" i="9" s="1"/>
  <c r="BO120" i="9" s="1"/>
  <c r="BQ16" i="11"/>
  <c r="BQ18" i="11" s="1"/>
  <c r="BQ31" i="11" s="1"/>
  <c r="BO9" i="4"/>
  <c r="BT118" i="3"/>
  <c r="BR36" i="8"/>
  <c r="BR37" i="8" s="1"/>
  <c r="BR24" i="11" s="1"/>
  <c r="BR53" i="9"/>
  <c r="BR54" i="9" s="1"/>
  <c r="BR69" i="9" s="1"/>
  <c r="BU31" i="14"/>
  <c r="BU58" i="4" s="1"/>
  <c r="BR101" i="9"/>
  <c r="BN11" i="4"/>
  <c r="BN50" i="17" s="1"/>
  <c r="BS25" i="8"/>
  <c r="BS58" i="9" s="1"/>
  <c r="BS59" i="9" s="1"/>
  <c r="BS83" i="9" s="1"/>
  <c r="BR30" i="8"/>
  <c r="BR31" i="8" s="1"/>
  <c r="BP88" i="9"/>
  <c r="BP92" i="9" s="1"/>
  <c r="BP93" i="9" s="1"/>
  <c r="BP108" i="9" s="1"/>
  <c r="BP110" i="9" s="1"/>
  <c r="BP128" i="9" s="1"/>
  <c r="BU48" i="14"/>
  <c r="AP40" i="14"/>
  <c r="AP64" i="14"/>
  <c r="AP66" i="14" s="1"/>
  <c r="AO14" i="4"/>
  <c r="AO55" i="4"/>
  <c r="BQ87" i="9"/>
  <c r="BQ72" i="9"/>
  <c r="BQ84" i="9"/>
  <c r="BQ86" i="9"/>
  <c r="BQ73" i="9"/>
  <c r="BQ85" i="13"/>
  <c r="BQ13" i="4" s="1"/>
  <c r="AN42" i="17"/>
  <c r="AN24" i="17"/>
  <c r="AN51" i="17"/>
  <c r="AN52" i="17" s="1"/>
  <c r="AN54" i="17" s="1"/>
  <c r="AN10" i="17"/>
  <c r="AA38" i="4"/>
  <c r="AA37" i="17"/>
  <c r="AA38" i="17" s="1"/>
  <c r="AA41" i="17" s="1"/>
  <c r="AA43" i="17" s="1"/>
  <c r="AA45" i="17" s="1"/>
  <c r="AA64" i="4"/>
  <c r="AA65" i="4" s="1"/>
  <c r="BV97" i="3"/>
  <c r="BV98" i="3" s="1"/>
  <c r="BV29" i="14" s="1"/>
  <c r="BV30" i="14" s="1"/>
  <c r="BV88" i="14" s="1"/>
  <c r="BV2" i="17"/>
  <c r="BV2" i="15"/>
  <c r="BV57" i="15"/>
  <c r="BV10" i="15"/>
  <c r="BV11" i="15" s="1"/>
  <c r="BV14" i="15" s="1"/>
  <c r="BV15" i="15" s="1"/>
  <c r="BV41" i="15" s="1"/>
  <c r="BQ3" i="14"/>
  <c r="BQ3" i="15"/>
  <c r="BQ3" i="17"/>
  <c r="BU36" i="7"/>
  <c r="BU37" i="7" s="1"/>
  <c r="BU45" i="14"/>
  <c r="BU52" i="14"/>
  <c r="BU53" i="14" s="1"/>
  <c r="BU51" i="4" s="1"/>
  <c r="AA61" i="15"/>
  <c r="BT72" i="7"/>
  <c r="BT52" i="4"/>
  <c r="BT30" i="15"/>
  <c r="BT31" i="15" s="1"/>
  <c r="BT36" i="15" s="1"/>
  <c r="BU61" i="14"/>
  <c r="BU62" i="14" s="1"/>
  <c r="BU65" i="14" s="1"/>
  <c r="BU72" i="14"/>
  <c r="BU73" i="14" s="1"/>
  <c r="BU76" i="14" s="1"/>
  <c r="BX5" i="14"/>
  <c r="BX5" i="17"/>
  <c r="BX5" i="15"/>
  <c r="BU4" i="14"/>
  <c r="BU4" i="15"/>
  <c r="BU4" i="17"/>
  <c r="BO11" i="4"/>
  <c r="BO50" i="17" s="1"/>
  <c r="BW130" i="3"/>
  <c r="BW50" i="15"/>
  <c r="BT134" i="3"/>
  <c r="AE59" i="4"/>
  <c r="AE62" i="4" s="1"/>
  <c r="AE24" i="7" s="1"/>
  <c r="AE83" i="7" s="1"/>
  <c r="AE8" i="17"/>
  <c r="AE11" i="17" s="1"/>
  <c r="AE13" i="17" s="1"/>
  <c r="BT56" i="4"/>
  <c r="AA40" i="15"/>
  <c r="AA42" i="15" s="1"/>
  <c r="AA45" i="15" s="1"/>
  <c r="AA49" i="15"/>
  <c r="AA51" i="15" s="1"/>
  <c r="AA53" i="15" s="1"/>
  <c r="AN49" i="12"/>
  <c r="AN18" i="4" s="1"/>
  <c r="AN19" i="4" s="1"/>
  <c r="AN13" i="7" s="1"/>
  <c r="AN79" i="7" s="1"/>
  <c r="AO82" i="14"/>
  <c r="AO83" i="14" s="1"/>
  <c r="AO90" i="14" s="1"/>
  <c r="AO91" i="14" s="1"/>
  <c r="AO78" i="14"/>
  <c r="AB12" i="7"/>
  <c r="AB78" i="7" s="1"/>
  <c r="AB80" i="7" s="1"/>
  <c r="AB86" i="7" s="1"/>
  <c r="AL50" i="4"/>
  <c r="BU39" i="14"/>
  <c r="BU17" i="14"/>
  <c r="AM37" i="12"/>
  <c r="AM38" i="12" s="1"/>
  <c r="AM41" i="12" s="1"/>
  <c r="AM42" i="12" s="1"/>
  <c r="AM32" i="12"/>
  <c r="AM33" i="12" s="1"/>
  <c r="AN30" i="12" s="1"/>
  <c r="AN21" i="12" s="1"/>
  <c r="AP46" i="14"/>
  <c r="AO34" i="4"/>
  <c r="AO33" i="17" s="1"/>
  <c r="AO34" i="17" s="1"/>
  <c r="AA29" i="4"/>
  <c r="AM55" i="12"/>
  <c r="AL35" i="4"/>
  <c r="AN17" i="12"/>
  <c r="AN18" i="12" s="1"/>
  <c r="AN31" i="12" s="1"/>
  <c r="AN13" i="12"/>
  <c r="AN14" i="12" s="1"/>
  <c r="BU36" i="14"/>
  <c r="BU117" i="3"/>
  <c r="BU118" i="3" s="1"/>
  <c r="BP33" i="11"/>
  <c r="BP34" i="11" s="1"/>
  <c r="BP10" i="4" s="1"/>
  <c r="BU62" i="7"/>
  <c r="BV85" i="3"/>
  <c r="BV86" i="3" s="1"/>
  <c r="BV15" i="14" s="1"/>
  <c r="BV16" i="14" s="1"/>
  <c r="BV89" i="14" s="1"/>
  <c r="BV2" i="14"/>
  <c r="AB82" i="7"/>
  <c r="AB84" i="7" s="1"/>
  <c r="AB87" i="7" s="1"/>
  <c r="BS65" i="7"/>
  <c r="BS61" i="4" s="1"/>
  <c r="BS73" i="7"/>
  <c r="BP71" i="7"/>
  <c r="BP74" i="7" s="1"/>
  <c r="BO36" i="4"/>
  <c r="BO36" i="17" s="1"/>
  <c r="BT63" i="7"/>
  <c r="BT64" i="7" s="1"/>
  <c r="BT21" i="15" s="1"/>
  <c r="BU113" i="3"/>
  <c r="BV114" i="3" s="1"/>
  <c r="BV133" i="3" s="1"/>
  <c r="BU58" i="7"/>
  <c r="BU59" i="7" s="1"/>
  <c r="AF44" i="11"/>
  <c r="AF46" i="11" s="1"/>
  <c r="BU61" i="13"/>
  <c r="BU45" i="13"/>
  <c r="BU33" i="13"/>
  <c r="BX5" i="12"/>
  <c r="BX54" i="13"/>
  <c r="BX44" i="13"/>
  <c r="BX5" i="13"/>
  <c r="BX5" i="11"/>
  <c r="BQ26" i="11"/>
  <c r="BQ32" i="11" s="1"/>
  <c r="BQ11" i="11"/>
  <c r="BQ30" i="11" s="1"/>
  <c r="BS71" i="12"/>
  <c r="BS95" i="13"/>
  <c r="BS36" i="13"/>
  <c r="BS47" i="4" s="1"/>
  <c r="BU69" i="7"/>
  <c r="BU68" i="12"/>
  <c r="BU92" i="13"/>
  <c r="BU50" i="11"/>
  <c r="BU125" i="9"/>
  <c r="BU28" i="12"/>
  <c r="BU53" i="12"/>
  <c r="BV63" i="3"/>
  <c r="BV64" i="3" s="1"/>
  <c r="BV2" i="12"/>
  <c r="BV2" i="13"/>
  <c r="BV23" i="13"/>
  <c r="BV24" i="13" s="1"/>
  <c r="BV2" i="11"/>
  <c r="BV29" i="13"/>
  <c r="BV30" i="13" s="1"/>
  <c r="BU10" i="13"/>
  <c r="BU11" i="13" s="1"/>
  <c r="BU83" i="13" s="1"/>
  <c r="BU17" i="11"/>
  <c r="BU25" i="11"/>
  <c r="BU116" i="9"/>
  <c r="BU10" i="11"/>
  <c r="BU41" i="11"/>
  <c r="BQ3" i="13"/>
  <c r="BQ3" i="12"/>
  <c r="BQ3" i="11"/>
  <c r="BW56" i="13"/>
  <c r="BW68" i="13" s="1"/>
  <c r="BW46" i="13"/>
  <c r="BW62" i="13" s="1"/>
  <c r="BR16" i="11"/>
  <c r="BR18" i="11" s="1"/>
  <c r="BR31" i="11" s="1"/>
  <c r="BR9" i="11"/>
  <c r="BU4" i="12"/>
  <c r="BU4" i="13"/>
  <c r="BU4" i="11"/>
  <c r="BU67" i="13"/>
  <c r="BU55" i="13"/>
  <c r="BU34" i="13"/>
  <c r="BP94" i="13"/>
  <c r="BP97" i="13" s="1"/>
  <c r="BO27" i="4"/>
  <c r="BU114" i="9"/>
  <c r="BU39" i="11"/>
  <c r="BT35" i="13"/>
  <c r="BO72" i="12"/>
  <c r="BO73" i="12" s="1"/>
  <c r="BP70" i="12" s="1"/>
  <c r="BP62" i="12" s="1"/>
  <c r="BP63" i="12" s="1"/>
  <c r="BO9" i="12"/>
  <c r="BS73" i="13"/>
  <c r="BS74" i="13" s="1"/>
  <c r="BS81" i="13" s="1"/>
  <c r="BS63" i="13"/>
  <c r="BT60" i="13" s="1"/>
  <c r="BR84" i="13"/>
  <c r="BS69" i="13"/>
  <c r="BT66" i="13" s="1"/>
  <c r="BS77" i="13"/>
  <c r="BS78" i="13" s="1"/>
  <c r="BS82" i="13" s="1"/>
  <c r="AF127" i="9"/>
  <c r="AE28" i="4"/>
  <c r="AE18" i="17" s="1"/>
  <c r="BR103" i="9"/>
  <c r="BR109" i="9" s="1"/>
  <c r="BV2" i="9"/>
  <c r="BV74" i="3"/>
  <c r="BV75" i="3" s="1"/>
  <c r="BV102" i="9" s="1"/>
  <c r="BV14" i="8"/>
  <c r="BV15" i="8" s="1"/>
  <c r="BV18" i="8" s="1"/>
  <c r="BV19" i="8" s="1"/>
  <c r="BV24" i="8" s="1"/>
  <c r="BV2" i="8"/>
  <c r="BQ3" i="7"/>
  <c r="BQ3" i="8"/>
  <c r="BQ3" i="9"/>
  <c r="BX5" i="9"/>
  <c r="BX5" i="7"/>
  <c r="BX5" i="8"/>
  <c r="BT47" i="9"/>
  <c r="BT48" i="9"/>
  <c r="BT45" i="9"/>
  <c r="BT46" i="9"/>
  <c r="BU131" i="3"/>
  <c r="BU22" i="8"/>
  <c r="BR71" i="9"/>
  <c r="BS82" i="9"/>
  <c r="BS68" i="9"/>
  <c r="BS81" i="9"/>
  <c r="BS67" i="9"/>
  <c r="BS79" i="9"/>
  <c r="BS65" i="9"/>
  <c r="BR72" i="9"/>
  <c r="BU4" i="7"/>
  <c r="BU4" i="9"/>
  <c r="BU4" i="8"/>
  <c r="BR73" i="9"/>
  <c r="BS80" i="9"/>
  <c r="BS66" i="9"/>
  <c r="BU40" i="9"/>
  <c r="BU23" i="8"/>
  <c r="BR86" i="9"/>
  <c r="BR84" i="9"/>
  <c r="BR87" i="9"/>
  <c r="BR85" i="9"/>
  <c r="BR70" i="9"/>
  <c r="BS101" i="9"/>
  <c r="BV25" i="3"/>
  <c r="BV26" i="3" s="1"/>
  <c r="BV27" i="3" s="1"/>
  <c r="BV2" i="7"/>
  <c r="BU10" i="7"/>
  <c r="BU21" i="7"/>
  <c r="BX5" i="5"/>
  <c r="BX5" i="4"/>
  <c r="BX5" i="2"/>
  <c r="BX5" i="3"/>
  <c r="BX12" i="3"/>
  <c r="BX13" i="3" s="1"/>
  <c r="BY9" i="3"/>
  <c r="BU10" i="5"/>
  <c r="BU15" i="5" s="1"/>
  <c r="BV12" i="5" s="1"/>
  <c r="BW17" i="3"/>
  <c r="BW18" i="3" s="1"/>
  <c r="BQ3" i="3"/>
  <c r="BQ3" i="5"/>
  <c r="BQ3" i="4"/>
  <c r="BQ3" i="2"/>
  <c r="BU4" i="3"/>
  <c r="BU4" i="5"/>
  <c r="BU4" i="4"/>
  <c r="BU4" i="2"/>
  <c r="BV2" i="5"/>
  <c r="BV2" i="4"/>
  <c r="BV21" i="3"/>
  <c r="BV22" i="3" s="1"/>
  <c r="BV2" i="3"/>
  <c r="BV33" i="3"/>
  <c r="BV34" i="3" s="1"/>
  <c r="BV26" i="15" s="1"/>
  <c r="BV27" i="15" s="1"/>
  <c r="BV29" i="15" s="1"/>
  <c r="BV46" i="3"/>
  <c r="BV47" i="3" s="1"/>
  <c r="BV109" i="3"/>
  <c r="BV110" i="3" s="1"/>
  <c r="BV47" i="7" s="1"/>
  <c r="BV48" i="7" s="1"/>
  <c r="BV57" i="3"/>
  <c r="BV58" i="3" s="1"/>
  <c r="BV41" i="3"/>
  <c r="BV2" i="2"/>
  <c r="BR140" i="3"/>
  <c r="BR141" i="3" s="1"/>
  <c r="BS30" i="8" l="1"/>
  <c r="BS31" i="8" s="1"/>
  <c r="BS36" i="8"/>
  <c r="BS37" i="8" s="1"/>
  <c r="BS24" i="11" s="1"/>
  <c r="BS53" i="9"/>
  <c r="BS54" i="9" s="1"/>
  <c r="BS69" i="9" s="1"/>
  <c r="BT25" i="8"/>
  <c r="BU25" i="8" s="1"/>
  <c r="BQ74" i="9"/>
  <c r="BQ107" i="9" s="1"/>
  <c r="BN8" i="12"/>
  <c r="BP40" i="11"/>
  <c r="BP42" i="11" s="1"/>
  <c r="BP45" i="11" s="1"/>
  <c r="BQ88" i="9"/>
  <c r="BQ92" i="9" s="1"/>
  <c r="BQ93" i="9" s="1"/>
  <c r="BQ108" i="9" s="1"/>
  <c r="AP81" i="14"/>
  <c r="AP67" i="14"/>
  <c r="AP33" i="4"/>
  <c r="AP32" i="17" s="1"/>
  <c r="AQ37" i="14"/>
  <c r="BP53" i="11"/>
  <c r="BV117" i="3"/>
  <c r="BV118" i="3" s="1"/>
  <c r="BP115" i="9"/>
  <c r="BP117" i="9" s="1"/>
  <c r="BP120" i="9" s="1"/>
  <c r="BO8" i="12"/>
  <c r="BV31" i="14"/>
  <c r="BV58" i="4" s="1"/>
  <c r="BV48" i="14"/>
  <c r="AO40" i="17"/>
  <c r="AO49" i="17"/>
  <c r="AA30" i="4"/>
  <c r="AA70" i="4" s="1"/>
  <c r="AA19" i="17"/>
  <c r="AA20" i="17" s="1"/>
  <c r="AA22" i="17" s="1"/>
  <c r="AA25" i="17" s="1"/>
  <c r="AA27" i="17" s="1"/>
  <c r="AO9" i="17"/>
  <c r="AO122" i="3"/>
  <c r="AO123" i="3" s="1"/>
  <c r="BV36" i="7"/>
  <c r="BV37" i="7" s="1"/>
  <c r="BV45" i="14"/>
  <c r="BV52" i="14"/>
  <c r="BV53" i="14" s="1"/>
  <c r="BV51" i="4" s="1"/>
  <c r="BU56" i="4"/>
  <c r="BV61" i="14"/>
  <c r="BV62" i="14" s="1"/>
  <c r="BV65" i="14" s="1"/>
  <c r="BV72" i="14"/>
  <c r="BV73" i="14" s="1"/>
  <c r="BV76" i="14" s="1"/>
  <c r="BV4" i="14"/>
  <c r="BV4" i="15"/>
  <c r="BV4" i="17"/>
  <c r="BU134" i="3"/>
  <c r="BY5" i="14"/>
  <c r="BY5" i="17"/>
  <c r="BY5" i="15"/>
  <c r="BX130" i="3"/>
  <c r="BX50" i="15"/>
  <c r="BR3" i="14"/>
  <c r="BR3" i="15"/>
  <c r="BR3" i="17"/>
  <c r="BU72" i="7"/>
  <c r="BU30" i="15"/>
  <c r="BU31" i="15" s="1"/>
  <c r="BU36" i="15" s="1"/>
  <c r="BU52" i="4"/>
  <c r="BW97" i="3"/>
  <c r="BW98" i="3" s="1"/>
  <c r="BW29" i="14" s="1"/>
  <c r="BW30" i="14" s="1"/>
  <c r="BW2" i="15"/>
  <c r="BW2" i="17"/>
  <c r="BW10" i="15"/>
  <c r="BW11" i="15" s="1"/>
  <c r="BW14" i="15" s="1"/>
  <c r="BW15" i="15" s="1"/>
  <c r="BW41" i="15" s="1"/>
  <c r="BW57" i="15"/>
  <c r="AO15" i="4"/>
  <c r="AO16" i="4" s="1"/>
  <c r="AO47" i="12" s="1"/>
  <c r="AO48" i="12" s="1"/>
  <c r="AO56" i="12" s="1"/>
  <c r="AO57" i="4"/>
  <c r="BV39" i="14"/>
  <c r="BV17" i="14"/>
  <c r="AP75" i="14"/>
  <c r="AP77" i="14" s="1"/>
  <c r="AP49" i="14"/>
  <c r="AN36" i="12"/>
  <c r="AN22" i="12"/>
  <c r="AN23" i="12" s="1"/>
  <c r="AO10" i="12"/>
  <c r="AO11" i="12" s="1"/>
  <c r="AO84" i="14"/>
  <c r="AM57" i="12"/>
  <c r="AM58" i="12" s="1"/>
  <c r="AM43" i="12"/>
  <c r="BV36" i="14"/>
  <c r="BQ110" i="9"/>
  <c r="BQ128" i="9" s="1"/>
  <c r="BV62" i="7"/>
  <c r="BP9" i="4"/>
  <c r="BP11" i="4" s="1"/>
  <c r="BP50" i="17" s="1"/>
  <c r="BW85" i="3"/>
  <c r="BW86" i="3" s="1"/>
  <c r="BW15" i="14" s="1"/>
  <c r="BW16" i="14" s="1"/>
  <c r="BW89" i="14" s="1"/>
  <c r="BW2" i="14"/>
  <c r="BQ33" i="11"/>
  <c r="BQ34" i="11" s="1"/>
  <c r="BQ10" i="4" s="1"/>
  <c r="AB88" i="7"/>
  <c r="BQ71" i="7"/>
  <c r="BQ74" i="7" s="1"/>
  <c r="BP36" i="4"/>
  <c r="BP36" i="17" s="1"/>
  <c r="BT65" i="7"/>
  <c r="BT61" i="4" s="1"/>
  <c r="BT73" i="7"/>
  <c r="BU63" i="7"/>
  <c r="BU64" i="7" s="1"/>
  <c r="BU21" i="15" s="1"/>
  <c r="BV113" i="3"/>
  <c r="BW114" i="3" s="1"/>
  <c r="BW133" i="3" s="1"/>
  <c r="BV58" i="7"/>
  <c r="BV59" i="7" s="1"/>
  <c r="BY44" i="13"/>
  <c r="BY54" i="13"/>
  <c r="BY5" i="13"/>
  <c r="BY5" i="11"/>
  <c r="BY5" i="12"/>
  <c r="BP72" i="12"/>
  <c r="BP73" i="12" s="1"/>
  <c r="BQ70" i="12" s="1"/>
  <c r="BQ62" i="12" s="1"/>
  <c r="BQ63" i="12" s="1"/>
  <c r="BP9" i="12"/>
  <c r="AF119" i="9"/>
  <c r="AF121" i="9" s="1"/>
  <c r="BU35" i="13"/>
  <c r="BV25" i="11"/>
  <c r="BV10" i="13"/>
  <c r="BV11" i="13" s="1"/>
  <c r="BV83" i="13" s="1"/>
  <c r="BV10" i="11"/>
  <c r="BV17" i="11"/>
  <c r="BV116" i="9"/>
  <c r="BV41" i="11"/>
  <c r="BT71" i="12"/>
  <c r="BT95" i="13"/>
  <c r="BT36" i="13"/>
  <c r="BT47" i="4" s="1"/>
  <c r="BR11" i="11"/>
  <c r="BR30" i="11" s="1"/>
  <c r="BR26" i="11"/>
  <c r="BR32" i="11" s="1"/>
  <c r="BR3" i="12"/>
  <c r="BR3" i="11"/>
  <c r="BR3" i="13"/>
  <c r="BV61" i="13"/>
  <c r="BV45" i="13"/>
  <c r="BV33" i="13"/>
  <c r="BT77" i="13"/>
  <c r="BT78" i="13" s="1"/>
  <c r="BT82" i="13" s="1"/>
  <c r="BT69" i="13"/>
  <c r="BU66" i="13" s="1"/>
  <c r="BX56" i="13"/>
  <c r="BX68" i="13" s="1"/>
  <c r="BX46" i="13"/>
  <c r="BX62" i="13" s="1"/>
  <c r="BV114" i="9"/>
  <c r="BV39" i="11"/>
  <c r="BR96" i="13"/>
  <c r="BR85" i="13"/>
  <c r="BR13" i="4" s="1"/>
  <c r="BW63" i="3"/>
  <c r="BW64" i="3" s="1"/>
  <c r="BW2" i="13"/>
  <c r="BW2" i="11"/>
  <c r="BW2" i="12"/>
  <c r="BW29" i="13"/>
  <c r="BW30" i="13" s="1"/>
  <c r="BW23" i="13"/>
  <c r="BW24" i="13" s="1"/>
  <c r="BS16" i="11"/>
  <c r="BS18" i="11" s="1"/>
  <c r="BS31" i="11" s="1"/>
  <c r="BS9" i="11"/>
  <c r="BT63" i="13"/>
  <c r="BU60" i="13" s="1"/>
  <c r="BT73" i="13"/>
  <c r="BT74" i="13" s="1"/>
  <c r="BT81" i="13" s="1"/>
  <c r="AF54" i="11"/>
  <c r="AF55" i="11" s="1"/>
  <c r="AF47" i="11"/>
  <c r="AF44" i="4" s="1"/>
  <c r="BV67" i="13"/>
  <c r="BV55" i="13"/>
  <c r="BV34" i="13"/>
  <c r="BV69" i="7"/>
  <c r="BV50" i="11"/>
  <c r="BV92" i="13"/>
  <c r="BV53" i="12"/>
  <c r="BV125" i="9"/>
  <c r="BV68" i="12"/>
  <c r="BV28" i="12"/>
  <c r="BV4" i="12"/>
  <c r="BV4" i="13"/>
  <c r="BV4" i="11"/>
  <c r="BS73" i="9"/>
  <c r="BS84" i="13"/>
  <c r="BQ94" i="13"/>
  <c r="BQ97" i="13" s="1"/>
  <c r="BP27" i="4"/>
  <c r="BS72" i="9"/>
  <c r="BS71" i="9"/>
  <c r="BS103" i="9"/>
  <c r="BS109" i="9" s="1"/>
  <c r="BT81" i="9"/>
  <c r="BT67" i="9"/>
  <c r="BU47" i="9"/>
  <c r="BU45" i="9"/>
  <c r="BU46" i="9"/>
  <c r="BU48" i="9"/>
  <c r="BV23" i="8"/>
  <c r="BV40" i="9"/>
  <c r="BT101" i="9"/>
  <c r="BT53" i="9"/>
  <c r="BT54" i="9" s="1"/>
  <c r="BT69" i="9" s="1"/>
  <c r="BT58" i="9"/>
  <c r="BT59" i="9" s="1"/>
  <c r="BT83" i="9" s="1"/>
  <c r="BT36" i="8"/>
  <c r="BT37" i="8" s="1"/>
  <c r="BT24" i="11" s="1"/>
  <c r="BT30" i="8"/>
  <c r="BT31" i="8" s="1"/>
  <c r="BR3" i="7"/>
  <c r="BR3" i="9"/>
  <c r="BR3" i="8"/>
  <c r="BW2" i="9"/>
  <c r="BW74" i="3"/>
  <c r="BW75" i="3" s="1"/>
  <c r="BW102" i="9" s="1"/>
  <c r="BW2" i="8"/>
  <c r="BW14" i="8"/>
  <c r="BW15" i="8" s="1"/>
  <c r="BW18" i="8" s="1"/>
  <c r="BW19" i="8" s="1"/>
  <c r="BW24" i="8" s="1"/>
  <c r="BT80" i="9"/>
  <c r="BT66" i="9"/>
  <c r="BV4" i="7"/>
  <c r="BV4" i="9"/>
  <c r="BV4" i="8"/>
  <c r="BY5" i="9"/>
  <c r="BY5" i="7"/>
  <c r="BY5" i="8"/>
  <c r="BR88" i="9"/>
  <c r="BR92" i="9" s="1"/>
  <c r="BR93" i="9" s="1"/>
  <c r="BR108" i="9" s="1"/>
  <c r="BV131" i="3"/>
  <c r="BV22" i="8"/>
  <c r="BT79" i="9"/>
  <c r="BT65" i="9"/>
  <c r="BS84" i="9"/>
  <c r="BS85" i="9"/>
  <c r="BS86" i="9"/>
  <c r="BS87" i="9"/>
  <c r="BR74" i="9"/>
  <c r="BR107" i="9" s="1"/>
  <c r="BS70" i="9"/>
  <c r="BT82" i="9"/>
  <c r="BT68" i="9"/>
  <c r="BW25" i="3"/>
  <c r="BW26" i="3" s="1"/>
  <c r="BW27" i="3" s="1"/>
  <c r="BW2" i="7"/>
  <c r="BV10" i="7"/>
  <c r="BV21" i="7"/>
  <c r="BX17" i="3"/>
  <c r="BX18" i="3" s="1"/>
  <c r="BY5" i="2"/>
  <c r="BY5" i="5"/>
  <c r="BY5" i="4"/>
  <c r="BY5" i="3"/>
  <c r="BY12" i="3"/>
  <c r="BY13" i="3" s="1"/>
  <c r="BZ9" i="3"/>
  <c r="BV10" i="5"/>
  <c r="BV15" i="5" s="1"/>
  <c r="BW12" i="5" s="1"/>
  <c r="BS140" i="3"/>
  <c r="BS141" i="3" s="1"/>
  <c r="BW2" i="2"/>
  <c r="BW2" i="5"/>
  <c r="BW2" i="4"/>
  <c r="BW33" i="3"/>
  <c r="BW34" i="3" s="1"/>
  <c r="BW26" i="15" s="1"/>
  <c r="BW27" i="15" s="1"/>
  <c r="BW29" i="15" s="1"/>
  <c r="BW41" i="3"/>
  <c r="BW42" i="3" s="1"/>
  <c r="BW132" i="3" s="1"/>
  <c r="BW46" i="3"/>
  <c r="BW47" i="3" s="1"/>
  <c r="BW57" i="3"/>
  <c r="BW58" i="3" s="1"/>
  <c r="BW109" i="3"/>
  <c r="BW110" i="3" s="1"/>
  <c r="BW47" i="7" s="1"/>
  <c r="BW48" i="7" s="1"/>
  <c r="BW21" i="3"/>
  <c r="BW22" i="3" s="1"/>
  <c r="BW2" i="3"/>
  <c r="BV4" i="3"/>
  <c r="BV4" i="4"/>
  <c r="BV4" i="5"/>
  <c r="BV4" i="2"/>
  <c r="BV42" i="3"/>
  <c r="BV132" i="3" s="1"/>
  <c r="BR3" i="3"/>
  <c r="BR3" i="4"/>
  <c r="BR3" i="5"/>
  <c r="BR3" i="2"/>
  <c r="AQ40" i="14" l="1"/>
  <c r="AQ64" i="14"/>
  <c r="AQ66" i="14" s="1"/>
  <c r="AP14" i="4"/>
  <c r="AP55" i="4"/>
  <c r="AO49" i="12"/>
  <c r="BW48" i="14"/>
  <c r="BW88" i="14"/>
  <c r="BW31" i="14"/>
  <c r="BW58" i="4" s="1"/>
  <c r="AA71" i="4"/>
  <c r="BW117" i="3"/>
  <c r="BW118" i="3" s="1"/>
  <c r="AO24" i="17"/>
  <c r="AO42" i="17"/>
  <c r="AO51" i="17"/>
  <c r="AO52" i="17" s="1"/>
  <c r="AO54" i="17" s="1"/>
  <c r="AO10" i="17"/>
  <c r="BZ5" i="14"/>
  <c r="BZ5" i="17"/>
  <c r="BZ5" i="15"/>
  <c r="BV56" i="4"/>
  <c r="BW36" i="7"/>
  <c r="BW37" i="7" s="1"/>
  <c r="BW45" i="14"/>
  <c r="BW52" i="14"/>
  <c r="BW53" i="14" s="1"/>
  <c r="BW51" i="4" s="1"/>
  <c r="BX97" i="3"/>
  <c r="BX98" i="3" s="1"/>
  <c r="BX29" i="14" s="1"/>
  <c r="BX30" i="14" s="1"/>
  <c r="BX57" i="15"/>
  <c r="BX10" i="15"/>
  <c r="BX11" i="15" s="1"/>
  <c r="BX14" i="15" s="1"/>
  <c r="BX15" i="15" s="1"/>
  <c r="BX41" i="15" s="1"/>
  <c r="BX2" i="17"/>
  <c r="BX2" i="15"/>
  <c r="BV72" i="7"/>
  <c r="BV30" i="15"/>
  <c r="BV31" i="15" s="1"/>
  <c r="BV36" i="15" s="1"/>
  <c r="BV52" i="4"/>
  <c r="BW61" i="14"/>
  <c r="BW62" i="14" s="1"/>
  <c r="BW65" i="14" s="1"/>
  <c r="BW72" i="14"/>
  <c r="BW73" i="14" s="1"/>
  <c r="BW76" i="14" s="1"/>
  <c r="BW4" i="14"/>
  <c r="BW4" i="17"/>
  <c r="BW4" i="15"/>
  <c r="BY130" i="3"/>
  <c r="BY50" i="15"/>
  <c r="BQ115" i="9"/>
  <c r="BQ117" i="9" s="1"/>
  <c r="BQ120" i="9" s="1"/>
  <c r="BS3" i="14"/>
  <c r="BS3" i="17"/>
  <c r="BS3" i="15"/>
  <c r="BQ9" i="4"/>
  <c r="BQ11" i="4" s="1"/>
  <c r="AB89" i="7"/>
  <c r="AB21" i="4" s="1"/>
  <c r="AB22" i="4" s="1"/>
  <c r="AB20" i="15"/>
  <c r="AB22" i="15" s="1"/>
  <c r="AB35" i="15" s="1"/>
  <c r="AB37" i="15" s="1"/>
  <c r="AB58" i="15" s="1"/>
  <c r="AB59" i="15" s="1"/>
  <c r="AP82" i="14"/>
  <c r="AP83" i="14" s="1"/>
  <c r="AP90" i="14" s="1"/>
  <c r="AP91" i="14" s="1"/>
  <c r="AP78" i="14"/>
  <c r="AM35" i="4"/>
  <c r="AN55" i="12"/>
  <c r="AO18" i="4"/>
  <c r="AO19" i="4" s="1"/>
  <c r="AO13" i="7" s="1"/>
  <c r="AO79" i="7" s="1"/>
  <c r="AQ46" i="14"/>
  <c r="AP34" i="4"/>
  <c r="AP33" i="17" s="1"/>
  <c r="AP34" i="17" s="1"/>
  <c r="AN37" i="12"/>
  <c r="AN38" i="12" s="1"/>
  <c r="AN41" i="12" s="1"/>
  <c r="AN42" i="12" s="1"/>
  <c r="AN32" i="12"/>
  <c r="AN33" i="12" s="1"/>
  <c r="AO30" i="12" s="1"/>
  <c r="AO21" i="12" s="1"/>
  <c r="BW39" i="14"/>
  <c r="BW17" i="14"/>
  <c r="AO17" i="12"/>
  <c r="AO18" i="12" s="1"/>
  <c r="AO31" i="12" s="1"/>
  <c r="AO13" i="12"/>
  <c r="AO14" i="12" s="1"/>
  <c r="AM50" i="4"/>
  <c r="BW36" i="14"/>
  <c r="BQ40" i="11"/>
  <c r="BQ42" i="11" s="1"/>
  <c r="BQ45" i="11" s="1"/>
  <c r="BP8" i="12"/>
  <c r="BX2" i="14"/>
  <c r="BX85" i="3"/>
  <c r="BX86" i="3" s="1"/>
  <c r="BX15" i="14" s="1"/>
  <c r="BX16" i="14" s="1"/>
  <c r="BX89" i="14" s="1"/>
  <c r="BQ53" i="11"/>
  <c r="BW62" i="7"/>
  <c r="BS74" i="9"/>
  <c r="BS107" i="9" s="1"/>
  <c r="BR33" i="11"/>
  <c r="BR34" i="11" s="1"/>
  <c r="BR10" i="4" s="1"/>
  <c r="AB14" i="7"/>
  <c r="AB15" i="7" s="1"/>
  <c r="AB25" i="7"/>
  <c r="AB26" i="7" s="1"/>
  <c r="BU65" i="7"/>
  <c r="BU61" i="4" s="1"/>
  <c r="BU73" i="7"/>
  <c r="BR71" i="7"/>
  <c r="BR74" i="7" s="1"/>
  <c r="BQ36" i="4"/>
  <c r="BQ36" i="17" s="1"/>
  <c r="BV63" i="7"/>
  <c r="BV64" i="7" s="1"/>
  <c r="BV21" i="15" s="1"/>
  <c r="BW113" i="3"/>
  <c r="BX114" i="3" s="1"/>
  <c r="BX133" i="3" s="1"/>
  <c r="BW58" i="7"/>
  <c r="BW59" i="7" s="1"/>
  <c r="BT84" i="13"/>
  <c r="BT85" i="13" s="1"/>
  <c r="BT13" i="4" s="1"/>
  <c r="BX2" i="13"/>
  <c r="BX29" i="13"/>
  <c r="BX30" i="13" s="1"/>
  <c r="BX63" i="3"/>
  <c r="BX64" i="3" s="1"/>
  <c r="BX2" i="12"/>
  <c r="BX2" i="11"/>
  <c r="BX23" i="13"/>
  <c r="BX24" i="13" s="1"/>
  <c r="BW4" i="12"/>
  <c r="BW4" i="13"/>
  <c r="BW4" i="11"/>
  <c r="BU63" i="13"/>
  <c r="BV60" i="13" s="1"/>
  <c r="BU73" i="13"/>
  <c r="BU74" i="13" s="1"/>
  <c r="BU81" i="13" s="1"/>
  <c r="BY56" i="13"/>
  <c r="BY68" i="13" s="1"/>
  <c r="BY46" i="13"/>
  <c r="BY62" i="13" s="1"/>
  <c r="BZ44" i="13"/>
  <c r="BZ5" i="11"/>
  <c r="BZ5" i="12"/>
  <c r="BZ5" i="13"/>
  <c r="BZ54" i="13"/>
  <c r="BR94" i="13"/>
  <c r="BR97" i="13" s="1"/>
  <c r="BQ27" i="4"/>
  <c r="BW61" i="13"/>
  <c r="BW45" i="13"/>
  <c r="BW33" i="13"/>
  <c r="BQ72" i="12"/>
  <c r="BQ73" i="12" s="1"/>
  <c r="BR70" i="12" s="1"/>
  <c r="BR62" i="12" s="1"/>
  <c r="BR63" i="12" s="1"/>
  <c r="BQ9" i="12"/>
  <c r="BS96" i="13"/>
  <c r="BS85" i="13"/>
  <c r="BS13" i="4" s="1"/>
  <c r="BW67" i="13"/>
  <c r="BW34" i="13"/>
  <c r="BW55" i="13"/>
  <c r="BU71" i="12"/>
  <c r="BU36" i="13"/>
  <c r="BU47" i="4" s="1"/>
  <c r="BU95" i="13"/>
  <c r="BU69" i="13"/>
  <c r="BV66" i="13" s="1"/>
  <c r="BU77" i="13"/>
  <c r="BU78" i="13" s="1"/>
  <c r="BU82" i="13" s="1"/>
  <c r="BW116" i="9"/>
  <c r="BW10" i="13"/>
  <c r="BW11" i="13" s="1"/>
  <c r="BW83" i="13" s="1"/>
  <c r="BW25" i="11"/>
  <c r="BW10" i="11"/>
  <c r="BW17" i="11"/>
  <c r="BW41" i="11"/>
  <c r="BT16" i="11"/>
  <c r="BT18" i="11" s="1"/>
  <c r="BT31" i="11" s="1"/>
  <c r="BT9" i="11"/>
  <c r="BS26" i="11"/>
  <c r="BS32" i="11" s="1"/>
  <c r="BS11" i="11"/>
  <c r="BS30" i="11" s="1"/>
  <c r="BV134" i="3"/>
  <c r="AF129" i="9"/>
  <c r="AF130" i="9" s="1"/>
  <c r="AF43" i="4"/>
  <c r="AF45" i="4" s="1"/>
  <c r="AF48" i="4" s="1"/>
  <c r="AF53" i="4" s="1"/>
  <c r="AG52" i="11"/>
  <c r="AF32" i="4"/>
  <c r="AF23" i="17" s="1"/>
  <c r="BW69" i="7"/>
  <c r="BW50" i="11"/>
  <c r="BW53" i="12"/>
  <c r="BW92" i="13"/>
  <c r="BW68" i="12"/>
  <c r="BW28" i="12"/>
  <c r="BW125" i="9"/>
  <c r="BS3" i="12"/>
  <c r="BS3" i="11"/>
  <c r="BS3" i="13"/>
  <c r="BW114" i="9"/>
  <c r="BW39" i="11"/>
  <c r="BV35" i="13"/>
  <c r="BT71" i="9"/>
  <c r="BT70" i="9"/>
  <c r="BT103" i="9"/>
  <c r="BT109" i="9" s="1"/>
  <c r="BT73" i="9"/>
  <c r="BU101" i="9"/>
  <c r="BU58" i="9"/>
  <c r="BU59" i="9" s="1"/>
  <c r="BU83" i="9" s="1"/>
  <c r="BU53" i="9"/>
  <c r="BU54" i="9" s="1"/>
  <c r="BU69" i="9" s="1"/>
  <c r="BU36" i="8"/>
  <c r="BU37" i="8" s="1"/>
  <c r="BU24" i="11" s="1"/>
  <c r="BU30" i="8"/>
  <c r="BU31" i="8" s="1"/>
  <c r="BW4" i="7"/>
  <c r="BW4" i="8"/>
  <c r="BW4" i="9"/>
  <c r="BU80" i="9"/>
  <c r="BU66" i="9"/>
  <c r="BV25" i="8"/>
  <c r="BU82" i="9"/>
  <c r="BU68" i="9"/>
  <c r="BR110" i="9"/>
  <c r="BR128" i="9" s="1"/>
  <c r="BU79" i="9"/>
  <c r="BU65" i="9"/>
  <c r="BW23" i="8"/>
  <c r="BW40" i="9"/>
  <c r="BU81" i="9"/>
  <c r="BU67" i="9"/>
  <c r="BW131" i="3"/>
  <c r="BW22" i="8"/>
  <c r="BT72" i="9"/>
  <c r="BX74" i="3"/>
  <c r="BX75" i="3" s="1"/>
  <c r="BX102" i="9" s="1"/>
  <c r="BX14" i="8"/>
  <c r="BX15" i="8" s="1"/>
  <c r="BX18" i="8" s="1"/>
  <c r="BX19" i="8" s="1"/>
  <c r="BX24" i="8" s="1"/>
  <c r="BX2" i="8"/>
  <c r="BX2" i="9"/>
  <c r="BZ5" i="9"/>
  <c r="BZ5" i="7"/>
  <c r="BZ5" i="8"/>
  <c r="BT84" i="9"/>
  <c r="BT86" i="9"/>
  <c r="BT85" i="9"/>
  <c r="BT87" i="9"/>
  <c r="BS3" i="7"/>
  <c r="BS3" i="9"/>
  <c r="BS3" i="8"/>
  <c r="BV48" i="9"/>
  <c r="BV46" i="9"/>
  <c r="BV45" i="9"/>
  <c r="BV47" i="9"/>
  <c r="BS88" i="9"/>
  <c r="BS92" i="9" s="1"/>
  <c r="BS93" i="9" s="1"/>
  <c r="BS108" i="9" s="1"/>
  <c r="BX25" i="3"/>
  <c r="BX26" i="3" s="1"/>
  <c r="BX27" i="3" s="1"/>
  <c r="BX2" i="7"/>
  <c r="BW10" i="7"/>
  <c r="BW21" i="7"/>
  <c r="BY17" i="3"/>
  <c r="BY18" i="3" s="1"/>
  <c r="BZ5" i="5"/>
  <c r="BZ5" i="4"/>
  <c r="BZ5" i="2"/>
  <c r="CA9" i="3"/>
  <c r="BZ5" i="3"/>
  <c r="BZ12" i="3"/>
  <c r="BZ13" i="3" s="1"/>
  <c r="BW10" i="5"/>
  <c r="BW15" i="5" s="1"/>
  <c r="BX12" i="5" s="1"/>
  <c r="BW4" i="3"/>
  <c r="BW4" i="4"/>
  <c r="BW4" i="2"/>
  <c r="BW4" i="5"/>
  <c r="BT140" i="3"/>
  <c r="BT141" i="3" s="1"/>
  <c r="BX2" i="4"/>
  <c r="BX2" i="2"/>
  <c r="BX2" i="5"/>
  <c r="BX109" i="3"/>
  <c r="BX110" i="3" s="1"/>
  <c r="BX47" i="7" s="1"/>
  <c r="BX48" i="7" s="1"/>
  <c r="BX57" i="3"/>
  <c r="BX58" i="3" s="1"/>
  <c r="BX33" i="3"/>
  <c r="BX34" i="3" s="1"/>
  <c r="BX26" i="15" s="1"/>
  <c r="BX27" i="15" s="1"/>
  <c r="BX29" i="15" s="1"/>
  <c r="BX2" i="3"/>
  <c r="BX21" i="3"/>
  <c r="BX22" i="3" s="1"/>
  <c r="BX41" i="3"/>
  <c r="BX42" i="3" s="1"/>
  <c r="BX132" i="3" s="1"/>
  <c r="BX46" i="3"/>
  <c r="BX47" i="3" s="1"/>
  <c r="BS3" i="3"/>
  <c r="BS3" i="4"/>
  <c r="BS3" i="5"/>
  <c r="BS3" i="2"/>
  <c r="AB64" i="4" l="1"/>
  <c r="AB65" i="4" s="1"/>
  <c r="AQ81" i="14"/>
  <c r="AQ67" i="14"/>
  <c r="AR37" i="14"/>
  <c r="AQ33" i="4"/>
  <c r="AQ32" i="17" s="1"/>
  <c r="BX48" i="14"/>
  <c r="BX88" i="14"/>
  <c r="AP40" i="17"/>
  <c r="AP49" i="17"/>
  <c r="BQ8" i="12"/>
  <c r="BQ50" i="17"/>
  <c r="BW72" i="7"/>
  <c r="BW52" i="4"/>
  <c r="BW30" i="15"/>
  <c r="BW31" i="15" s="1"/>
  <c r="BW36" i="15" s="1"/>
  <c r="BX31" i="14"/>
  <c r="BT3" i="14"/>
  <c r="BT3" i="17"/>
  <c r="BT3" i="15"/>
  <c r="AB61" i="15"/>
  <c r="BX4" i="14"/>
  <c r="BX4" i="15"/>
  <c r="BX4" i="17"/>
  <c r="BZ130" i="3"/>
  <c r="BZ50" i="15"/>
  <c r="AP122" i="3"/>
  <c r="AP123" i="3" s="1"/>
  <c r="AP9" i="17"/>
  <c r="BY97" i="3"/>
  <c r="BY98" i="3" s="1"/>
  <c r="BY29" i="14" s="1"/>
  <c r="BY30" i="14" s="1"/>
  <c r="BY88" i="14" s="1"/>
  <c r="BY57" i="15"/>
  <c r="BY10" i="15"/>
  <c r="BY11" i="15" s="1"/>
  <c r="BY14" i="15" s="1"/>
  <c r="BY15" i="15" s="1"/>
  <c r="BY41" i="15" s="1"/>
  <c r="BY2" i="15"/>
  <c r="BY2" i="17"/>
  <c r="BX36" i="7"/>
  <c r="BX37" i="7" s="1"/>
  <c r="BX45" i="14"/>
  <c r="BX52" i="14"/>
  <c r="BX53" i="14" s="1"/>
  <c r="BX51" i="4" s="1"/>
  <c r="CA5" i="14"/>
  <c r="CA5" i="17"/>
  <c r="CA5" i="15"/>
  <c r="BW56" i="4"/>
  <c r="BX72" i="14"/>
  <c r="BX73" i="14" s="1"/>
  <c r="BX76" i="14" s="1"/>
  <c r="BX61" i="14"/>
  <c r="BX62" i="14" s="1"/>
  <c r="BX65" i="14" s="1"/>
  <c r="AF59" i="4"/>
  <c r="AF62" i="4" s="1"/>
  <c r="AF24" i="7" s="1"/>
  <c r="AF83" i="7" s="1"/>
  <c r="AF8" i="17"/>
  <c r="AF11" i="17" s="1"/>
  <c r="AF13" i="17" s="1"/>
  <c r="AB49" i="15"/>
  <c r="AB51" i="15" s="1"/>
  <c r="AB53" i="15" s="1"/>
  <c r="AB40" i="15"/>
  <c r="AB42" i="15" s="1"/>
  <c r="AB45" i="15" s="1"/>
  <c r="AP15" i="4"/>
  <c r="AP16" i="4" s="1"/>
  <c r="AP47" i="12" s="1"/>
  <c r="AP48" i="12" s="1"/>
  <c r="AP56" i="12" s="1"/>
  <c r="AP57" i="4"/>
  <c r="BX39" i="14"/>
  <c r="BX17" i="14"/>
  <c r="AQ75" i="14"/>
  <c r="AQ77" i="14" s="1"/>
  <c r="AQ49" i="14"/>
  <c r="AN57" i="12"/>
  <c r="AN58" i="12" s="1"/>
  <c r="AN43" i="12"/>
  <c r="AO36" i="12"/>
  <c r="AO22" i="12"/>
  <c r="AO23" i="12" s="1"/>
  <c r="AP10" i="12"/>
  <c r="AP11" i="12" s="1"/>
  <c r="AP84" i="14"/>
  <c r="BX36" i="14"/>
  <c r="BS33" i="11"/>
  <c r="BS40" i="11" s="1"/>
  <c r="BS42" i="11" s="1"/>
  <c r="BS45" i="11" s="1"/>
  <c r="BT96" i="13"/>
  <c r="BX62" i="7"/>
  <c r="BR53" i="11"/>
  <c r="BR40" i="11"/>
  <c r="BR42" i="11" s="1"/>
  <c r="BR45" i="11" s="1"/>
  <c r="BY85" i="3"/>
  <c r="BY86" i="3" s="1"/>
  <c r="BY15" i="14" s="1"/>
  <c r="BY16" i="14" s="1"/>
  <c r="BY89" i="14" s="1"/>
  <c r="BY2" i="14"/>
  <c r="BS110" i="9"/>
  <c r="BS128" i="9" s="1"/>
  <c r="AB29" i="4"/>
  <c r="AC23" i="7"/>
  <c r="AB37" i="4"/>
  <c r="AC12" i="7"/>
  <c r="BV65" i="7"/>
  <c r="BV61" i="4" s="1"/>
  <c r="BV73" i="7"/>
  <c r="BS71" i="7"/>
  <c r="BS74" i="7" s="1"/>
  <c r="BR36" i="4"/>
  <c r="BR36" i="17" s="1"/>
  <c r="BW63" i="7"/>
  <c r="BW64" i="7" s="1"/>
  <c r="BW21" i="15" s="1"/>
  <c r="BX113" i="3"/>
  <c r="BY114" i="3" s="1"/>
  <c r="BY133" i="3" s="1"/>
  <c r="BX58" i="7"/>
  <c r="BX59" i="7" s="1"/>
  <c r="BX117" i="3"/>
  <c r="BX118" i="3" s="1"/>
  <c r="BW134" i="3"/>
  <c r="BU84" i="13"/>
  <c r="BU96" i="13" s="1"/>
  <c r="BT3" i="12"/>
  <c r="BT3" i="11"/>
  <c r="BT3" i="13"/>
  <c r="BT74" i="9"/>
  <c r="BT107" i="9" s="1"/>
  <c r="AG44" i="11"/>
  <c r="AG46" i="11" s="1"/>
  <c r="BX61" i="13"/>
  <c r="BX45" i="13"/>
  <c r="BX33" i="13"/>
  <c r="BV73" i="13"/>
  <c r="BV74" i="13" s="1"/>
  <c r="BV81" i="13" s="1"/>
  <c r="BV63" i="13"/>
  <c r="BW60" i="13" s="1"/>
  <c r="BY2" i="13"/>
  <c r="BY2" i="11"/>
  <c r="BY23" i="13"/>
  <c r="BY24" i="13" s="1"/>
  <c r="BY2" i="12"/>
  <c r="BY29" i="13"/>
  <c r="BY30" i="13" s="1"/>
  <c r="BY63" i="3"/>
  <c r="BY64" i="3" s="1"/>
  <c r="BV36" i="13"/>
  <c r="BV47" i="4" s="1"/>
  <c r="BV71" i="12"/>
  <c r="BV95" i="13"/>
  <c r="BR9" i="12"/>
  <c r="BR72" i="12"/>
  <c r="BR73" i="12" s="1"/>
  <c r="BS70" i="12" s="1"/>
  <c r="BS62" i="12" s="1"/>
  <c r="BS63" i="12" s="1"/>
  <c r="AG127" i="9"/>
  <c r="AF28" i="4"/>
  <c r="AF18" i="17" s="1"/>
  <c r="BW35" i="13"/>
  <c r="BZ46" i="13"/>
  <c r="BZ62" i="13" s="1"/>
  <c r="BZ56" i="13"/>
  <c r="BZ68" i="13" s="1"/>
  <c r="BX39" i="11"/>
  <c r="BX114" i="9"/>
  <c r="BX4" i="12"/>
  <c r="BX4" i="13"/>
  <c r="BX4" i="11"/>
  <c r="BX69" i="7"/>
  <c r="BX53" i="12"/>
  <c r="BX50" i="11"/>
  <c r="BX28" i="12"/>
  <c r="BX92" i="13"/>
  <c r="BX68" i="12"/>
  <c r="BX125" i="9"/>
  <c r="BX67" i="13"/>
  <c r="BX34" i="13"/>
  <c r="BX55" i="13"/>
  <c r="BT11" i="11"/>
  <c r="BT30" i="11" s="1"/>
  <c r="BT26" i="11"/>
  <c r="BT32" i="11" s="1"/>
  <c r="BU16" i="11"/>
  <c r="BU18" i="11" s="1"/>
  <c r="BU31" i="11" s="1"/>
  <c r="BU9" i="11"/>
  <c r="BX116" i="9"/>
  <c r="BX25" i="11"/>
  <c r="BX17" i="11"/>
  <c r="BX10" i="13"/>
  <c r="BX11" i="13" s="1"/>
  <c r="BX83" i="13" s="1"/>
  <c r="BX41" i="11"/>
  <c r="BX10" i="11"/>
  <c r="BU70" i="9"/>
  <c r="BS94" i="13"/>
  <c r="BS97" i="13" s="1"/>
  <c r="BR27" i="4"/>
  <c r="CA44" i="13"/>
  <c r="CA5" i="13"/>
  <c r="CA5" i="11"/>
  <c r="CA5" i="12"/>
  <c r="CA54" i="13"/>
  <c r="BV69" i="13"/>
  <c r="BW66" i="13" s="1"/>
  <c r="BV77" i="13"/>
  <c r="BV78" i="13" s="1"/>
  <c r="BV82" i="13" s="1"/>
  <c r="BR9" i="4"/>
  <c r="BR115" i="9"/>
  <c r="BR117" i="9" s="1"/>
  <c r="BR120" i="9" s="1"/>
  <c r="BU71" i="9"/>
  <c r="BU103" i="9"/>
  <c r="BU109" i="9" s="1"/>
  <c r="BU72" i="9"/>
  <c r="BY2" i="8"/>
  <c r="BY2" i="9"/>
  <c r="BY14" i="8"/>
  <c r="BY15" i="8" s="1"/>
  <c r="BY18" i="8" s="1"/>
  <c r="BY19" i="8" s="1"/>
  <c r="BY24" i="8" s="1"/>
  <c r="BY74" i="3"/>
  <c r="BY75" i="3" s="1"/>
  <c r="BY102" i="9" s="1"/>
  <c r="BV101" i="9"/>
  <c r="BV58" i="9"/>
  <c r="BV59" i="9" s="1"/>
  <c r="BV83" i="9" s="1"/>
  <c r="BV53" i="9"/>
  <c r="BV54" i="9" s="1"/>
  <c r="BV69" i="9" s="1"/>
  <c r="BV36" i="8"/>
  <c r="BV37" i="8" s="1"/>
  <c r="BV24" i="11" s="1"/>
  <c r="BV30" i="8"/>
  <c r="BV31" i="8" s="1"/>
  <c r="BX22" i="8"/>
  <c r="BX131" i="3"/>
  <c r="BT88" i="9"/>
  <c r="BT92" i="9" s="1"/>
  <c r="BT93" i="9" s="1"/>
  <c r="BT108" i="9" s="1"/>
  <c r="BV80" i="9"/>
  <c r="BV66" i="9"/>
  <c r="BV82" i="9"/>
  <c r="BV68" i="9"/>
  <c r="BV79" i="9"/>
  <c r="BV65" i="9"/>
  <c r="BX4" i="7"/>
  <c r="BX4" i="8"/>
  <c r="BX4" i="9"/>
  <c r="BT3" i="7"/>
  <c r="BT3" i="9"/>
  <c r="BT3" i="8"/>
  <c r="BU85" i="9"/>
  <c r="BU86" i="9"/>
  <c r="BU84" i="9"/>
  <c r="BU87" i="9"/>
  <c r="BV81" i="9"/>
  <c r="BV67" i="9"/>
  <c r="CA5" i="9"/>
  <c r="CA5" i="7"/>
  <c r="CA5" i="8"/>
  <c r="BU73" i="9"/>
  <c r="BX40" i="9"/>
  <c r="BX23" i="8"/>
  <c r="BW47" i="9"/>
  <c r="BW46" i="9"/>
  <c r="BW48" i="9"/>
  <c r="BW45" i="9"/>
  <c r="BW25" i="8"/>
  <c r="BX21" i="7"/>
  <c r="BX10" i="7"/>
  <c r="BY25" i="3"/>
  <c r="BY26" i="3" s="1"/>
  <c r="BY27" i="3" s="1"/>
  <c r="BY2" i="7"/>
  <c r="BX10" i="5"/>
  <c r="BX15" i="5" s="1"/>
  <c r="BY12" i="5" s="1"/>
  <c r="BZ17" i="3"/>
  <c r="BZ18" i="3" s="1"/>
  <c r="CA5" i="5"/>
  <c r="CA5" i="4"/>
  <c r="CA5" i="2"/>
  <c r="CB9" i="3"/>
  <c r="CA5" i="3"/>
  <c r="CA12" i="3"/>
  <c r="CA13" i="3" s="1"/>
  <c r="BT3" i="3"/>
  <c r="BT3" i="4"/>
  <c r="BT3" i="5"/>
  <c r="BT3" i="2"/>
  <c r="BU140" i="3"/>
  <c r="BU141" i="3" s="1"/>
  <c r="BY2" i="2"/>
  <c r="BY2" i="4"/>
  <c r="BY2" i="5"/>
  <c r="BY46" i="3"/>
  <c r="BY47" i="3" s="1"/>
  <c r="BY57" i="3"/>
  <c r="BY58" i="3" s="1"/>
  <c r="BY109" i="3"/>
  <c r="BY110" i="3" s="1"/>
  <c r="BY47" i="7" s="1"/>
  <c r="BY48" i="7" s="1"/>
  <c r="BY41" i="3"/>
  <c r="BY42" i="3" s="1"/>
  <c r="BY132" i="3" s="1"/>
  <c r="BY2" i="3"/>
  <c r="BY33" i="3"/>
  <c r="BY34" i="3" s="1"/>
  <c r="BY26" i="15" s="1"/>
  <c r="BY27" i="15" s="1"/>
  <c r="BY29" i="15" s="1"/>
  <c r="BY21" i="3"/>
  <c r="BY22" i="3" s="1"/>
  <c r="BX4" i="3"/>
  <c r="BX4" i="4"/>
  <c r="BX4" i="2"/>
  <c r="BX4" i="5"/>
  <c r="AR40" i="14" l="1"/>
  <c r="AR64" i="14"/>
  <c r="AR66" i="14" s="1"/>
  <c r="AP49" i="12"/>
  <c r="AP18" i="4" s="1"/>
  <c r="AP19" i="4" s="1"/>
  <c r="AP13" i="7" s="1"/>
  <c r="AP79" i="7" s="1"/>
  <c r="AQ55" i="4"/>
  <c r="AQ14" i="4"/>
  <c r="BS34" i="11"/>
  <c r="BS10" i="4" s="1"/>
  <c r="BY31" i="14"/>
  <c r="BY58" i="4" s="1"/>
  <c r="BY48" i="14"/>
  <c r="AP24" i="17"/>
  <c r="AP42" i="17"/>
  <c r="AP51" i="17"/>
  <c r="AP52" i="17" s="1"/>
  <c r="AP54" i="17" s="1"/>
  <c r="AP10" i="17"/>
  <c r="AB30" i="4"/>
  <c r="AB19" i="17"/>
  <c r="AB20" i="17" s="1"/>
  <c r="AB22" i="17" s="1"/>
  <c r="AB25" i="17" s="1"/>
  <c r="AB27" i="17" s="1"/>
  <c r="AB38" i="4"/>
  <c r="AB37" i="17"/>
  <c r="AB38" i="17" s="1"/>
  <c r="AB41" i="17" s="1"/>
  <c r="AB43" i="17" s="1"/>
  <c r="AB45" i="17" s="1"/>
  <c r="BX134" i="3"/>
  <c r="CB5" i="14"/>
  <c r="CB5" i="17"/>
  <c r="CB5" i="15"/>
  <c r="BS53" i="11"/>
  <c r="BX56" i="4"/>
  <c r="BZ97" i="3"/>
  <c r="BZ98" i="3" s="1"/>
  <c r="BZ29" i="14" s="1"/>
  <c r="BZ30" i="14" s="1"/>
  <c r="BZ10" i="15"/>
  <c r="BZ11" i="15" s="1"/>
  <c r="BZ14" i="15" s="1"/>
  <c r="BZ15" i="15" s="1"/>
  <c r="BZ41" i="15" s="1"/>
  <c r="BZ2" i="15"/>
  <c r="BZ2" i="17"/>
  <c r="BZ57" i="15"/>
  <c r="BU3" i="14"/>
  <c r="BU3" i="17"/>
  <c r="BU3" i="15"/>
  <c r="BY4" i="14"/>
  <c r="BY4" i="17"/>
  <c r="BY4" i="15"/>
  <c r="BY36" i="7"/>
  <c r="BY37" i="7" s="1"/>
  <c r="BY45" i="14"/>
  <c r="BY52" i="14"/>
  <c r="BY53" i="14" s="1"/>
  <c r="BY51" i="4" s="1"/>
  <c r="BX58" i="4"/>
  <c r="BS115" i="9"/>
  <c r="BS117" i="9" s="1"/>
  <c r="BS120" i="9" s="1"/>
  <c r="BX72" i="7"/>
  <c r="BX30" i="15"/>
  <c r="BX31" i="15" s="1"/>
  <c r="BX36" i="15" s="1"/>
  <c r="BX52" i="4"/>
  <c r="BY61" i="14"/>
  <c r="BY62" i="14" s="1"/>
  <c r="BY65" i="14" s="1"/>
  <c r="BY72" i="14"/>
  <c r="BY73" i="14" s="1"/>
  <c r="BY76" i="14" s="1"/>
  <c r="CA130" i="3"/>
  <c r="CA50" i="15"/>
  <c r="AQ82" i="14"/>
  <c r="AQ83" i="14" s="1"/>
  <c r="AQ90" i="14" s="1"/>
  <c r="AQ91" i="14" s="1"/>
  <c r="AQ78" i="14"/>
  <c r="AO55" i="12"/>
  <c r="AN35" i="4"/>
  <c r="AO32" i="12"/>
  <c r="AO33" i="12" s="1"/>
  <c r="AP30" i="12" s="1"/>
  <c r="AP21" i="12" s="1"/>
  <c r="AO37" i="12"/>
  <c r="AO38" i="12" s="1"/>
  <c r="AO41" i="12" s="1"/>
  <c r="AO42" i="12" s="1"/>
  <c r="AN50" i="4"/>
  <c r="BY39" i="14"/>
  <c r="BY17" i="14"/>
  <c r="AP17" i="12"/>
  <c r="AP18" i="12" s="1"/>
  <c r="AP31" i="12" s="1"/>
  <c r="AP13" i="12"/>
  <c r="AP14" i="12" s="1"/>
  <c r="AR46" i="14"/>
  <c r="AQ34" i="4"/>
  <c r="AQ33" i="17" s="1"/>
  <c r="AQ34" i="17" s="1"/>
  <c r="BY36" i="14"/>
  <c r="BS9" i="4"/>
  <c r="BS11" i="4" s="1"/>
  <c r="BS50" i="17" s="1"/>
  <c r="BY117" i="3"/>
  <c r="BY118" i="3" s="1"/>
  <c r="BZ2" i="14"/>
  <c r="BZ85" i="3"/>
  <c r="BZ86" i="3" s="1"/>
  <c r="BZ15" i="14" s="1"/>
  <c r="BZ16" i="14" s="1"/>
  <c r="BZ89" i="14" s="1"/>
  <c r="BY62" i="7"/>
  <c r="AC78" i="7"/>
  <c r="AC80" i="7" s="1"/>
  <c r="AC86" i="7" s="1"/>
  <c r="AC82" i="7"/>
  <c r="AC84" i="7" s="1"/>
  <c r="AC87" i="7" s="1"/>
  <c r="BW65" i="7"/>
  <c r="BW61" i="4" s="1"/>
  <c r="BW73" i="7"/>
  <c r="BT71" i="7"/>
  <c r="BT74" i="7" s="1"/>
  <c r="BS36" i="4"/>
  <c r="BS36" i="17" s="1"/>
  <c r="BX63" i="7"/>
  <c r="BX64" i="7" s="1"/>
  <c r="BX21" i="15" s="1"/>
  <c r="BT33" i="11"/>
  <c r="BT40" i="11" s="1"/>
  <c r="BT42" i="11" s="1"/>
  <c r="BT45" i="11" s="1"/>
  <c r="BY113" i="3"/>
  <c r="BZ114" i="3" s="1"/>
  <c r="BZ133" i="3" s="1"/>
  <c r="BY58" i="7"/>
  <c r="BY59" i="7" s="1"/>
  <c r="BU85" i="13"/>
  <c r="BU13" i="4" s="1"/>
  <c r="BT110" i="9"/>
  <c r="BT128" i="9" s="1"/>
  <c r="CA56" i="13"/>
  <c r="CA68" i="13" s="1"/>
  <c r="CA46" i="13"/>
  <c r="CA62" i="13" s="1"/>
  <c r="BW95" i="13"/>
  <c r="BW71" i="12"/>
  <c r="BW36" i="13"/>
  <c r="BW47" i="4" s="1"/>
  <c r="BT94" i="13"/>
  <c r="BT97" i="13" s="1"/>
  <c r="BS27" i="4"/>
  <c r="BS72" i="12"/>
  <c r="BS73" i="12" s="1"/>
  <c r="BT70" i="12" s="1"/>
  <c r="BT62" i="12" s="1"/>
  <c r="BT63" i="12" s="1"/>
  <c r="BS9" i="12"/>
  <c r="BY39" i="11"/>
  <c r="BY114" i="9"/>
  <c r="AG54" i="11"/>
  <c r="AG55" i="11" s="1"/>
  <c r="AG47" i="11"/>
  <c r="AG44" i="4" s="1"/>
  <c r="BW69" i="13"/>
  <c r="BX66" i="13" s="1"/>
  <c r="BW77" i="13"/>
  <c r="BW78" i="13" s="1"/>
  <c r="BW82" i="13" s="1"/>
  <c r="BZ63" i="3"/>
  <c r="BZ64" i="3" s="1"/>
  <c r="BZ23" i="13"/>
  <c r="BZ24" i="13" s="1"/>
  <c r="BZ2" i="13"/>
  <c r="BZ2" i="12"/>
  <c r="BZ29" i="13"/>
  <c r="BZ30" i="13" s="1"/>
  <c r="BZ2" i="11"/>
  <c r="BY4" i="12"/>
  <c r="BY4" i="13"/>
  <c r="BY4" i="11"/>
  <c r="BY69" i="7"/>
  <c r="BY125" i="9"/>
  <c r="BY50" i="11"/>
  <c r="BY28" i="12"/>
  <c r="BY92" i="13"/>
  <c r="BY68" i="12"/>
  <c r="BY53" i="12"/>
  <c r="AG119" i="9"/>
  <c r="AG121" i="9" s="1"/>
  <c r="BY116" i="9"/>
  <c r="BY41" i="11"/>
  <c r="BY10" i="11"/>
  <c r="BY10" i="13"/>
  <c r="BY11" i="13" s="1"/>
  <c r="BY83" i="13" s="1"/>
  <c r="BY25" i="11"/>
  <c r="BY17" i="11"/>
  <c r="BW63" i="13"/>
  <c r="BX60" i="13" s="1"/>
  <c r="BW73" i="13"/>
  <c r="BW74" i="13" s="1"/>
  <c r="BW81" i="13" s="1"/>
  <c r="BV16" i="11"/>
  <c r="BV18" i="11" s="1"/>
  <c r="BV31" i="11" s="1"/>
  <c r="BV9" i="11"/>
  <c r="BY61" i="13"/>
  <c r="BY45" i="13"/>
  <c r="BY33" i="13"/>
  <c r="BV84" i="13"/>
  <c r="BU3" i="12"/>
  <c r="BU3" i="13"/>
  <c r="BU3" i="11"/>
  <c r="BY67" i="13"/>
  <c r="BY34" i="13"/>
  <c r="BY55" i="13"/>
  <c r="CB44" i="13"/>
  <c r="CB5" i="12"/>
  <c r="CB54" i="13"/>
  <c r="CB5" i="11"/>
  <c r="CB5" i="13"/>
  <c r="BX35" i="13"/>
  <c r="BU11" i="11"/>
  <c r="BU30" i="11" s="1"/>
  <c r="BU26" i="11"/>
  <c r="BU32" i="11" s="1"/>
  <c r="BT115" i="9"/>
  <c r="BT117" i="9" s="1"/>
  <c r="BT120" i="9" s="1"/>
  <c r="BR11" i="4"/>
  <c r="BR50" i="17" s="1"/>
  <c r="BU74" i="9"/>
  <c r="BU107" i="9" s="1"/>
  <c r="BU88" i="9"/>
  <c r="BU92" i="9" s="1"/>
  <c r="BU93" i="9" s="1"/>
  <c r="BU108" i="9" s="1"/>
  <c r="BV103" i="9"/>
  <c r="BV109" i="9" s="1"/>
  <c r="BX45" i="9"/>
  <c r="BX46" i="9"/>
  <c r="BX48" i="9"/>
  <c r="BX47" i="9"/>
  <c r="BX25" i="8"/>
  <c r="BY40" i="9"/>
  <c r="BY23" i="8"/>
  <c r="BW101" i="9"/>
  <c r="BW53" i="9"/>
  <c r="BW54" i="9" s="1"/>
  <c r="BW69" i="9" s="1"/>
  <c r="BW36" i="8"/>
  <c r="BW37" i="8" s="1"/>
  <c r="BW24" i="11" s="1"/>
  <c r="BW58" i="9"/>
  <c r="BW59" i="9" s="1"/>
  <c r="BW83" i="9" s="1"/>
  <c r="BW30" i="8"/>
  <c r="BW31" i="8" s="1"/>
  <c r="BW79" i="9"/>
  <c r="BW65" i="9"/>
  <c r="BV72" i="9"/>
  <c r="BV70" i="9"/>
  <c r="BV85" i="9"/>
  <c r="BV86" i="9"/>
  <c r="BV87" i="9"/>
  <c r="BV84" i="9"/>
  <c r="BW82" i="9"/>
  <c r="BW68" i="9"/>
  <c r="BW80" i="9"/>
  <c r="BW66" i="9"/>
  <c r="BV73" i="9"/>
  <c r="CB5" i="9"/>
  <c r="CB5" i="7"/>
  <c r="CB5" i="8"/>
  <c r="BZ2" i="8"/>
  <c r="BZ74" i="3"/>
  <c r="BZ75" i="3" s="1"/>
  <c r="BZ102" i="9" s="1"/>
  <c r="BZ2" i="9"/>
  <c r="BZ14" i="8"/>
  <c r="BZ15" i="8" s="1"/>
  <c r="BZ18" i="8" s="1"/>
  <c r="BZ19" i="8" s="1"/>
  <c r="BZ24" i="8" s="1"/>
  <c r="BW81" i="9"/>
  <c r="BW67" i="9"/>
  <c r="BU3" i="7"/>
  <c r="BU3" i="9"/>
  <c r="BU3" i="8"/>
  <c r="BY4" i="7"/>
  <c r="BY4" i="9"/>
  <c r="BY4" i="8"/>
  <c r="BV71" i="9"/>
  <c r="BY131" i="3"/>
  <c r="BY22" i="8"/>
  <c r="BY10" i="7"/>
  <c r="BY21" i="7"/>
  <c r="BZ25" i="3"/>
  <c r="BZ26" i="3" s="1"/>
  <c r="BZ27" i="3" s="1"/>
  <c r="BZ2" i="7"/>
  <c r="CB5" i="5"/>
  <c r="CB5" i="4"/>
  <c r="CB5" i="2"/>
  <c r="CC9" i="3"/>
  <c r="CB5" i="3"/>
  <c r="CB12" i="3"/>
  <c r="CB13" i="3" s="1"/>
  <c r="BY10" i="5"/>
  <c r="BY15" i="5" s="1"/>
  <c r="BZ12" i="5" s="1"/>
  <c r="CA17" i="3"/>
  <c r="CA18" i="3" s="1"/>
  <c r="BU3" i="3"/>
  <c r="BU3" i="5"/>
  <c r="BU3" i="4"/>
  <c r="BU3" i="2"/>
  <c r="BV140" i="3"/>
  <c r="BV141" i="3" s="1"/>
  <c r="BZ2" i="4"/>
  <c r="BZ2" i="5"/>
  <c r="BZ2" i="2"/>
  <c r="BZ21" i="3"/>
  <c r="BZ22" i="3" s="1"/>
  <c r="BZ109" i="3"/>
  <c r="BZ110" i="3" s="1"/>
  <c r="BZ47" i="7" s="1"/>
  <c r="BZ48" i="7" s="1"/>
  <c r="BZ33" i="3"/>
  <c r="BZ34" i="3" s="1"/>
  <c r="BZ26" i="15" s="1"/>
  <c r="BZ27" i="15" s="1"/>
  <c r="BZ29" i="15" s="1"/>
  <c r="BZ57" i="3"/>
  <c r="BZ58" i="3" s="1"/>
  <c r="BZ41" i="3"/>
  <c r="BZ2" i="3"/>
  <c r="BZ46" i="3"/>
  <c r="BZ47" i="3" s="1"/>
  <c r="BY4" i="3"/>
  <c r="BY4" i="5"/>
  <c r="BY4" i="4"/>
  <c r="BY4" i="2"/>
  <c r="BT9" i="4" l="1"/>
  <c r="AB70" i="4"/>
  <c r="AR67" i="14"/>
  <c r="AR81" i="14"/>
  <c r="AR33" i="4"/>
  <c r="AR32" i="17" s="1"/>
  <c r="AS37" i="14"/>
  <c r="AQ40" i="17"/>
  <c r="AQ49" i="17"/>
  <c r="BZ48" i="14"/>
  <c r="BZ88" i="14"/>
  <c r="BY134" i="3"/>
  <c r="AB71" i="4"/>
  <c r="BZ36" i="7"/>
  <c r="BZ37" i="7" s="1"/>
  <c r="BZ45" i="14"/>
  <c r="BZ52" i="14"/>
  <c r="BZ53" i="14" s="1"/>
  <c r="BZ51" i="4" s="1"/>
  <c r="BZ31" i="14"/>
  <c r="BY72" i="7"/>
  <c r="BY52" i="4"/>
  <c r="BY30" i="15"/>
  <c r="BY31" i="15" s="1"/>
  <c r="BY36" i="15" s="1"/>
  <c r="AQ122" i="3"/>
  <c r="AQ123" i="3" s="1"/>
  <c r="AQ9" i="17"/>
  <c r="CA97" i="3"/>
  <c r="CA98" i="3" s="1"/>
  <c r="CA29" i="14" s="1"/>
  <c r="CA30" i="14" s="1"/>
  <c r="CA2" i="15"/>
  <c r="CA10" i="15"/>
  <c r="CA11" i="15" s="1"/>
  <c r="CA14" i="15" s="1"/>
  <c r="CA15" i="15" s="1"/>
  <c r="CA41" i="15" s="1"/>
  <c r="CA2" i="17"/>
  <c r="CA57" i="15"/>
  <c r="BY56" i="4"/>
  <c r="BZ72" i="14"/>
  <c r="BZ73" i="14" s="1"/>
  <c r="BZ76" i="14" s="1"/>
  <c r="BZ61" i="14"/>
  <c r="BZ62" i="14" s="1"/>
  <c r="BZ65" i="14" s="1"/>
  <c r="CB130" i="3"/>
  <c r="CB50" i="15"/>
  <c r="BZ4" i="14"/>
  <c r="BZ4" i="17"/>
  <c r="BZ4" i="15"/>
  <c r="BV3" i="14"/>
  <c r="BV3" i="17"/>
  <c r="BV3" i="15"/>
  <c r="CC5" i="14"/>
  <c r="CC5" i="15"/>
  <c r="CC5" i="17"/>
  <c r="AQ15" i="4"/>
  <c r="AQ16" i="4" s="1"/>
  <c r="AQ47" i="12" s="1"/>
  <c r="AQ48" i="12" s="1"/>
  <c r="AQ56" i="12" s="1"/>
  <c r="AQ57" i="4"/>
  <c r="AO43" i="12"/>
  <c r="AO57" i="12"/>
  <c r="AO58" i="12" s="1"/>
  <c r="AQ84" i="14"/>
  <c r="AQ10" i="12"/>
  <c r="AQ11" i="12" s="1"/>
  <c r="AR75" i="14"/>
  <c r="AR77" i="14" s="1"/>
  <c r="AR49" i="14"/>
  <c r="BZ39" i="14"/>
  <c r="BZ17" i="14"/>
  <c r="AP22" i="12"/>
  <c r="AP23" i="12" s="1"/>
  <c r="AP36" i="12"/>
  <c r="BZ36" i="14"/>
  <c r="BT53" i="11"/>
  <c r="BZ117" i="3"/>
  <c r="BZ118" i="3" s="1"/>
  <c r="BT34" i="11"/>
  <c r="BT10" i="4" s="1"/>
  <c r="BT11" i="4" s="1"/>
  <c r="BT50" i="17" s="1"/>
  <c r="BU33" i="11"/>
  <c r="BU40" i="11" s="1"/>
  <c r="BU42" i="11" s="1"/>
  <c r="BU45" i="11" s="1"/>
  <c r="BZ62" i="7"/>
  <c r="CA85" i="3"/>
  <c r="CA86" i="3" s="1"/>
  <c r="CA15" i="14" s="1"/>
  <c r="CA16" i="14" s="1"/>
  <c r="CA89" i="14" s="1"/>
  <c r="CA2" i="14"/>
  <c r="AC88" i="7"/>
  <c r="BX65" i="7"/>
  <c r="BX61" i="4" s="1"/>
  <c r="BX73" i="7"/>
  <c r="BU71" i="7"/>
  <c r="BU74" i="7" s="1"/>
  <c r="BT36" i="4"/>
  <c r="BT36" i="17" s="1"/>
  <c r="BY63" i="7"/>
  <c r="BY64" i="7" s="1"/>
  <c r="BY21" i="15" s="1"/>
  <c r="BW72" i="9"/>
  <c r="BW73" i="9"/>
  <c r="BZ113" i="3"/>
  <c r="CA114" i="3" s="1"/>
  <c r="CA133" i="3" s="1"/>
  <c r="BZ58" i="7"/>
  <c r="BZ59" i="7" s="1"/>
  <c r="BW84" i="13"/>
  <c r="BW96" i="13" s="1"/>
  <c r="BV3" i="13"/>
  <c r="BV3" i="11"/>
  <c r="BV3" i="12"/>
  <c r="BW16" i="11"/>
  <c r="BW18" i="11" s="1"/>
  <c r="BW31" i="11" s="1"/>
  <c r="BW9" i="11"/>
  <c r="AH52" i="11"/>
  <c r="AG32" i="4"/>
  <c r="AG23" i="17" s="1"/>
  <c r="BZ4" i="12"/>
  <c r="BZ4" i="11"/>
  <c r="BZ4" i="13"/>
  <c r="CC5" i="12"/>
  <c r="CC44" i="13"/>
  <c r="CC5" i="11"/>
  <c r="CC5" i="13"/>
  <c r="CC54" i="13"/>
  <c r="BY35" i="13"/>
  <c r="BX63" i="13"/>
  <c r="BY60" i="13" s="1"/>
  <c r="BX73" i="13"/>
  <c r="BX74" i="13" s="1"/>
  <c r="BX81" i="13" s="1"/>
  <c r="CB56" i="13"/>
  <c r="CB68" i="13" s="1"/>
  <c r="CB46" i="13"/>
  <c r="CB62" i="13" s="1"/>
  <c r="BZ61" i="13"/>
  <c r="BZ45" i="13"/>
  <c r="BZ33" i="13"/>
  <c r="BU94" i="13"/>
  <c r="BU97" i="13" s="1"/>
  <c r="BT27" i="4"/>
  <c r="BV85" i="13"/>
  <c r="BV13" i="4" s="1"/>
  <c r="BV96" i="13"/>
  <c r="AG129" i="9"/>
  <c r="AG130" i="9" s="1"/>
  <c r="AG43" i="4"/>
  <c r="AG45" i="4" s="1"/>
  <c r="AG48" i="4" s="1"/>
  <c r="AG53" i="4" s="1"/>
  <c r="BZ67" i="13"/>
  <c r="BZ34" i="13"/>
  <c r="BZ55" i="13"/>
  <c r="BX69" i="13"/>
  <c r="BY66" i="13" s="1"/>
  <c r="BX77" i="13"/>
  <c r="BX78" i="13" s="1"/>
  <c r="BX82" i="13" s="1"/>
  <c r="BZ114" i="9"/>
  <c r="BZ39" i="11"/>
  <c r="BZ41" i="11"/>
  <c r="BZ10" i="11"/>
  <c r="BZ25" i="11"/>
  <c r="BZ116" i="9"/>
  <c r="BZ17" i="11"/>
  <c r="BZ10" i="13"/>
  <c r="BZ11" i="13" s="1"/>
  <c r="BZ83" i="13" s="1"/>
  <c r="CA63" i="3"/>
  <c r="CA64" i="3" s="1"/>
  <c r="CA2" i="13"/>
  <c r="CA23" i="13"/>
  <c r="CA24" i="13" s="1"/>
  <c r="CA29" i="13"/>
  <c r="CA30" i="13" s="1"/>
  <c r="CA2" i="12"/>
  <c r="CA2" i="11"/>
  <c r="BY25" i="8"/>
  <c r="BY36" i="8" s="1"/>
  <c r="BY37" i="8" s="1"/>
  <c r="BY24" i="11" s="1"/>
  <c r="BX95" i="13"/>
  <c r="BX71" i="12"/>
  <c r="BX36" i="13"/>
  <c r="BX47" i="4" s="1"/>
  <c r="BV11" i="11"/>
  <c r="BV30" i="11" s="1"/>
  <c r="BV26" i="11"/>
  <c r="BV32" i="11" s="1"/>
  <c r="BT72" i="12"/>
  <c r="BT73" i="12" s="1"/>
  <c r="BU70" i="12" s="1"/>
  <c r="BU62" i="12" s="1"/>
  <c r="BU63" i="12" s="1"/>
  <c r="BT9" i="12"/>
  <c r="BZ69" i="7"/>
  <c r="BZ125" i="9"/>
  <c r="BZ92" i="13"/>
  <c r="BZ68" i="12"/>
  <c r="BZ53" i="12"/>
  <c r="BZ50" i="11"/>
  <c r="BZ28" i="12"/>
  <c r="BS8" i="12"/>
  <c r="BR8" i="12"/>
  <c r="BU110" i="9"/>
  <c r="BU128" i="9" s="1"/>
  <c r="BW103" i="9"/>
  <c r="BW109" i="9" s="1"/>
  <c r="CA74" i="3"/>
  <c r="CA75" i="3" s="1"/>
  <c r="CA102" i="9" s="1"/>
  <c r="CA2" i="9"/>
  <c r="CA2" i="8"/>
  <c r="CA14" i="8"/>
  <c r="CA15" i="8" s="1"/>
  <c r="CA18" i="8" s="1"/>
  <c r="CA19" i="8" s="1"/>
  <c r="CA24" i="8" s="1"/>
  <c r="BV88" i="9"/>
  <c r="BV92" i="9" s="1"/>
  <c r="BV93" i="9" s="1"/>
  <c r="BV108" i="9" s="1"/>
  <c r="CC5" i="9"/>
  <c r="CC5" i="7"/>
  <c r="CC5" i="8"/>
  <c r="BY46" i="9"/>
  <c r="BY47" i="9"/>
  <c r="BY45" i="9"/>
  <c r="BY48" i="9"/>
  <c r="BV74" i="9"/>
  <c r="BV107" i="9" s="1"/>
  <c r="BX101" i="9"/>
  <c r="BX53" i="9"/>
  <c r="BX54" i="9" s="1"/>
  <c r="BX69" i="9" s="1"/>
  <c r="BX58" i="9"/>
  <c r="BX59" i="9" s="1"/>
  <c r="BX83" i="9" s="1"/>
  <c r="BX36" i="8"/>
  <c r="BX37" i="8" s="1"/>
  <c r="BX24" i="11" s="1"/>
  <c r="BX30" i="8"/>
  <c r="BX31" i="8" s="1"/>
  <c r="BZ22" i="8"/>
  <c r="BZ131" i="3"/>
  <c r="BZ4" i="7"/>
  <c r="BZ4" i="9"/>
  <c r="BZ4" i="8"/>
  <c r="BW70" i="9"/>
  <c r="BX81" i="9"/>
  <c r="BX67" i="9"/>
  <c r="BX82" i="9"/>
  <c r="BX68" i="9"/>
  <c r="BZ40" i="9"/>
  <c r="BZ23" i="8"/>
  <c r="BV3" i="7"/>
  <c r="BV3" i="8"/>
  <c r="BV3" i="9"/>
  <c r="BW71" i="9"/>
  <c r="BX80" i="9"/>
  <c r="BX66" i="9"/>
  <c r="BW84" i="9"/>
  <c r="BW87" i="9"/>
  <c r="BW86" i="9"/>
  <c r="BW85" i="9"/>
  <c r="BX79" i="9"/>
  <c r="BX65" i="9"/>
  <c r="CA25" i="3"/>
  <c r="CA26" i="3" s="1"/>
  <c r="CA27" i="3" s="1"/>
  <c r="CA2" i="7"/>
  <c r="BZ21" i="7"/>
  <c r="BZ10" i="7"/>
  <c r="CB17" i="3"/>
  <c r="CB18" i="3" s="1"/>
  <c r="CC5" i="2"/>
  <c r="CC5" i="5"/>
  <c r="CC5" i="4"/>
  <c r="CC12" i="3"/>
  <c r="CC13" i="3" s="1"/>
  <c r="CC5" i="3"/>
  <c r="CD9" i="3"/>
  <c r="BZ10" i="5"/>
  <c r="BZ15" i="5" s="1"/>
  <c r="CA12" i="5" s="1"/>
  <c r="BV3" i="3"/>
  <c r="BV3" i="4"/>
  <c r="BV3" i="5"/>
  <c r="BV3" i="2"/>
  <c r="BZ4" i="3"/>
  <c r="BZ4" i="4"/>
  <c r="BZ4" i="5"/>
  <c r="BZ4" i="2"/>
  <c r="BZ42" i="3"/>
  <c r="BZ132" i="3" s="1"/>
  <c r="CA2" i="5"/>
  <c r="CA2" i="4"/>
  <c r="CA2" i="2"/>
  <c r="CA2" i="3"/>
  <c r="CA21" i="3"/>
  <c r="CA22" i="3" s="1"/>
  <c r="CA33" i="3"/>
  <c r="CA34" i="3" s="1"/>
  <c r="CA26" i="15" s="1"/>
  <c r="CA27" i="15" s="1"/>
  <c r="CA29" i="15" s="1"/>
  <c r="CA46" i="3"/>
  <c r="CA47" i="3" s="1"/>
  <c r="CA57" i="3"/>
  <c r="CA58" i="3" s="1"/>
  <c r="CA109" i="3"/>
  <c r="CA110" i="3" s="1"/>
  <c r="CA47" i="7" s="1"/>
  <c r="CA48" i="7" s="1"/>
  <c r="CA41" i="3"/>
  <c r="BW140" i="3"/>
  <c r="BW141" i="3" s="1"/>
  <c r="AS40" i="14" l="1"/>
  <c r="AS64" i="14"/>
  <c r="AS66" i="14" s="1"/>
  <c r="AR55" i="4"/>
  <c r="AR14" i="4"/>
  <c r="CA48" i="14"/>
  <c r="CA88" i="14"/>
  <c r="BT8" i="12"/>
  <c r="AQ51" i="17"/>
  <c r="AQ52" i="17" s="1"/>
  <c r="AQ54" i="17" s="1"/>
  <c r="AQ24" i="17"/>
  <c r="AQ42" i="17"/>
  <c r="AQ10" i="17"/>
  <c r="BW3" i="14"/>
  <c r="BW3" i="17"/>
  <c r="BW3" i="15"/>
  <c r="CA61" i="14"/>
  <c r="CA62" i="14" s="1"/>
  <c r="CA65" i="14" s="1"/>
  <c r="CA72" i="14"/>
  <c r="CA73" i="14" s="1"/>
  <c r="CA76" i="14" s="1"/>
  <c r="BZ56" i="4"/>
  <c r="CD5" i="14"/>
  <c r="CD5" i="17"/>
  <c r="CD5" i="15"/>
  <c r="AQ49" i="12"/>
  <c r="AQ18" i="4" s="1"/>
  <c r="AQ19" i="4" s="1"/>
  <c r="AQ13" i="7" s="1"/>
  <c r="AQ79" i="7" s="1"/>
  <c r="CB97" i="3"/>
  <c r="CB98" i="3" s="1"/>
  <c r="CB29" i="14" s="1"/>
  <c r="CB30" i="14" s="1"/>
  <c r="CB88" i="14" s="1"/>
  <c r="CB57" i="15"/>
  <c r="CB2" i="17"/>
  <c r="CB10" i="15"/>
  <c r="CB11" i="15" s="1"/>
  <c r="CB14" i="15" s="1"/>
  <c r="CB15" i="15" s="1"/>
  <c r="CB41" i="15" s="1"/>
  <c r="CB2" i="15"/>
  <c r="CA36" i="7"/>
  <c r="CA37" i="7" s="1"/>
  <c r="CA45" i="14"/>
  <c r="CA52" i="14"/>
  <c r="CA53" i="14" s="1"/>
  <c r="CA51" i="4" s="1"/>
  <c r="BZ58" i="4"/>
  <c r="CC130" i="3"/>
  <c r="CC50" i="15"/>
  <c r="CA31" i="14"/>
  <c r="AG59" i="4"/>
  <c r="AG62" i="4" s="1"/>
  <c r="AG24" i="7" s="1"/>
  <c r="AG83" i="7" s="1"/>
  <c r="AG8" i="17"/>
  <c r="AG11" i="17" s="1"/>
  <c r="AG13" i="17" s="1"/>
  <c r="CA4" i="14"/>
  <c r="CA4" i="15"/>
  <c r="CA4" i="17"/>
  <c r="BZ72" i="7"/>
  <c r="BZ52" i="4"/>
  <c r="BZ30" i="15"/>
  <c r="BZ31" i="15" s="1"/>
  <c r="BZ36" i="15" s="1"/>
  <c r="AC89" i="7"/>
  <c r="AC21" i="4" s="1"/>
  <c r="AC22" i="4" s="1"/>
  <c r="AC20" i="15"/>
  <c r="AC22" i="15" s="1"/>
  <c r="AC35" i="15" s="1"/>
  <c r="AC37" i="15" s="1"/>
  <c r="AC58" i="15" s="1"/>
  <c r="AC59" i="15" s="1"/>
  <c r="AR82" i="14"/>
  <c r="AR83" i="14" s="1"/>
  <c r="AR90" i="14" s="1"/>
  <c r="AR91" i="14" s="1"/>
  <c r="AR78" i="14"/>
  <c r="AP32" i="12"/>
  <c r="AP33" i="12" s="1"/>
  <c r="AQ30" i="12" s="1"/>
  <c r="AQ21" i="12" s="1"/>
  <c r="AP37" i="12"/>
  <c r="AP38" i="12" s="1"/>
  <c r="AP41" i="12" s="1"/>
  <c r="AP42" i="12" s="1"/>
  <c r="AS46" i="14"/>
  <c r="AR34" i="4"/>
  <c r="AR33" i="17" s="1"/>
  <c r="AR34" i="17" s="1"/>
  <c r="AQ17" i="12"/>
  <c r="AQ18" i="12" s="1"/>
  <c r="AQ31" i="12" s="1"/>
  <c r="AQ13" i="12"/>
  <c r="AQ14" i="12" s="1"/>
  <c r="AP55" i="12"/>
  <c r="AO35" i="4"/>
  <c r="CA39" i="14"/>
  <c r="CA17" i="14"/>
  <c r="AO50" i="4"/>
  <c r="BU53" i="11"/>
  <c r="BU34" i="11"/>
  <c r="BU10" i="4" s="1"/>
  <c r="CA36" i="14"/>
  <c r="BZ35" i="13"/>
  <c r="BZ36" i="13" s="1"/>
  <c r="BZ47" i="4" s="1"/>
  <c r="BX71" i="9"/>
  <c r="CA117" i="3"/>
  <c r="CA118" i="3" s="1"/>
  <c r="BV33" i="11"/>
  <c r="BV34" i="11" s="1"/>
  <c r="BV10" i="4" s="1"/>
  <c r="BY58" i="9"/>
  <c r="BY59" i="9" s="1"/>
  <c r="BY83" i="9" s="1"/>
  <c r="BY53" i="9"/>
  <c r="BY54" i="9" s="1"/>
  <c r="BY69" i="9" s="1"/>
  <c r="CB2" i="14"/>
  <c r="CB85" i="3"/>
  <c r="CB86" i="3" s="1"/>
  <c r="CB15" i="14" s="1"/>
  <c r="CB16" i="14" s="1"/>
  <c r="CB89" i="14" s="1"/>
  <c r="BY101" i="9"/>
  <c r="BY103" i="9" s="1"/>
  <c r="BY109" i="9" s="1"/>
  <c r="CA62" i="7"/>
  <c r="AC14" i="7"/>
  <c r="AC15" i="7" s="1"/>
  <c r="AC25" i="7"/>
  <c r="AC26" i="7" s="1"/>
  <c r="BV71" i="7"/>
  <c r="BV74" i="7" s="1"/>
  <c r="BU36" i="4"/>
  <c r="BU36" i="17" s="1"/>
  <c r="BY65" i="7"/>
  <c r="BY61" i="4" s="1"/>
  <c r="BY73" i="7"/>
  <c r="BZ63" i="7"/>
  <c r="BZ64" i="7" s="1"/>
  <c r="BZ21" i="15" s="1"/>
  <c r="BW85" i="13"/>
  <c r="BW13" i="4" s="1"/>
  <c r="BZ134" i="3"/>
  <c r="CA113" i="3"/>
  <c r="CB114" i="3" s="1"/>
  <c r="CB133" i="3" s="1"/>
  <c r="CA58" i="7"/>
  <c r="CA59" i="7" s="1"/>
  <c r="CB63" i="3"/>
  <c r="CB64" i="3" s="1"/>
  <c r="CB29" i="13"/>
  <c r="CB30" i="13" s="1"/>
  <c r="CB23" i="13"/>
  <c r="CB24" i="13" s="1"/>
  <c r="CB2" i="12"/>
  <c r="CB2" i="11"/>
  <c r="CB2" i="13"/>
  <c r="BX84" i="13"/>
  <c r="BY73" i="13"/>
  <c r="BY74" i="13" s="1"/>
  <c r="BY81" i="13" s="1"/>
  <c r="BY63" i="13"/>
  <c r="BZ60" i="13" s="1"/>
  <c r="BW11" i="11"/>
  <c r="BW30" i="11" s="1"/>
  <c r="BW26" i="11"/>
  <c r="BW32" i="11" s="1"/>
  <c r="CC56" i="13"/>
  <c r="CC68" i="13" s="1"/>
  <c r="CC46" i="13"/>
  <c r="CC62" i="13" s="1"/>
  <c r="BU72" i="12"/>
  <c r="BU73" i="12" s="1"/>
  <c r="BV70" i="12" s="1"/>
  <c r="BV62" i="12" s="1"/>
  <c r="BV63" i="12" s="1"/>
  <c r="BU9" i="12"/>
  <c r="BW3" i="13"/>
  <c r="BW3" i="11"/>
  <c r="BW3" i="12"/>
  <c r="AH127" i="9"/>
  <c r="AH119" i="9" s="1"/>
  <c r="AH121" i="9" s="1"/>
  <c r="AG28" i="4"/>
  <c r="AG18" i="17" s="1"/>
  <c r="AH44" i="11"/>
  <c r="AH46" i="11" s="1"/>
  <c r="CA53" i="12"/>
  <c r="CA28" i="12"/>
  <c r="CA68" i="12"/>
  <c r="CA69" i="7"/>
  <c r="CA50" i="11"/>
  <c r="CA125" i="9"/>
  <c r="CA92" i="13"/>
  <c r="CA61" i="13"/>
  <c r="CA45" i="13"/>
  <c r="CA33" i="13"/>
  <c r="BY71" i="12"/>
  <c r="BY36" i="13"/>
  <c r="BY47" i="4" s="1"/>
  <c r="BY95" i="13"/>
  <c r="CA67" i="13"/>
  <c r="CA55" i="13"/>
  <c r="CA34" i="13"/>
  <c r="BY69" i="13"/>
  <c r="BZ66" i="13" s="1"/>
  <c r="BY77" i="13"/>
  <c r="BY78" i="13" s="1"/>
  <c r="BY82" i="13" s="1"/>
  <c r="CD5" i="11"/>
  <c r="CD44" i="13"/>
  <c r="CD5" i="12"/>
  <c r="CD54" i="13"/>
  <c r="CD5" i="13"/>
  <c r="CA114" i="9"/>
  <c r="CA39" i="11"/>
  <c r="CA4" i="12"/>
  <c r="CA4" i="11"/>
  <c r="CA4" i="13"/>
  <c r="BY30" i="8"/>
  <c r="BY31" i="8" s="1"/>
  <c r="BZ25" i="8"/>
  <c r="BZ101" i="9" s="1"/>
  <c r="CA41" i="11"/>
  <c r="CA116" i="9"/>
  <c r="CA10" i="13"/>
  <c r="CA11" i="13" s="1"/>
  <c r="CA83" i="13" s="1"/>
  <c r="CA10" i="11"/>
  <c r="CA17" i="11"/>
  <c r="CA25" i="11"/>
  <c r="BX16" i="11"/>
  <c r="BX18" i="11" s="1"/>
  <c r="BX31" i="11" s="1"/>
  <c r="BX9" i="11"/>
  <c r="BV94" i="13"/>
  <c r="BV97" i="13" s="1"/>
  <c r="BU27" i="4"/>
  <c r="BU9" i="4"/>
  <c r="BU115" i="9"/>
  <c r="BU117" i="9" s="1"/>
  <c r="BU120" i="9" s="1"/>
  <c r="BX72" i="9"/>
  <c r="BX103" i="9"/>
  <c r="BX109" i="9" s="1"/>
  <c r="BX73" i="9"/>
  <c r="CA22" i="8"/>
  <c r="CA131" i="3"/>
  <c r="BX84" i="9"/>
  <c r="BX85" i="9"/>
  <c r="BX87" i="9"/>
  <c r="BX86" i="9"/>
  <c r="BY79" i="9"/>
  <c r="BY65" i="9"/>
  <c r="BZ45" i="9"/>
  <c r="BZ47" i="9"/>
  <c r="BZ46" i="9"/>
  <c r="BZ48" i="9"/>
  <c r="CA23" i="8"/>
  <c r="CA40" i="9"/>
  <c r="CA4" i="7"/>
  <c r="CA4" i="9"/>
  <c r="CA4" i="8"/>
  <c r="BW3" i="7"/>
  <c r="BW3" i="9"/>
  <c r="BW3" i="8"/>
  <c r="BV110" i="9"/>
  <c r="BV128" i="9" s="1"/>
  <c r="CB74" i="3"/>
  <c r="CB75" i="3" s="1"/>
  <c r="CB102" i="9" s="1"/>
  <c r="CB2" i="9"/>
  <c r="CB2" i="8"/>
  <c r="CB14" i="8"/>
  <c r="CB15" i="8" s="1"/>
  <c r="CB18" i="8" s="1"/>
  <c r="CB19" i="8" s="1"/>
  <c r="CB24" i="8" s="1"/>
  <c r="BY81" i="9"/>
  <c r="BY67" i="9"/>
  <c r="BY72" i="9" s="1"/>
  <c r="BW88" i="9"/>
  <c r="BW92" i="9" s="1"/>
  <c r="BW93" i="9" s="1"/>
  <c r="BW108" i="9" s="1"/>
  <c r="BY80" i="9"/>
  <c r="BY66" i="9"/>
  <c r="CD5" i="9"/>
  <c r="CD5" i="7"/>
  <c r="CD5" i="8"/>
  <c r="BX70" i="9"/>
  <c r="BW74" i="9"/>
  <c r="BW107" i="9" s="1"/>
  <c r="BY82" i="9"/>
  <c r="BY68" i="9"/>
  <c r="CA21" i="7"/>
  <c r="CA10" i="7"/>
  <c r="CB25" i="3"/>
  <c r="CB26" i="3" s="1"/>
  <c r="CB27" i="3" s="1"/>
  <c r="CB2" i="7"/>
  <c r="CC17" i="3"/>
  <c r="CC18" i="3" s="1"/>
  <c r="CA10" i="5"/>
  <c r="CA15" i="5" s="1"/>
  <c r="CB12" i="5" s="1"/>
  <c r="CD5" i="2"/>
  <c r="CD5" i="5"/>
  <c r="CD5" i="4"/>
  <c r="CD12" i="3"/>
  <c r="CD13" i="3" s="1"/>
  <c r="CE9" i="3"/>
  <c r="CD5" i="3"/>
  <c r="BW3" i="3"/>
  <c r="BW3" i="5"/>
  <c r="BW3" i="4"/>
  <c r="BW3" i="2"/>
  <c r="CA4" i="3"/>
  <c r="CA4" i="5"/>
  <c r="CA4" i="4"/>
  <c r="CA4" i="2"/>
  <c r="CA42" i="3"/>
  <c r="CA132" i="3" s="1"/>
  <c r="BX140" i="3"/>
  <c r="BX141" i="3" s="1"/>
  <c r="CB2" i="2"/>
  <c r="CB2" i="5"/>
  <c r="CB2" i="4"/>
  <c r="CB2" i="3"/>
  <c r="CB41" i="3"/>
  <c r="CB42" i="3" s="1"/>
  <c r="CB132" i="3" s="1"/>
  <c r="CB57" i="3"/>
  <c r="CB58" i="3" s="1"/>
  <c r="CB21" i="3"/>
  <c r="CB22" i="3" s="1"/>
  <c r="CB46" i="3"/>
  <c r="CB47" i="3" s="1"/>
  <c r="CB33" i="3"/>
  <c r="CB34" i="3" s="1"/>
  <c r="CB26" i="15" s="1"/>
  <c r="CB27" i="15" s="1"/>
  <c r="CB29" i="15" s="1"/>
  <c r="CB109" i="3"/>
  <c r="CB110" i="3" s="1"/>
  <c r="CB47" i="7" s="1"/>
  <c r="CB48" i="7" s="1"/>
  <c r="CB31" i="14" l="1"/>
  <c r="CB48" i="14"/>
  <c r="AS81" i="14"/>
  <c r="AS67" i="14"/>
  <c r="AS33" i="4"/>
  <c r="AS32" i="17" s="1"/>
  <c r="AT37" i="14"/>
  <c r="AR40" i="17"/>
  <c r="AR49" i="17"/>
  <c r="CB117" i="3"/>
  <c r="CB118" i="3" s="1"/>
  <c r="BY73" i="9"/>
  <c r="BZ95" i="13"/>
  <c r="AR9" i="17"/>
  <c r="AR122" i="3"/>
  <c r="AR123" i="3" s="1"/>
  <c r="CA72" i="7"/>
  <c r="CA30" i="15"/>
  <c r="CA31" i="15" s="1"/>
  <c r="CA36" i="15" s="1"/>
  <c r="CA52" i="4"/>
  <c r="BZ71" i="12"/>
  <c r="AC64" i="4"/>
  <c r="AC65" i="4" s="1"/>
  <c r="CB36" i="7"/>
  <c r="CB37" i="7" s="1"/>
  <c r="CB52" i="14"/>
  <c r="CB53" i="14" s="1"/>
  <c r="CB51" i="4" s="1"/>
  <c r="CB45" i="14"/>
  <c r="CB58" i="4"/>
  <c r="CA56" i="4"/>
  <c r="AC61" i="15"/>
  <c r="CD130" i="3"/>
  <c r="CD50" i="15"/>
  <c r="CB4" i="14"/>
  <c r="CB4" i="15"/>
  <c r="CB4" i="17"/>
  <c r="CC97" i="3"/>
  <c r="CC98" i="3" s="1"/>
  <c r="CC29" i="14" s="1"/>
  <c r="CC30" i="14" s="1"/>
  <c r="CC88" i="14" s="1"/>
  <c r="CC57" i="15"/>
  <c r="CC10" i="15"/>
  <c r="CC11" i="15" s="1"/>
  <c r="CC14" i="15" s="1"/>
  <c r="CC15" i="15" s="1"/>
  <c r="CC41" i="15" s="1"/>
  <c r="CC2" i="17"/>
  <c r="CC2" i="15"/>
  <c r="BY71" i="9"/>
  <c r="BX3" i="14"/>
  <c r="BX3" i="17"/>
  <c r="BX3" i="15"/>
  <c r="BY70" i="9"/>
  <c r="BY85" i="9"/>
  <c r="CE5" i="14"/>
  <c r="CE5" i="17"/>
  <c r="CE5" i="15"/>
  <c r="CB61" i="14"/>
  <c r="CB62" i="14" s="1"/>
  <c r="CB65" i="14" s="1"/>
  <c r="CB72" i="14"/>
  <c r="CB73" i="14" s="1"/>
  <c r="CB76" i="14" s="1"/>
  <c r="CA58" i="4"/>
  <c r="AC49" i="15"/>
  <c r="AC51" i="15" s="1"/>
  <c r="AC53" i="15" s="1"/>
  <c r="AC40" i="15"/>
  <c r="AC42" i="15" s="1"/>
  <c r="AC45" i="15" s="1"/>
  <c r="AR15" i="4"/>
  <c r="AR16" i="4" s="1"/>
  <c r="AR47" i="12" s="1"/>
  <c r="AR48" i="12" s="1"/>
  <c r="AR56" i="12" s="1"/>
  <c r="AR57" i="4"/>
  <c r="AQ22" i="12"/>
  <c r="AQ23" i="12" s="1"/>
  <c r="AQ36" i="12"/>
  <c r="CB39" i="14"/>
  <c r="CB17" i="14"/>
  <c r="AS75" i="14"/>
  <c r="AS77" i="14" s="1"/>
  <c r="AS49" i="14"/>
  <c r="AR10" i="12"/>
  <c r="AR11" i="12" s="1"/>
  <c r="AR84" i="14"/>
  <c r="AP57" i="12"/>
  <c r="AP58" i="12" s="1"/>
  <c r="AP43" i="12"/>
  <c r="AP50" i="4" s="1"/>
  <c r="CB36" i="14"/>
  <c r="BV53" i="11"/>
  <c r="BV40" i="11"/>
  <c r="BV42" i="11" s="1"/>
  <c r="BV45" i="11" s="1"/>
  <c r="BY86" i="9"/>
  <c r="BY87" i="9"/>
  <c r="BZ36" i="8"/>
  <c r="BZ37" i="8" s="1"/>
  <c r="BZ24" i="11" s="1"/>
  <c r="CA35" i="13"/>
  <c r="CA71" i="12" s="1"/>
  <c r="BY84" i="9"/>
  <c r="CA134" i="3"/>
  <c r="BW33" i="11"/>
  <c r="BW34" i="11" s="1"/>
  <c r="BW10" i="4" s="1"/>
  <c r="BZ58" i="9"/>
  <c r="BZ59" i="9" s="1"/>
  <c r="BZ83" i="9" s="1"/>
  <c r="CB62" i="7"/>
  <c r="BZ53" i="9"/>
  <c r="BZ54" i="9" s="1"/>
  <c r="BZ69" i="9" s="1"/>
  <c r="CC85" i="3"/>
  <c r="CC86" i="3" s="1"/>
  <c r="CC15" i="14" s="1"/>
  <c r="CC16" i="14" s="1"/>
  <c r="CC89" i="14" s="1"/>
  <c r="CC2" i="14"/>
  <c r="AC29" i="4"/>
  <c r="AD23" i="7"/>
  <c r="AC37" i="4"/>
  <c r="AD12" i="7"/>
  <c r="BZ73" i="7"/>
  <c r="BZ65" i="7"/>
  <c r="BZ61" i="4" s="1"/>
  <c r="BW71" i="7"/>
  <c r="BW74" i="7" s="1"/>
  <c r="BV36" i="4"/>
  <c r="BV36" i="17" s="1"/>
  <c r="CA63" i="7"/>
  <c r="CA64" i="7" s="1"/>
  <c r="CA21" i="15" s="1"/>
  <c r="CB113" i="3"/>
  <c r="CC114" i="3" s="1"/>
  <c r="CC133" i="3" s="1"/>
  <c r="CB58" i="7"/>
  <c r="CB59" i="7" s="1"/>
  <c r="CB39" i="11"/>
  <c r="CB114" i="9"/>
  <c r="BV72" i="12"/>
  <c r="BV73" i="12" s="1"/>
  <c r="BW70" i="12" s="1"/>
  <c r="BW62" i="12" s="1"/>
  <c r="BW63" i="12" s="1"/>
  <c r="BV9" i="12"/>
  <c r="CD46" i="13"/>
  <c r="CD62" i="13" s="1"/>
  <c r="CD56" i="13"/>
  <c r="CD68" i="13" s="1"/>
  <c r="BX85" i="13"/>
  <c r="BX13" i="4" s="1"/>
  <c r="BX96" i="13"/>
  <c r="CE54" i="13"/>
  <c r="CE5" i="11"/>
  <c r="CE5" i="12"/>
  <c r="CE44" i="13"/>
  <c r="CE5" i="13"/>
  <c r="BZ30" i="8"/>
  <c r="BZ31" i="8" s="1"/>
  <c r="BW94" i="13"/>
  <c r="BW97" i="13" s="1"/>
  <c r="BV27" i="4"/>
  <c r="BZ69" i="13"/>
  <c r="CA66" i="13" s="1"/>
  <c r="BZ77" i="13"/>
  <c r="BZ78" i="13" s="1"/>
  <c r="BZ82" i="13" s="1"/>
  <c r="CB4" i="12"/>
  <c r="CB4" i="11"/>
  <c r="CB4" i="13"/>
  <c r="BX3" i="12"/>
  <c r="BX3" i="13"/>
  <c r="BX3" i="11"/>
  <c r="BY9" i="11"/>
  <c r="BY16" i="11"/>
  <c r="BY18" i="11" s="1"/>
  <c r="BY31" i="11" s="1"/>
  <c r="AH54" i="11"/>
  <c r="AH55" i="11" s="1"/>
  <c r="AH47" i="11"/>
  <c r="AH44" i="4" s="1"/>
  <c r="CB50" i="11"/>
  <c r="CB68" i="12"/>
  <c r="CB53" i="12"/>
  <c r="CB69" i="7"/>
  <c r="CB125" i="9"/>
  <c r="CB28" i="12"/>
  <c r="CB92" i="13"/>
  <c r="CC63" i="3"/>
  <c r="CC64" i="3" s="1"/>
  <c r="CC29" i="13"/>
  <c r="CC30" i="13" s="1"/>
  <c r="CC2" i="11"/>
  <c r="CC23" i="13"/>
  <c r="CC24" i="13" s="1"/>
  <c r="CC2" i="12"/>
  <c r="CC2" i="13"/>
  <c r="BX11" i="11"/>
  <c r="BX30" i="11" s="1"/>
  <c r="BX26" i="11"/>
  <c r="BX32" i="11" s="1"/>
  <c r="BZ73" i="13"/>
  <c r="BZ74" i="13" s="1"/>
  <c r="BZ81" i="13" s="1"/>
  <c r="BZ63" i="13"/>
  <c r="CA60" i="13" s="1"/>
  <c r="AH129" i="9"/>
  <c r="AH130" i="9" s="1"/>
  <c r="AH43" i="4"/>
  <c r="BY84" i="13"/>
  <c r="CB41" i="11"/>
  <c r="CB25" i="11"/>
  <c r="CB116" i="9"/>
  <c r="CB10" i="13"/>
  <c r="CB11" i="13" s="1"/>
  <c r="CB83" i="13" s="1"/>
  <c r="CB17" i="11"/>
  <c r="CB10" i="11"/>
  <c r="CB61" i="13"/>
  <c r="CB45" i="13"/>
  <c r="CB33" i="13"/>
  <c r="CB67" i="13"/>
  <c r="CB55" i="13"/>
  <c r="CB34" i="13"/>
  <c r="BV9" i="4"/>
  <c r="BV11" i="4" s="1"/>
  <c r="BV50" i="17" s="1"/>
  <c r="BV115" i="9"/>
  <c r="BV117" i="9" s="1"/>
  <c r="BV120" i="9" s="1"/>
  <c r="BU11" i="4"/>
  <c r="BU50" i="17" s="1"/>
  <c r="BZ103" i="9"/>
  <c r="BZ109" i="9" s="1"/>
  <c r="BW110" i="9"/>
  <c r="BW128" i="9" s="1"/>
  <c r="BX74" i="9"/>
  <c r="BX107" i="9" s="1"/>
  <c r="CB131" i="3"/>
  <c r="CB22" i="8"/>
  <c r="BZ80" i="9"/>
  <c r="BZ66" i="9"/>
  <c r="CC74" i="3"/>
  <c r="CC75" i="3" s="1"/>
  <c r="CC102" i="9" s="1"/>
  <c r="CC14" i="8"/>
  <c r="CC15" i="8" s="1"/>
  <c r="CC18" i="8" s="1"/>
  <c r="CC19" i="8" s="1"/>
  <c r="CC24" i="8" s="1"/>
  <c r="CC2" i="9"/>
  <c r="CC2" i="8"/>
  <c r="BZ82" i="9"/>
  <c r="BZ68" i="9"/>
  <c r="CB4" i="7"/>
  <c r="CB4" i="9"/>
  <c r="CB4" i="8"/>
  <c r="CA25" i="8"/>
  <c r="CE5" i="9"/>
  <c r="CE5" i="8"/>
  <c r="CE5" i="7"/>
  <c r="BZ81" i="9"/>
  <c r="BZ67" i="9"/>
  <c r="BZ79" i="9"/>
  <c r="BZ65" i="9"/>
  <c r="CB23" i="8"/>
  <c r="CB40" i="9"/>
  <c r="BX3" i="7"/>
  <c r="BX3" i="9"/>
  <c r="BX3" i="8"/>
  <c r="CA47" i="9"/>
  <c r="CA45" i="9"/>
  <c r="CA48" i="9"/>
  <c r="CA46" i="9"/>
  <c r="BX88" i="9"/>
  <c r="BX92" i="9" s="1"/>
  <c r="BX93" i="9" s="1"/>
  <c r="BX108" i="9" s="1"/>
  <c r="CC25" i="3"/>
  <c r="CC26" i="3" s="1"/>
  <c r="CC27" i="3" s="1"/>
  <c r="CC2" i="7"/>
  <c r="CB21" i="7"/>
  <c r="CB10" i="7"/>
  <c r="CB10" i="5"/>
  <c r="CB15" i="5" s="1"/>
  <c r="CC12" i="5" s="1"/>
  <c r="CD17" i="3"/>
  <c r="CD18" i="3" s="1"/>
  <c r="CE5" i="5"/>
  <c r="CE5" i="4"/>
  <c r="CE5" i="2"/>
  <c r="CE12" i="3"/>
  <c r="CE13" i="3" s="1"/>
  <c r="CF9" i="3"/>
  <c r="CE5" i="3"/>
  <c r="BX3" i="3"/>
  <c r="BX3" i="5"/>
  <c r="BX3" i="4"/>
  <c r="BX3" i="2"/>
  <c r="BY140" i="3"/>
  <c r="BY141" i="3" s="1"/>
  <c r="BZ140" i="3"/>
  <c r="BZ141" i="3" s="1"/>
  <c r="CC2" i="2"/>
  <c r="CC2" i="5"/>
  <c r="CC2" i="4"/>
  <c r="CC46" i="3"/>
  <c r="CC47" i="3" s="1"/>
  <c r="CC57" i="3"/>
  <c r="CC58" i="3" s="1"/>
  <c r="CC2" i="3"/>
  <c r="CC21" i="3"/>
  <c r="CC22" i="3" s="1"/>
  <c r="CC33" i="3"/>
  <c r="CC34" i="3" s="1"/>
  <c r="CC26" i="15" s="1"/>
  <c r="CC27" i="15" s="1"/>
  <c r="CC29" i="15" s="1"/>
  <c r="CC41" i="3"/>
  <c r="CC42" i="3" s="1"/>
  <c r="CC132" i="3" s="1"/>
  <c r="CC109" i="3"/>
  <c r="CC110" i="3" s="1"/>
  <c r="CC47" i="7" s="1"/>
  <c r="CC48" i="7" s="1"/>
  <c r="CB4" i="3"/>
  <c r="CB4" i="2"/>
  <c r="CB4" i="5"/>
  <c r="CB4" i="4"/>
  <c r="AT64" i="14" l="1"/>
  <c r="AT66" i="14" s="1"/>
  <c r="AT40" i="14"/>
  <c r="AS14" i="4"/>
  <c r="AS55" i="4"/>
  <c r="BZ84" i="9"/>
  <c r="BY74" i="9"/>
  <c r="BY107" i="9" s="1"/>
  <c r="BW53" i="11"/>
  <c r="BW40" i="11"/>
  <c r="BW42" i="11" s="1"/>
  <c r="BW45" i="11" s="1"/>
  <c r="AR49" i="12"/>
  <c r="AR18" i="4" s="1"/>
  <c r="AR19" i="4" s="1"/>
  <c r="AR13" i="7" s="1"/>
  <c r="AR79" i="7" s="1"/>
  <c r="CC31" i="14"/>
  <c r="CC58" i="4" s="1"/>
  <c r="CC48" i="14"/>
  <c r="AC38" i="4"/>
  <c r="AC37" i="17"/>
  <c r="AC38" i="17" s="1"/>
  <c r="AC41" i="17" s="1"/>
  <c r="AC43" i="17" s="1"/>
  <c r="AC45" i="17" s="1"/>
  <c r="AC30" i="4"/>
  <c r="AC19" i="17"/>
  <c r="AC20" i="17" s="1"/>
  <c r="AC22" i="17" s="1"/>
  <c r="AC25" i="17" s="1"/>
  <c r="AC27" i="17" s="1"/>
  <c r="AR51" i="17"/>
  <c r="AR52" i="17" s="1"/>
  <c r="AR54" i="17" s="1"/>
  <c r="AR42" i="17"/>
  <c r="AR10" i="17"/>
  <c r="AR24" i="17"/>
  <c r="CF5" i="14"/>
  <c r="CF5" i="15"/>
  <c r="CF5" i="17"/>
  <c r="CC61" i="14"/>
  <c r="CC62" i="14" s="1"/>
  <c r="CC65" i="14" s="1"/>
  <c r="CC72" i="14"/>
  <c r="CC73" i="14" s="1"/>
  <c r="CC76" i="14" s="1"/>
  <c r="CC36" i="7"/>
  <c r="CC37" i="7" s="1"/>
  <c r="CC52" i="14"/>
  <c r="CC53" i="14" s="1"/>
  <c r="CC51" i="4" s="1"/>
  <c r="CC45" i="14"/>
  <c r="CB56" i="4"/>
  <c r="CD97" i="3"/>
  <c r="CD98" i="3" s="1"/>
  <c r="CD29" i="14" s="1"/>
  <c r="CD30" i="14" s="1"/>
  <c r="CD57" i="15"/>
  <c r="CD10" i="15"/>
  <c r="CD11" i="15" s="1"/>
  <c r="CD14" i="15" s="1"/>
  <c r="CD15" i="15" s="1"/>
  <c r="CD41" i="15" s="1"/>
  <c r="CD2" i="15"/>
  <c r="CD2" i="17"/>
  <c r="BY3" i="14"/>
  <c r="BY3" i="15"/>
  <c r="BY3" i="17"/>
  <c r="CB72" i="7"/>
  <c r="CB30" i="15"/>
  <c r="CB31" i="15" s="1"/>
  <c r="CB36" i="15" s="1"/>
  <c r="CB52" i="4"/>
  <c r="BZ3" i="14"/>
  <c r="BZ3" i="15"/>
  <c r="BZ3" i="17"/>
  <c r="CE130" i="3"/>
  <c r="CE50" i="15"/>
  <c r="CC4" i="14"/>
  <c r="CC4" i="15"/>
  <c r="CC4" i="17"/>
  <c r="BZ87" i="9"/>
  <c r="BY88" i="9"/>
  <c r="BY92" i="9" s="1"/>
  <c r="BY93" i="9" s="1"/>
  <c r="BY108" i="9" s="1"/>
  <c r="AS82" i="14"/>
  <c r="AS83" i="14" s="1"/>
  <c r="AS90" i="14" s="1"/>
  <c r="AS91" i="14" s="1"/>
  <c r="AS78" i="14"/>
  <c r="AP35" i="4"/>
  <c r="AQ55" i="12"/>
  <c r="AQ37" i="12"/>
  <c r="AQ38" i="12" s="1"/>
  <c r="AQ41" i="12" s="1"/>
  <c r="AQ42" i="12" s="1"/>
  <c r="AQ32" i="12"/>
  <c r="AQ33" i="12" s="1"/>
  <c r="AR30" i="12" s="1"/>
  <c r="AR21" i="12" s="1"/>
  <c r="CC39" i="14"/>
  <c r="CC17" i="14"/>
  <c r="AR17" i="12"/>
  <c r="AR18" i="12" s="1"/>
  <c r="AR31" i="12" s="1"/>
  <c r="AR13" i="12"/>
  <c r="AR14" i="12" s="1"/>
  <c r="AT46" i="14"/>
  <c r="AS34" i="4"/>
  <c r="AS33" i="17" s="1"/>
  <c r="AS34" i="17" s="1"/>
  <c r="BZ84" i="13"/>
  <c r="BZ85" i="13" s="1"/>
  <c r="BZ13" i="4" s="1"/>
  <c r="CA95" i="13"/>
  <c r="CA36" i="13"/>
  <c r="CA47" i="4" s="1"/>
  <c r="CC36" i="14"/>
  <c r="BZ85" i="9"/>
  <c r="BZ86" i="9"/>
  <c r="BZ71" i="9"/>
  <c r="BZ70" i="9"/>
  <c r="CB134" i="3"/>
  <c r="BZ72" i="9"/>
  <c r="BZ73" i="9"/>
  <c r="CC117" i="3"/>
  <c r="CC118" i="3" s="1"/>
  <c r="BX33" i="11"/>
  <c r="BX34" i="11" s="1"/>
  <c r="BX10" i="4" s="1"/>
  <c r="CC62" i="7"/>
  <c r="CD85" i="3"/>
  <c r="CD86" i="3" s="1"/>
  <c r="CD15" i="14" s="1"/>
  <c r="CD16" i="14" s="1"/>
  <c r="CD89" i="14" s="1"/>
  <c r="CD2" i="14"/>
  <c r="BX110" i="9"/>
  <c r="BX128" i="9" s="1"/>
  <c r="AH45" i="4"/>
  <c r="AH48" i="4" s="1"/>
  <c r="AH53" i="4" s="1"/>
  <c r="AD78" i="7"/>
  <c r="AD80" i="7" s="1"/>
  <c r="AD86" i="7" s="1"/>
  <c r="AD82" i="7"/>
  <c r="AD84" i="7" s="1"/>
  <c r="AD87" i="7" s="1"/>
  <c r="BX71" i="7"/>
  <c r="BX74" i="7" s="1"/>
  <c r="BW36" i="4"/>
  <c r="BW36" i="17" s="1"/>
  <c r="CA65" i="7"/>
  <c r="CA61" i="4" s="1"/>
  <c r="CA73" i="7"/>
  <c r="CB63" i="7"/>
  <c r="CB64" i="7" s="1"/>
  <c r="CB21" i="15" s="1"/>
  <c r="CC113" i="3"/>
  <c r="CD114" i="3" s="1"/>
  <c r="CD133" i="3" s="1"/>
  <c r="CC58" i="7"/>
  <c r="CC59" i="7" s="1"/>
  <c r="CB35" i="13"/>
  <c r="CB71" i="12" s="1"/>
  <c r="CC61" i="13"/>
  <c r="CC33" i="13"/>
  <c r="CC45" i="13"/>
  <c r="BZ3" i="13"/>
  <c r="BZ3" i="11"/>
  <c r="BZ3" i="12"/>
  <c r="CE46" i="13"/>
  <c r="CE62" i="13" s="1"/>
  <c r="CE56" i="13"/>
  <c r="CE68" i="13" s="1"/>
  <c r="BW72" i="12"/>
  <c r="BW73" i="12" s="1"/>
  <c r="BX70" i="12" s="1"/>
  <c r="BX62" i="12" s="1"/>
  <c r="BX63" i="12" s="1"/>
  <c r="BW9" i="12"/>
  <c r="CA63" i="13"/>
  <c r="CB60" i="13" s="1"/>
  <c r="CA73" i="13"/>
  <c r="CA74" i="13" s="1"/>
  <c r="CA81" i="13" s="1"/>
  <c r="AI52" i="11"/>
  <c r="AH32" i="4"/>
  <c r="AH23" i="17" s="1"/>
  <c r="BY3" i="12"/>
  <c r="BY3" i="13"/>
  <c r="BY3" i="11"/>
  <c r="CC114" i="9"/>
  <c r="CC39" i="11"/>
  <c r="CC4" i="11"/>
  <c r="CC4" i="13"/>
  <c r="CC4" i="12"/>
  <c r="CD2" i="13"/>
  <c r="CD23" i="13"/>
  <c r="CD24" i="13" s="1"/>
  <c r="CD2" i="12"/>
  <c r="CD29" i="13"/>
  <c r="CD30" i="13" s="1"/>
  <c r="CD2" i="11"/>
  <c r="CD63" i="3"/>
  <c r="CD64" i="3" s="1"/>
  <c r="CC50" i="11"/>
  <c r="CC69" i="7"/>
  <c r="CC28" i="12"/>
  <c r="CC68" i="12"/>
  <c r="CC53" i="12"/>
  <c r="CC125" i="9"/>
  <c r="CC92" i="13"/>
  <c r="CF54" i="13"/>
  <c r="CF5" i="13"/>
  <c r="CF44" i="13"/>
  <c r="CF5" i="12"/>
  <c r="CF5" i="11"/>
  <c r="BX94" i="13"/>
  <c r="BX97" i="13" s="1"/>
  <c r="BW27" i="4"/>
  <c r="BZ16" i="11"/>
  <c r="BZ18" i="11" s="1"/>
  <c r="BZ31" i="11" s="1"/>
  <c r="BZ9" i="11"/>
  <c r="CC67" i="13"/>
  <c r="CC55" i="13"/>
  <c r="CC34" i="13"/>
  <c r="BY96" i="13"/>
  <c r="BY85" i="13"/>
  <c r="BY13" i="4" s="1"/>
  <c r="CA69" i="13"/>
  <c r="CB66" i="13" s="1"/>
  <c r="CA77" i="13"/>
  <c r="CA78" i="13" s="1"/>
  <c r="CA82" i="13" s="1"/>
  <c r="BY26" i="11"/>
  <c r="BY32" i="11" s="1"/>
  <c r="BY11" i="11"/>
  <c r="BY30" i="11" s="1"/>
  <c r="AI127" i="9"/>
  <c r="AI119" i="9" s="1"/>
  <c r="AI121" i="9" s="1"/>
  <c r="AH28" i="4"/>
  <c r="AH18" i="17" s="1"/>
  <c r="CC41" i="11"/>
  <c r="CC10" i="13"/>
  <c r="CC11" i="13" s="1"/>
  <c r="CC83" i="13" s="1"/>
  <c r="CC25" i="11"/>
  <c r="CC10" i="11"/>
  <c r="CC116" i="9"/>
  <c r="CC17" i="11"/>
  <c r="BV8" i="12"/>
  <c r="BU8" i="12"/>
  <c r="BW9" i="4"/>
  <c r="BW115" i="9"/>
  <c r="BW117" i="9" s="1"/>
  <c r="BW120" i="9" s="1"/>
  <c r="CD74" i="3"/>
  <c r="CD75" i="3" s="1"/>
  <c r="CD102" i="9" s="1"/>
  <c r="CD14" i="8"/>
  <c r="CD15" i="8" s="1"/>
  <c r="CD18" i="8" s="1"/>
  <c r="CD19" i="8" s="1"/>
  <c r="CD24" i="8" s="1"/>
  <c r="CD2" i="9"/>
  <c r="CD2" i="8"/>
  <c r="CA81" i="9"/>
  <c r="CA67" i="9"/>
  <c r="CC131" i="3"/>
  <c r="CC22" i="8"/>
  <c r="CA58" i="9"/>
  <c r="CA59" i="9" s="1"/>
  <c r="CA83" i="9" s="1"/>
  <c r="CA36" i="8"/>
  <c r="CA37" i="8" s="1"/>
  <c r="CA24" i="11" s="1"/>
  <c r="CA53" i="9"/>
  <c r="CA54" i="9" s="1"/>
  <c r="CA69" i="9" s="1"/>
  <c r="CA101" i="9"/>
  <c r="CA30" i="8"/>
  <c r="CA31" i="8" s="1"/>
  <c r="CB48" i="9"/>
  <c r="CB46" i="9"/>
  <c r="CB47" i="9"/>
  <c r="CB45" i="9"/>
  <c r="BZ3" i="7"/>
  <c r="BZ3" i="8"/>
  <c r="BZ3" i="9"/>
  <c r="CF5" i="8"/>
  <c r="CF5" i="9"/>
  <c r="CF5" i="7"/>
  <c r="CA80" i="9"/>
  <c r="CA66" i="9"/>
  <c r="CB25" i="8"/>
  <c r="BY3" i="7"/>
  <c r="BY3" i="9"/>
  <c r="BY3" i="8"/>
  <c r="CC4" i="7"/>
  <c r="CC4" i="9"/>
  <c r="CC4" i="8"/>
  <c r="CC23" i="8"/>
  <c r="CC40" i="9"/>
  <c r="CA82" i="9"/>
  <c r="CA68" i="9"/>
  <c r="CA79" i="9"/>
  <c r="CA65" i="9"/>
  <c r="CD25" i="3"/>
  <c r="CD26" i="3" s="1"/>
  <c r="CD27" i="3" s="1"/>
  <c r="CD2" i="7"/>
  <c r="CC10" i="7"/>
  <c r="CC21" i="7"/>
  <c r="CC10" i="5"/>
  <c r="CC15" i="5" s="1"/>
  <c r="CD12" i="5" s="1"/>
  <c r="CE17" i="3"/>
  <c r="CE18" i="3" s="1"/>
  <c r="CF5" i="5"/>
  <c r="CF5" i="2"/>
  <c r="CF5" i="4"/>
  <c r="CG9" i="3"/>
  <c r="CF12" i="3"/>
  <c r="CF13" i="3" s="1"/>
  <c r="CF5" i="3"/>
  <c r="BY3" i="3"/>
  <c r="BY3" i="5"/>
  <c r="BY3" i="4"/>
  <c r="BY3" i="2"/>
  <c r="CD2" i="2"/>
  <c r="CD2" i="4"/>
  <c r="CD2" i="5"/>
  <c r="CD21" i="3"/>
  <c r="CD22" i="3" s="1"/>
  <c r="CD2" i="3"/>
  <c r="CD46" i="3"/>
  <c r="CD47" i="3" s="1"/>
  <c r="CD109" i="3"/>
  <c r="CD110" i="3" s="1"/>
  <c r="CD47" i="7" s="1"/>
  <c r="CD48" i="7" s="1"/>
  <c r="CD57" i="3"/>
  <c r="CD58" i="3" s="1"/>
  <c r="CD33" i="3"/>
  <c r="CD34" i="3" s="1"/>
  <c r="CD26" i="15" s="1"/>
  <c r="CD27" i="15" s="1"/>
  <c r="CD29" i="15" s="1"/>
  <c r="CD41" i="3"/>
  <c r="CD42" i="3" s="1"/>
  <c r="CD132" i="3" s="1"/>
  <c r="BZ3" i="3"/>
  <c r="BZ3" i="5"/>
  <c r="BZ3" i="4"/>
  <c r="BZ3" i="2"/>
  <c r="CC4" i="3"/>
  <c r="CC4" i="2"/>
  <c r="CC4" i="5"/>
  <c r="CC4" i="4"/>
  <c r="AC71" i="4" l="1"/>
  <c r="AU37" i="14"/>
  <c r="AT33" i="4"/>
  <c r="AT32" i="17" s="1"/>
  <c r="BY110" i="9"/>
  <c r="BY128" i="9" s="1"/>
  <c r="AT81" i="14"/>
  <c r="AT67" i="14"/>
  <c r="AC70" i="4"/>
  <c r="BZ96" i="13"/>
  <c r="AS40" i="17"/>
  <c r="AS49" i="17"/>
  <c r="CD48" i="14"/>
  <c r="CD88" i="14"/>
  <c r="CD31" i="14"/>
  <c r="CC72" i="7"/>
  <c r="CC30" i="15"/>
  <c r="CC31" i="15" s="1"/>
  <c r="CC36" i="15" s="1"/>
  <c r="CC52" i="4"/>
  <c r="BZ88" i="9"/>
  <c r="BZ92" i="9" s="1"/>
  <c r="BZ93" i="9" s="1"/>
  <c r="BZ108" i="9" s="1"/>
  <c r="CD72" i="14"/>
  <c r="CD73" i="14" s="1"/>
  <c r="CD76" i="14" s="1"/>
  <c r="CD61" i="14"/>
  <c r="CD62" i="14" s="1"/>
  <c r="CD65" i="14" s="1"/>
  <c r="CG5" i="14"/>
  <c r="CG5" i="15"/>
  <c r="CG5" i="17"/>
  <c r="AS9" i="17"/>
  <c r="AS122" i="3"/>
  <c r="AS123" i="3" s="1"/>
  <c r="CE97" i="3"/>
  <c r="CE98" i="3" s="1"/>
  <c r="CE29" i="14" s="1"/>
  <c r="CE30" i="14" s="1"/>
  <c r="CE88" i="14" s="1"/>
  <c r="CE57" i="15"/>
  <c r="CE2" i="17"/>
  <c r="CE2" i="15"/>
  <c r="CE10" i="15"/>
  <c r="CE11" i="15" s="1"/>
  <c r="CE14" i="15" s="1"/>
  <c r="CE15" i="15" s="1"/>
  <c r="CE41" i="15" s="1"/>
  <c r="BX40" i="11"/>
  <c r="BX42" i="11" s="1"/>
  <c r="BX45" i="11" s="1"/>
  <c r="BZ74" i="9"/>
  <c r="BZ107" i="9" s="1"/>
  <c r="CD4" i="14"/>
  <c r="CD4" i="15"/>
  <c r="CD4" i="17"/>
  <c r="CD36" i="7"/>
  <c r="CD37" i="7" s="1"/>
  <c r="CD52" i="14"/>
  <c r="CD53" i="14" s="1"/>
  <c r="CD51" i="4" s="1"/>
  <c r="CD45" i="14"/>
  <c r="CF130" i="3"/>
  <c r="CF50" i="15"/>
  <c r="AH59" i="4"/>
  <c r="AH62" i="4" s="1"/>
  <c r="AH24" i="7" s="1"/>
  <c r="AH83" i="7" s="1"/>
  <c r="AH8" i="17"/>
  <c r="AH11" i="17" s="1"/>
  <c r="AH13" i="17" s="1"/>
  <c r="CC56" i="4"/>
  <c r="AS15" i="4"/>
  <c r="AS16" i="4" s="1"/>
  <c r="AS47" i="12" s="1"/>
  <c r="AS48" i="12" s="1"/>
  <c r="AS56" i="12" s="1"/>
  <c r="AS57" i="4"/>
  <c r="AR36" i="12"/>
  <c r="AR22" i="12"/>
  <c r="AR23" i="12" s="1"/>
  <c r="CD39" i="14"/>
  <c r="CD17" i="14"/>
  <c r="AS84" i="14"/>
  <c r="AS10" i="12"/>
  <c r="AS11" i="12" s="1"/>
  <c r="AQ43" i="12"/>
  <c r="AQ50" i="4" s="1"/>
  <c r="AQ57" i="12"/>
  <c r="AQ58" i="12" s="1"/>
  <c r="AT75" i="14"/>
  <c r="AT77" i="14" s="1"/>
  <c r="AT49" i="14"/>
  <c r="CD36" i="14"/>
  <c r="BX53" i="11"/>
  <c r="CC134" i="3"/>
  <c r="BX115" i="9"/>
  <c r="BX117" i="9" s="1"/>
  <c r="BX120" i="9" s="1"/>
  <c r="BX9" i="4"/>
  <c r="BX11" i="4" s="1"/>
  <c r="BX50" i="17" s="1"/>
  <c r="CB36" i="13"/>
  <c r="CB47" i="4" s="1"/>
  <c r="CD117" i="3"/>
  <c r="CD118" i="3" s="1"/>
  <c r="BY33" i="11"/>
  <c r="BY34" i="11" s="1"/>
  <c r="BY10" i="4" s="1"/>
  <c r="CE85" i="3"/>
  <c r="CE86" i="3" s="1"/>
  <c r="CE15" i="14" s="1"/>
  <c r="CE16" i="14" s="1"/>
  <c r="CE89" i="14" s="1"/>
  <c r="CE2" i="14"/>
  <c r="CD62" i="7"/>
  <c r="CB95" i="13"/>
  <c r="AD88" i="7"/>
  <c r="CB73" i="7"/>
  <c r="CB65" i="7"/>
  <c r="CB61" i="4" s="1"/>
  <c r="BY71" i="7"/>
  <c r="BY74" i="7" s="1"/>
  <c r="BX36" i="4"/>
  <c r="BX36" i="17" s="1"/>
  <c r="CC63" i="7"/>
  <c r="CC64" i="7" s="1"/>
  <c r="CC21" i="15" s="1"/>
  <c r="CD113" i="3"/>
  <c r="CE114" i="3" s="1"/>
  <c r="CE133" i="3" s="1"/>
  <c r="CD58" i="7"/>
  <c r="CD59" i="7" s="1"/>
  <c r="BX72" i="12"/>
  <c r="BX73" i="12" s="1"/>
  <c r="BY70" i="12" s="1"/>
  <c r="BY62" i="12" s="1"/>
  <c r="BY63" i="12" s="1"/>
  <c r="BX9" i="12"/>
  <c r="CD61" i="13"/>
  <c r="CD33" i="13"/>
  <c r="CD45" i="13"/>
  <c r="AI44" i="11"/>
  <c r="AI46" i="11" s="1"/>
  <c r="CG5" i="13"/>
  <c r="CG44" i="13"/>
  <c r="CG54" i="13"/>
  <c r="CG5" i="11"/>
  <c r="CG5" i="12"/>
  <c r="CD4" i="13"/>
  <c r="CD4" i="11"/>
  <c r="CD4" i="12"/>
  <c r="CD67" i="13"/>
  <c r="CD55" i="13"/>
  <c r="CD34" i="13"/>
  <c r="CD39" i="11"/>
  <c r="CD114" i="9"/>
  <c r="CC25" i="8"/>
  <c r="CC58" i="9" s="1"/>
  <c r="CC59" i="9" s="1"/>
  <c r="CC83" i="9" s="1"/>
  <c r="BZ11" i="11"/>
  <c r="BZ30" i="11" s="1"/>
  <c r="BZ26" i="11"/>
  <c r="BZ32" i="11" s="1"/>
  <c r="CA84" i="13"/>
  <c r="CA9" i="11"/>
  <c r="CA16" i="11"/>
  <c r="CA18" i="11" s="1"/>
  <c r="CA31" i="11" s="1"/>
  <c r="CF56" i="13"/>
  <c r="CF68" i="13" s="1"/>
  <c r="CF46" i="13"/>
  <c r="CF62" i="13" s="1"/>
  <c r="AI129" i="9"/>
  <c r="AI130" i="9" s="1"/>
  <c r="AI43" i="4"/>
  <c r="CB73" i="13"/>
  <c r="CB74" i="13" s="1"/>
  <c r="CB81" i="13" s="1"/>
  <c r="CB63" i="13"/>
  <c r="CC60" i="13" s="1"/>
  <c r="CC35" i="13"/>
  <c r="BY94" i="13"/>
  <c r="BY97" i="13" s="1"/>
  <c r="BX27" i="4"/>
  <c r="CB69" i="13"/>
  <c r="CC66" i="13" s="1"/>
  <c r="CB77" i="13"/>
  <c r="CB78" i="13" s="1"/>
  <c r="CB82" i="13" s="1"/>
  <c r="CE2" i="12"/>
  <c r="CE23" i="13"/>
  <c r="CE24" i="13" s="1"/>
  <c r="CE29" i="13"/>
  <c r="CE30" i="13" s="1"/>
  <c r="CE2" i="11"/>
  <c r="CE63" i="3"/>
  <c r="CE64" i="3" s="1"/>
  <c r="CE2" i="13"/>
  <c r="CD69" i="7"/>
  <c r="CD28" i="12"/>
  <c r="CD125" i="9"/>
  <c r="CD92" i="13"/>
  <c r="CD68" i="12"/>
  <c r="CD53" i="12"/>
  <c r="CD50" i="11"/>
  <c r="CD10" i="13"/>
  <c r="CD11" i="13" s="1"/>
  <c r="CD83" i="13" s="1"/>
  <c r="CD10" i="11"/>
  <c r="CD116" i="9"/>
  <c r="CD17" i="11"/>
  <c r="CD41" i="11"/>
  <c r="CD25" i="11"/>
  <c r="BW11" i="4"/>
  <c r="BW50" i="17" s="1"/>
  <c r="CA103" i="9"/>
  <c r="CA109" i="9" s="1"/>
  <c r="CA72" i="9"/>
  <c r="CG5" i="9"/>
  <c r="CG5" i="8"/>
  <c r="CG5" i="7"/>
  <c r="CB81" i="9"/>
  <c r="CB67" i="9"/>
  <c r="CA87" i="9"/>
  <c r="CA85" i="9"/>
  <c r="CA84" i="9"/>
  <c r="CA86" i="9"/>
  <c r="CA70" i="9"/>
  <c r="CD4" i="7"/>
  <c r="CD4" i="8"/>
  <c r="CD4" i="9"/>
  <c r="CA71" i="9"/>
  <c r="CB82" i="9"/>
  <c r="CB68" i="9"/>
  <c r="CD131" i="3"/>
  <c r="CD22" i="8"/>
  <c r="CB58" i="9"/>
  <c r="CB59" i="9" s="1"/>
  <c r="CB83" i="9" s="1"/>
  <c r="CB36" i="8"/>
  <c r="CB37" i="8" s="1"/>
  <c r="CB24" i="11" s="1"/>
  <c r="CB101" i="9"/>
  <c r="CB53" i="9"/>
  <c r="CB54" i="9" s="1"/>
  <c r="CB69" i="9" s="1"/>
  <c r="CB30" i="8"/>
  <c r="CB31" i="8" s="1"/>
  <c r="CC47" i="9"/>
  <c r="CC46" i="9"/>
  <c r="CC48" i="9"/>
  <c r="CC45" i="9"/>
  <c r="CD40" i="9"/>
  <c r="CD23" i="8"/>
  <c r="CB79" i="9"/>
  <c r="CB65" i="9"/>
  <c r="CA73" i="9"/>
  <c r="CB80" i="9"/>
  <c r="CB66" i="9"/>
  <c r="CE74" i="3"/>
  <c r="CE75" i="3" s="1"/>
  <c r="CE102" i="9" s="1"/>
  <c r="CE2" i="9"/>
  <c r="CE14" i="8"/>
  <c r="CE15" i="8" s="1"/>
  <c r="CE18" i="8" s="1"/>
  <c r="CE19" i="8" s="1"/>
  <c r="CE24" i="8" s="1"/>
  <c r="CE2" i="8"/>
  <c r="CD10" i="7"/>
  <c r="CD21" i="7"/>
  <c r="CE25" i="3"/>
  <c r="CE26" i="3" s="1"/>
  <c r="CE27" i="3" s="1"/>
  <c r="CE2" i="7"/>
  <c r="CG5" i="4"/>
  <c r="CG5" i="2"/>
  <c r="CG5" i="5"/>
  <c r="CG5" i="3"/>
  <c r="CH9" i="3"/>
  <c r="CG12" i="3"/>
  <c r="CG13" i="3" s="1"/>
  <c r="CD10" i="5"/>
  <c r="CD15" i="5" s="1"/>
  <c r="CE12" i="5" s="1"/>
  <c r="CF17" i="3"/>
  <c r="CF18" i="3" s="1"/>
  <c r="CE2" i="5"/>
  <c r="CE2" i="2"/>
  <c r="CE2" i="4"/>
  <c r="CE33" i="3"/>
  <c r="CE34" i="3" s="1"/>
  <c r="CE26" i="15" s="1"/>
  <c r="CE27" i="15" s="1"/>
  <c r="CE29" i="15" s="1"/>
  <c r="CE21" i="3"/>
  <c r="CE22" i="3" s="1"/>
  <c r="CE2" i="3"/>
  <c r="CE41" i="3"/>
  <c r="CE109" i="3"/>
  <c r="CE110" i="3" s="1"/>
  <c r="CE47" i="7" s="1"/>
  <c r="CE48" i="7" s="1"/>
  <c r="CE46" i="3"/>
  <c r="CE47" i="3" s="1"/>
  <c r="CE57" i="3"/>
  <c r="CE58" i="3" s="1"/>
  <c r="CA140" i="3"/>
  <c r="CA141" i="3" s="1"/>
  <c r="CD4" i="3"/>
  <c r="CD4" i="5"/>
  <c r="CD4" i="4"/>
  <c r="CD4" i="2"/>
  <c r="BY9" i="4" l="1"/>
  <c r="AT14" i="4"/>
  <c r="AT55" i="4"/>
  <c r="BY115" i="9"/>
  <c r="BY117" i="9" s="1"/>
  <c r="BY120" i="9" s="1"/>
  <c r="AU64" i="14"/>
  <c r="AU66" i="14" s="1"/>
  <c r="AU40" i="14"/>
  <c r="AS49" i="12"/>
  <c r="AS18" i="4" s="1"/>
  <c r="AS19" i="4" s="1"/>
  <c r="AS13" i="7" s="1"/>
  <c r="AS79" i="7" s="1"/>
  <c r="CC30" i="8"/>
  <c r="CC31" i="8" s="1"/>
  <c r="CC9" i="11" s="1"/>
  <c r="CE31" i="14"/>
  <c r="CE58" i="4" s="1"/>
  <c r="BZ33" i="11"/>
  <c r="BZ34" i="11" s="1"/>
  <c r="BZ10" i="4" s="1"/>
  <c r="CE48" i="14"/>
  <c r="BY11" i="4"/>
  <c r="BY50" i="17" s="1"/>
  <c r="BZ110" i="9"/>
  <c r="BZ128" i="9" s="1"/>
  <c r="AS51" i="17"/>
  <c r="AS52" i="17" s="1"/>
  <c r="AS54" i="17" s="1"/>
  <c r="AS42" i="17"/>
  <c r="AS10" i="17"/>
  <c r="AS24" i="17"/>
  <c r="CA3" i="14"/>
  <c r="CA3" i="15"/>
  <c r="CA3" i="17"/>
  <c r="CE36" i="7"/>
  <c r="CE37" i="7" s="1"/>
  <c r="CE52" i="14"/>
  <c r="CE53" i="14" s="1"/>
  <c r="CE51" i="4" s="1"/>
  <c r="CE45" i="14"/>
  <c r="CF97" i="3"/>
  <c r="CF98" i="3" s="1"/>
  <c r="CF29" i="14" s="1"/>
  <c r="CF30" i="14" s="1"/>
  <c r="CF10" i="15"/>
  <c r="CF11" i="15" s="1"/>
  <c r="CF14" i="15" s="1"/>
  <c r="CF15" i="15" s="1"/>
  <c r="CF41" i="15" s="1"/>
  <c r="CF57" i="15"/>
  <c r="CF2" i="17"/>
  <c r="CF2" i="15"/>
  <c r="CG130" i="3"/>
  <c r="CG50" i="15"/>
  <c r="CH5" i="14"/>
  <c r="CH5" i="15"/>
  <c r="CH5" i="17"/>
  <c r="CD56" i="4"/>
  <c r="CD72" i="7"/>
  <c r="CD30" i="15"/>
  <c r="CD31" i="15" s="1"/>
  <c r="CD36" i="15" s="1"/>
  <c r="CD52" i="4"/>
  <c r="CD58" i="4"/>
  <c r="CE61" i="14"/>
  <c r="CE62" i="14" s="1"/>
  <c r="CE65" i="14" s="1"/>
  <c r="CE72" i="14"/>
  <c r="CE73" i="14" s="1"/>
  <c r="CE76" i="14" s="1"/>
  <c r="CE4" i="14"/>
  <c r="CE4" i="15"/>
  <c r="CE4" i="17"/>
  <c r="AD89" i="7"/>
  <c r="AD64" i="4" s="1"/>
  <c r="AD65" i="4" s="1"/>
  <c r="AD20" i="15"/>
  <c r="AD22" i="15" s="1"/>
  <c r="AD35" i="15" s="1"/>
  <c r="AD37" i="15" s="1"/>
  <c r="AD58" i="15" s="1"/>
  <c r="AD59" i="15" s="1"/>
  <c r="AT82" i="14"/>
  <c r="AT83" i="14" s="1"/>
  <c r="AT90" i="14" s="1"/>
  <c r="AT91" i="14" s="1"/>
  <c r="AT78" i="14"/>
  <c r="CE39" i="14"/>
  <c r="CE17" i="14"/>
  <c r="AR32" i="12"/>
  <c r="AR33" i="12" s="1"/>
  <c r="AS30" i="12" s="1"/>
  <c r="AS21" i="12" s="1"/>
  <c r="AR37" i="12"/>
  <c r="AR38" i="12" s="1"/>
  <c r="AR41" i="12" s="1"/>
  <c r="AR42" i="12" s="1"/>
  <c r="AU46" i="14"/>
  <c r="AT34" i="4"/>
  <c r="AT33" i="17" s="1"/>
  <c r="AT34" i="17" s="1"/>
  <c r="AQ35" i="4"/>
  <c r="AR55" i="12"/>
  <c r="AS17" i="12"/>
  <c r="AS18" i="12" s="1"/>
  <c r="AS31" i="12" s="1"/>
  <c r="AS13" i="12"/>
  <c r="AS14" i="12" s="1"/>
  <c r="BY40" i="11"/>
  <c r="BY42" i="11" s="1"/>
  <c r="BY45" i="11" s="1"/>
  <c r="BY53" i="11"/>
  <c r="BX8" i="12"/>
  <c r="CE117" i="3"/>
  <c r="CE118" i="3" s="1"/>
  <c r="CE36" i="14"/>
  <c r="CD134" i="3"/>
  <c r="CC36" i="8"/>
  <c r="CC37" i="8" s="1"/>
  <c r="CC24" i="11" s="1"/>
  <c r="CC101" i="9"/>
  <c r="CC103" i="9" s="1"/>
  <c r="CC109" i="9" s="1"/>
  <c r="CC53" i="9"/>
  <c r="CC54" i="9" s="1"/>
  <c r="CC69" i="9" s="1"/>
  <c r="CF85" i="3"/>
  <c r="CF86" i="3" s="1"/>
  <c r="CF15" i="14" s="1"/>
  <c r="CF16" i="14" s="1"/>
  <c r="CF89" i="14" s="1"/>
  <c r="CF2" i="14"/>
  <c r="CE62" i="7"/>
  <c r="AD25" i="7"/>
  <c r="AD26" i="7" s="1"/>
  <c r="AD14" i="7"/>
  <c r="AD15" i="7" s="1"/>
  <c r="CC73" i="7"/>
  <c r="CC65" i="7"/>
  <c r="CC61" i="4" s="1"/>
  <c r="BZ71" i="7"/>
  <c r="BZ74" i="7" s="1"/>
  <c r="BY36" i="4"/>
  <c r="BY36" i="17" s="1"/>
  <c r="CD63" i="7"/>
  <c r="CD64" i="7" s="1"/>
  <c r="CD21" i="15" s="1"/>
  <c r="CE113" i="3"/>
  <c r="CF114" i="3" s="1"/>
  <c r="CF133" i="3" s="1"/>
  <c r="CE58" i="7"/>
  <c r="CE59" i="7" s="1"/>
  <c r="CD25" i="8"/>
  <c r="CD36" i="8" s="1"/>
  <c r="CD37" i="8" s="1"/>
  <c r="CD24" i="11" s="1"/>
  <c r="CB84" i="13"/>
  <c r="CB85" i="13" s="1"/>
  <c r="CB13" i="4" s="1"/>
  <c r="CE39" i="11"/>
  <c r="CE114" i="9"/>
  <c r="CC77" i="13"/>
  <c r="CC78" i="13" s="1"/>
  <c r="CC82" i="13" s="1"/>
  <c r="CC69" i="13"/>
  <c r="CD66" i="13" s="1"/>
  <c r="AI54" i="11"/>
  <c r="AI55" i="11" s="1"/>
  <c r="AI47" i="11"/>
  <c r="AI44" i="4" s="1"/>
  <c r="AI45" i="4" s="1"/>
  <c r="AI48" i="4" s="1"/>
  <c r="AI53" i="4" s="1"/>
  <c r="CH54" i="13"/>
  <c r="CH44" i="13"/>
  <c r="CH5" i="13"/>
  <c r="CH5" i="11"/>
  <c r="CH5" i="12"/>
  <c r="CE69" i="7"/>
  <c r="CE125" i="9"/>
  <c r="CE92" i="13"/>
  <c r="CE68" i="12"/>
  <c r="CE50" i="11"/>
  <c r="CE28" i="12"/>
  <c r="CE53" i="12"/>
  <c r="CC36" i="13"/>
  <c r="CC47" i="4" s="1"/>
  <c r="CC71" i="12"/>
  <c r="CC95" i="13"/>
  <c r="CA11" i="11"/>
  <c r="CA30" i="11" s="1"/>
  <c r="CA26" i="11"/>
  <c r="CA32" i="11" s="1"/>
  <c r="CE116" i="9"/>
  <c r="CE10" i="13"/>
  <c r="CE11" i="13" s="1"/>
  <c r="CE83" i="13" s="1"/>
  <c r="CE17" i="11"/>
  <c r="CE41" i="11"/>
  <c r="CE10" i="11"/>
  <c r="CE25" i="11"/>
  <c r="CC73" i="13"/>
  <c r="CC74" i="13" s="1"/>
  <c r="CC81" i="13" s="1"/>
  <c r="CC63" i="13"/>
  <c r="CD60" i="13" s="1"/>
  <c r="CA85" i="13"/>
  <c r="CA13" i="4" s="1"/>
  <c r="CA96" i="13"/>
  <c r="BZ94" i="13"/>
  <c r="BZ97" i="13" s="1"/>
  <c r="BY27" i="4"/>
  <c r="CE4" i="13"/>
  <c r="CE4" i="11"/>
  <c r="CE4" i="12"/>
  <c r="CE67" i="13"/>
  <c r="CE34" i="13"/>
  <c r="CE55" i="13"/>
  <c r="BY9" i="12"/>
  <c r="BY72" i="12"/>
  <c r="BY73" i="12" s="1"/>
  <c r="BZ70" i="12" s="1"/>
  <c r="BZ62" i="12" s="1"/>
  <c r="BZ63" i="12" s="1"/>
  <c r="CB9" i="11"/>
  <c r="CB16" i="11"/>
  <c r="CB18" i="11" s="1"/>
  <c r="CB31" i="11" s="1"/>
  <c r="CE61" i="13"/>
  <c r="CE45" i="13"/>
  <c r="CE33" i="13"/>
  <c r="CG56" i="13"/>
  <c r="CG68" i="13" s="1"/>
  <c r="CG46" i="13"/>
  <c r="CG62" i="13" s="1"/>
  <c r="CD35" i="13"/>
  <c r="CA3" i="11"/>
  <c r="CA3" i="13"/>
  <c r="CA3" i="12"/>
  <c r="CF63" i="3"/>
  <c r="CF64" i="3" s="1"/>
  <c r="CF2" i="12"/>
  <c r="CF2" i="11"/>
  <c r="CF23" i="13"/>
  <c r="CF24" i="13" s="1"/>
  <c r="CF29" i="13"/>
  <c r="CF30" i="13" s="1"/>
  <c r="CF2" i="13"/>
  <c r="AJ127" i="9"/>
  <c r="AI28" i="4"/>
  <c r="AI18" i="17" s="1"/>
  <c r="CA74" i="9"/>
  <c r="CA107" i="9" s="1"/>
  <c r="BW8" i="12"/>
  <c r="CB103" i="9"/>
  <c r="CB109" i="9" s="1"/>
  <c r="CD45" i="9"/>
  <c r="CD47" i="9"/>
  <c r="CD46" i="9"/>
  <c r="CD48" i="9"/>
  <c r="CB87" i="9"/>
  <c r="CB85" i="9"/>
  <c r="CB84" i="9"/>
  <c r="CB86" i="9"/>
  <c r="CB72" i="9"/>
  <c r="CC82" i="9"/>
  <c r="CC87" i="9" s="1"/>
  <c r="CC68" i="9"/>
  <c r="CB71" i="9"/>
  <c r="CC79" i="9"/>
  <c r="CC84" i="9" s="1"/>
  <c r="CC65" i="9"/>
  <c r="CB70" i="9"/>
  <c r="CC80" i="9"/>
  <c r="CC85" i="9" s="1"/>
  <c r="CC66" i="9"/>
  <c r="CA88" i="9"/>
  <c r="CA92" i="9" s="1"/>
  <c r="CA93" i="9" s="1"/>
  <c r="CA108" i="9" s="1"/>
  <c r="CE4" i="7"/>
  <c r="CE4" i="9"/>
  <c r="CE4" i="8"/>
  <c r="CE22" i="8"/>
  <c r="CE131" i="3"/>
  <c r="CB73" i="9"/>
  <c r="CC81" i="9"/>
  <c r="CC86" i="9" s="1"/>
  <c r="CC67" i="9"/>
  <c r="CE40" i="9"/>
  <c r="CE23" i="8"/>
  <c r="CH5" i="8"/>
  <c r="CH5" i="9"/>
  <c r="CH5" i="7"/>
  <c r="CA3" i="7"/>
  <c r="CA3" i="8"/>
  <c r="CA3" i="9"/>
  <c r="CF74" i="3"/>
  <c r="CF75" i="3" s="1"/>
  <c r="CF102" i="9" s="1"/>
  <c r="CF2" i="9"/>
  <c r="CF14" i="8"/>
  <c r="CF15" i="8" s="1"/>
  <c r="CF18" i="8" s="1"/>
  <c r="CF19" i="8" s="1"/>
  <c r="CF24" i="8" s="1"/>
  <c r="CF2" i="8"/>
  <c r="CF25" i="3"/>
  <c r="CF26" i="3" s="1"/>
  <c r="CF27" i="3" s="1"/>
  <c r="CF2" i="7"/>
  <c r="CE21" i="7"/>
  <c r="CE10" i="7"/>
  <c r="CE10" i="5"/>
  <c r="CE15" i="5" s="1"/>
  <c r="CF12" i="5" s="1"/>
  <c r="CG17" i="3"/>
  <c r="CG18" i="3" s="1"/>
  <c r="CH5" i="5"/>
  <c r="CH5" i="4"/>
  <c r="CH5" i="2"/>
  <c r="CI9" i="3"/>
  <c r="CH5" i="3"/>
  <c r="CH12" i="3"/>
  <c r="CH13" i="3" s="1"/>
  <c r="CA3" i="3"/>
  <c r="CA3" i="5"/>
  <c r="CA3" i="2"/>
  <c r="CA3" i="4"/>
  <c r="CE4" i="3"/>
  <c r="CE4" i="2"/>
  <c r="CE4" i="5"/>
  <c r="CE4" i="4"/>
  <c r="CF2" i="5"/>
  <c r="CF2" i="2"/>
  <c r="CF2" i="4"/>
  <c r="CF33" i="3"/>
  <c r="CF34" i="3" s="1"/>
  <c r="CF26" i="15" s="1"/>
  <c r="CF27" i="15" s="1"/>
  <c r="CF29" i="15" s="1"/>
  <c r="CF46" i="3"/>
  <c r="CF47" i="3" s="1"/>
  <c r="CF109" i="3"/>
  <c r="CF110" i="3" s="1"/>
  <c r="CF47" i="7" s="1"/>
  <c r="CF48" i="7" s="1"/>
  <c r="CF41" i="3"/>
  <c r="CF2" i="3"/>
  <c r="CF57" i="3"/>
  <c r="CF58" i="3" s="1"/>
  <c r="CF21" i="3"/>
  <c r="CF22" i="3" s="1"/>
  <c r="CB140" i="3"/>
  <c r="CB141" i="3" s="1"/>
  <c r="CE42" i="3"/>
  <c r="CE132" i="3" s="1"/>
  <c r="AD21" i="4" l="1"/>
  <c r="AD22" i="4" s="1"/>
  <c r="CF117" i="3"/>
  <c r="BZ40" i="11"/>
  <c r="BZ42" i="11" s="1"/>
  <c r="BZ45" i="11" s="1"/>
  <c r="BZ53" i="11"/>
  <c r="AU33" i="4"/>
  <c r="AU32" i="17" s="1"/>
  <c r="AV37" i="14"/>
  <c r="AU67" i="14"/>
  <c r="AU81" i="14"/>
  <c r="CC16" i="11"/>
  <c r="CC18" i="11" s="1"/>
  <c r="CC31" i="11" s="1"/>
  <c r="CD30" i="8"/>
  <c r="CD31" i="8" s="1"/>
  <c r="CD9" i="11" s="1"/>
  <c r="CD53" i="9"/>
  <c r="CD54" i="9" s="1"/>
  <c r="CD69" i="9" s="1"/>
  <c r="BZ115" i="9"/>
  <c r="BZ117" i="9" s="1"/>
  <c r="BZ120" i="9" s="1"/>
  <c r="BY8" i="12"/>
  <c r="CB96" i="13"/>
  <c r="BZ9" i="4"/>
  <c r="CF48" i="14"/>
  <c r="CF88" i="14"/>
  <c r="AT40" i="17"/>
  <c r="AT49" i="17"/>
  <c r="CE56" i="4"/>
  <c r="CF118" i="3"/>
  <c r="CF36" i="7"/>
  <c r="CF37" i="7" s="1"/>
  <c r="CF52" i="14"/>
  <c r="CF53" i="14" s="1"/>
  <c r="CF51" i="4" s="1"/>
  <c r="CF45" i="14"/>
  <c r="CF31" i="14"/>
  <c r="CI5" i="14"/>
  <c r="CI5" i="15"/>
  <c r="CI5" i="17"/>
  <c r="CF4" i="14"/>
  <c r="CF4" i="17"/>
  <c r="CF4" i="15"/>
  <c r="CG97" i="3"/>
  <c r="CG98" i="3" s="1"/>
  <c r="CG29" i="14" s="1"/>
  <c r="CG30" i="14" s="1"/>
  <c r="CG88" i="14" s="1"/>
  <c r="CG57" i="15"/>
  <c r="CG2" i="17"/>
  <c r="CG10" i="15"/>
  <c r="CG11" i="15" s="1"/>
  <c r="CG14" i="15" s="1"/>
  <c r="CG15" i="15" s="1"/>
  <c r="CG41" i="15" s="1"/>
  <c r="CG2" i="15"/>
  <c r="CE72" i="7"/>
  <c r="CE30" i="15"/>
  <c r="CE31" i="15" s="1"/>
  <c r="CE36" i="15" s="1"/>
  <c r="CE52" i="4"/>
  <c r="CF72" i="14"/>
  <c r="CF73" i="14" s="1"/>
  <c r="CF76" i="14" s="1"/>
  <c r="CF61" i="14"/>
  <c r="CF62" i="14" s="1"/>
  <c r="CF65" i="14" s="1"/>
  <c r="CB3" i="14"/>
  <c r="CB3" i="15"/>
  <c r="CB3" i="17"/>
  <c r="AT9" i="17"/>
  <c r="AT122" i="3"/>
  <c r="AT123" i="3" s="1"/>
  <c r="AD61" i="15"/>
  <c r="CH130" i="3"/>
  <c r="CH50" i="15"/>
  <c r="AI59" i="4"/>
  <c r="AI62" i="4" s="1"/>
  <c r="AI8" i="17"/>
  <c r="AI11" i="17" s="1"/>
  <c r="AI13" i="17" s="1"/>
  <c r="AD49" i="15"/>
  <c r="AD51" i="15" s="1"/>
  <c r="AD53" i="15" s="1"/>
  <c r="AD40" i="15"/>
  <c r="AD42" i="15" s="1"/>
  <c r="AD45" i="15" s="1"/>
  <c r="AT15" i="4"/>
  <c r="AT16" i="4" s="1"/>
  <c r="AT47" i="12" s="1"/>
  <c r="AT48" i="12" s="1"/>
  <c r="AT56" i="12" s="1"/>
  <c r="AT57" i="4"/>
  <c r="CF39" i="14"/>
  <c r="CF17" i="14"/>
  <c r="AU75" i="14"/>
  <c r="AU77" i="14" s="1"/>
  <c r="AU49" i="14"/>
  <c r="AT84" i="14"/>
  <c r="AT10" i="12"/>
  <c r="AT11" i="12" s="1"/>
  <c r="AS22" i="12"/>
  <c r="AS23" i="12" s="1"/>
  <c r="AS36" i="12"/>
  <c r="AR57" i="12"/>
  <c r="AR58" i="12" s="1"/>
  <c r="AR43" i="12"/>
  <c r="AR50" i="4" s="1"/>
  <c r="CF36" i="14"/>
  <c r="CD58" i="9"/>
  <c r="CD59" i="9" s="1"/>
  <c r="CD83" i="9" s="1"/>
  <c r="CD101" i="9"/>
  <c r="CD103" i="9" s="1"/>
  <c r="CD109" i="9" s="1"/>
  <c r="CC73" i="9"/>
  <c r="CC71" i="9"/>
  <c r="CC70" i="9"/>
  <c r="BZ11" i="4"/>
  <c r="CC72" i="9"/>
  <c r="CA33" i="11"/>
  <c r="CA34" i="11" s="1"/>
  <c r="CA10" i="4" s="1"/>
  <c r="CF62" i="7"/>
  <c r="CE35" i="13"/>
  <c r="CE36" i="13" s="1"/>
  <c r="CE47" i="4" s="1"/>
  <c r="CG85" i="3"/>
  <c r="CG86" i="3" s="1"/>
  <c r="CG15" i="14" s="1"/>
  <c r="CG16" i="14" s="1"/>
  <c r="CG89" i="14" s="1"/>
  <c r="CG2" i="14"/>
  <c r="AD37" i="4"/>
  <c r="AE12" i="7"/>
  <c r="AE23" i="7"/>
  <c r="AD29" i="4"/>
  <c r="CD73" i="7"/>
  <c r="CD65" i="7"/>
  <c r="CD61" i="4" s="1"/>
  <c r="CA71" i="7"/>
  <c r="CA74" i="7" s="1"/>
  <c r="BZ36" i="4"/>
  <c r="BZ36" i="17" s="1"/>
  <c r="CE63" i="7"/>
  <c r="CE64" i="7" s="1"/>
  <c r="CE21" i="15" s="1"/>
  <c r="CF113" i="3"/>
  <c r="CG114" i="3" s="1"/>
  <c r="CG133" i="3" s="1"/>
  <c r="CF58" i="7"/>
  <c r="CF59" i="7" s="1"/>
  <c r="CC84" i="13"/>
  <c r="CC85" i="13" s="1"/>
  <c r="CC13" i="4" s="1"/>
  <c r="AI24" i="7"/>
  <c r="AI83" i="7" s="1"/>
  <c r="CF39" i="11"/>
  <c r="CF114" i="9"/>
  <c r="CF61" i="13"/>
  <c r="CF45" i="13"/>
  <c r="CF33" i="13"/>
  <c r="CB26" i="11"/>
  <c r="CB32" i="11" s="1"/>
  <c r="CB11" i="11"/>
  <c r="CB30" i="11" s="1"/>
  <c r="CD69" i="13"/>
  <c r="CE66" i="13" s="1"/>
  <c r="CD77" i="13"/>
  <c r="CD78" i="13" s="1"/>
  <c r="CD82" i="13" s="1"/>
  <c r="CD73" i="13"/>
  <c r="CD74" i="13" s="1"/>
  <c r="CD81" i="13" s="1"/>
  <c r="CD63" i="13"/>
  <c r="CE60" i="13" s="1"/>
  <c r="CA94" i="13"/>
  <c r="CA97" i="13" s="1"/>
  <c r="BZ27" i="4"/>
  <c r="AJ52" i="11"/>
  <c r="AI32" i="4"/>
  <c r="AI23" i="17" s="1"/>
  <c r="CB3" i="13"/>
  <c r="CB3" i="11"/>
  <c r="CB3" i="12"/>
  <c r="CE134" i="3"/>
  <c r="CE25" i="8"/>
  <c r="CE30" i="8" s="1"/>
  <c r="CE31" i="8" s="1"/>
  <c r="CF69" i="7"/>
  <c r="CF68" i="12"/>
  <c r="CF50" i="11"/>
  <c r="CF53" i="12"/>
  <c r="CF125" i="9"/>
  <c r="CF28" i="12"/>
  <c r="CF92" i="13"/>
  <c r="CF67" i="13"/>
  <c r="CF34" i="13"/>
  <c r="CF55" i="13"/>
  <c r="CG63" i="3"/>
  <c r="CG64" i="3" s="1"/>
  <c r="CG29" i="13"/>
  <c r="CG30" i="13" s="1"/>
  <c r="CG2" i="12"/>
  <c r="CG2" i="11"/>
  <c r="CG23" i="13"/>
  <c r="CG24" i="13" s="1"/>
  <c r="CG2" i="13"/>
  <c r="CA110" i="9"/>
  <c r="CA128" i="9" s="1"/>
  <c r="BZ72" i="12"/>
  <c r="BZ73" i="12" s="1"/>
  <c r="CA70" i="12" s="1"/>
  <c r="CA62" i="12" s="1"/>
  <c r="CA63" i="12" s="1"/>
  <c r="BZ9" i="12"/>
  <c r="CF4" i="13"/>
  <c r="CF4" i="11"/>
  <c r="CF4" i="12"/>
  <c r="CF116" i="9"/>
  <c r="CF17" i="11"/>
  <c r="CF10" i="11"/>
  <c r="CF41" i="11"/>
  <c r="CF25" i="11"/>
  <c r="CF10" i="13"/>
  <c r="CF11" i="13" s="1"/>
  <c r="CF83" i="13" s="1"/>
  <c r="CH56" i="13"/>
  <c r="CH68" i="13" s="1"/>
  <c r="CH46" i="13"/>
  <c r="CH62" i="13" s="1"/>
  <c r="CD36" i="13"/>
  <c r="CD47" i="4" s="1"/>
  <c r="CD71" i="12"/>
  <c r="CD95" i="13"/>
  <c r="AJ119" i="9"/>
  <c r="AJ121" i="9" s="1"/>
  <c r="CC26" i="11"/>
  <c r="CC32" i="11" s="1"/>
  <c r="CC11" i="11"/>
  <c r="CC30" i="11" s="1"/>
  <c r="CI5" i="12"/>
  <c r="CI5" i="13"/>
  <c r="CI54" i="13"/>
  <c r="CI5" i="11"/>
  <c r="CI44" i="13"/>
  <c r="CG74" i="3"/>
  <c r="CG75" i="3" s="1"/>
  <c r="CG102" i="9" s="1"/>
  <c r="CG14" i="8"/>
  <c r="CG15" i="8" s="1"/>
  <c r="CG18" i="8" s="1"/>
  <c r="CG19" i="8" s="1"/>
  <c r="CG24" i="8" s="1"/>
  <c r="CG2" i="9"/>
  <c r="CG2" i="8"/>
  <c r="CB3" i="7"/>
  <c r="CB3" i="8"/>
  <c r="CB3" i="9"/>
  <c r="CC88" i="9"/>
  <c r="CC92" i="9" s="1"/>
  <c r="CC93" i="9" s="1"/>
  <c r="CC108" i="9" s="1"/>
  <c r="CB88" i="9"/>
  <c r="CB92" i="9" s="1"/>
  <c r="CB93" i="9" s="1"/>
  <c r="CB108" i="9" s="1"/>
  <c r="CD68" i="9"/>
  <c r="CD82" i="9"/>
  <c r="CF4" i="7"/>
  <c r="CF4" i="9"/>
  <c r="CF4" i="8"/>
  <c r="CF40" i="9"/>
  <c r="CF23" i="8"/>
  <c r="CF131" i="3"/>
  <c r="CF22" i="8"/>
  <c r="CD80" i="9"/>
  <c r="CD66" i="9"/>
  <c r="CE45" i="9"/>
  <c r="CE46" i="9"/>
  <c r="CE47" i="9"/>
  <c r="CE48" i="9"/>
  <c r="CD81" i="9"/>
  <c r="CD67" i="9"/>
  <c r="CI5" i="8"/>
  <c r="CI5" i="9"/>
  <c r="CI5" i="7"/>
  <c r="CB74" i="9"/>
  <c r="CB107" i="9" s="1"/>
  <c r="CD79" i="9"/>
  <c r="CD65" i="9"/>
  <c r="CG25" i="3"/>
  <c r="CG26" i="3" s="1"/>
  <c r="CG27" i="3" s="1"/>
  <c r="CG2" i="7"/>
  <c r="CF21" i="7"/>
  <c r="CF10" i="7"/>
  <c r="CI5" i="5"/>
  <c r="CI5" i="4"/>
  <c r="CI5" i="2"/>
  <c r="CJ9" i="3"/>
  <c r="CI5" i="3"/>
  <c r="CI12" i="3"/>
  <c r="CI13" i="3" s="1"/>
  <c r="CF10" i="5"/>
  <c r="CF15" i="5" s="1"/>
  <c r="CG12" i="5" s="1"/>
  <c r="CH17" i="3"/>
  <c r="CH18" i="3" s="1"/>
  <c r="CG2" i="5"/>
  <c r="CG2" i="2"/>
  <c r="CG2" i="4"/>
  <c r="CG57" i="3"/>
  <c r="CG58" i="3" s="1"/>
  <c r="CG33" i="3"/>
  <c r="CG34" i="3" s="1"/>
  <c r="CG26" i="15" s="1"/>
  <c r="CG27" i="15" s="1"/>
  <c r="CG29" i="15" s="1"/>
  <c r="CG41" i="3"/>
  <c r="CG2" i="3"/>
  <c r="CG46" i="3"/>
  <c r="CG47" i="3" s="1"/>
  <c r="CG21" i="3"/>
  <c r="CG22" i="3" s="1"/>
  <c r="CG109" i="3"/>
  <c r="CG110" i="3" s="1"/>
  <c r="CG47" i="7" s="1"/>
  <c r="CG48" i="7" s="1"/>
  <c r="CC140" i="3"/>
  <c r="CC141" i="3" s="1"/>
  <c r="CF4" i="3"/>
  <c r="CF4" i="5"/>
  <c r="CF4" i="4"/>
  <c r="CF4" i="2"/>
  <c r="CB3" i="3"/>
  <c r="CB3" i="2"/>
  <c r="CB3" i="4"/>
  <c r="CB3" i="5"/>
  <c r="CF42" i="3"/>
  <c r="CF132" i="3" s="1"/>
  <c r="CB33" i="11" l="1"/>
  <c r="CD73" i="9"/>
  <c r="CD16" i="11"/>
  <c r="CD18" i="11" s="1"/>
  <c r="CD31" i="11" s="1"/>
  <c r="CD70" i="9"/>
  <c r="AU55" i="4"/>
  <c r="AU14" i="4"/>
  <c r="CD71" i="9"/>
  <c r="AV64" i="14"/>
  <c r="AV66" i="14" s="1"/>
  <c r="AV40" i="14"/>
  <c r="CD72" i="9"/>
  <c r="CG31" i="14"/>
  <c r="CG58" i="4" s="1"/>
  <c r="CG48" i="14"/>
  <c r="CC74" i="9"/>
  <c r="CC107" i="9" s="1"/>
  <c r="CC110" i="9" s="1"/>
  <c r="CC128" i="9" s="1"/>
  <c r="CE71" i="12"/>
  <c r="BZ8" i="12"/>
  <c r="BZ50" i="17"/>
  <c r="AT49" i="12"/>
  <c r="AT18" i="4" s="1"/>
  <c r="AT19" i="4" s="1"/>
  <c r="AT13" i="7" s="1"/>
  <c r="AT79" i="7" s="1"/>
  <c r="CE95" i="13"/>
  <c r="AD30" i="4"/>
  <c r="AD19" i="17"/>
  <c r="AD20" i="17" s="1"/>
  <c r="AD22" i="17" s="1"/>
  <c r="AD25" i="17" s="1"/>
  <c r="AD27" i="17" s="1"/>
  <c r="AT51" i="17"/>
  <c r="AT52" i="17" s="1"/>
  <c r="AT54" i="17" s="1"/>
  <c r="AT42" i="17"/>
  <c r="AT24" i="17"/>
  <c r="AT10" i="17"/>
  <c r="AD38" i="4"/>
  <c r="AD37" i="17"/>
  <c r="AD38" i="17" s="1"/>
  <c r="AD41" i="17" s="1"/>
  <c r="AD43" i="17" s="1"/>
  <c r="AD45" i="17" s="1"/>
  <c r="CF56" i="4"/>
  <c r="CG36" i="7"/>
  <c r="CG37" i="7" s="1"/>
  <c r="CG52" i="14"/>
  <c r="CG53" i="14" s="1"/>
  <c r="CG51" i="4" s="1"/>
  <c r="CG45" i="14"/>
  <c r="CI130" i="3"/>
  <c r="CI50" i="15"/>
  <c r="CJ5" i="14"/>
  <c r="CJ5" i="15"/>
  <c r="CJ5" i="17"/>
  <c r="CD86" i="9"/>
  <c r="CF58" i="4"/>
  <c r="CD87" i="9"/>
  <c r="CG4" i="14"/>
  <c r="CG4" i="15"/>
  <c r="CG4" i="17"/>
  <c r="CF72" i="7"/>
  <c r="CF30" i="15"/>
  <c r="CF31" i="15" s="1"/>
  <c r="CF36" i="15" s="1"/>
  <c r="CF52" i="4"/>
  <c r="CG61" i="14"/>
  <c r="CG62" i="14" s="1"/>
  <c r="CG65" i="14" s="1"/>
  <c r="CG72" i="14"/>
  <c r="CG73" i="14" s="1"/>
  <c r="CG76" i="14" s="1"/>
  <c r="CH97" i="3"/>
  <c r="CH98" i="3" s="1"/>
  <c r="CH29" i="14" s="1"/>
  <c r="CH30" i="14" s="1"/>
  <c r="CH88" i="14" s="1"/>
  <c r="CH2" i="17"/>
  <c r="CH57" i="15"/>
  <c r="CH10" i="15"/>
  <c r="CH11" i="15" s="1"/>
  <c r="CH14" i="15" s="1"/>
  <c r="CH15" i="15" s="1"/>
  <c r="CH41" i="15" s="1"/>
  <c r="CH2" i="15"/>
  <c r="CC3" i="14"/>
  <c r="CC3" i="15"/>
  <c r="CC3" i="17"/>
  <c r="CD84" i="9"/>
  <c r="CD85" i="9"/>
  <c r="CA40" i="11"/>
  <c r="CA42" i="11" s="1"/>
  <c r="CA45" i="11" s="1"/>
  <c r="CA53" i="11"/>
  <c r="AU82" i="14"/>
  <c r="AU83" i="14" s="1"/>
  <c r="AU90" i="14" s="1"/>
  <c r="AU91" i="14" s="1"/>
  <c r="AU78" i="14"/>
  <c r="AS32" i="12"/>
  <c r="AS33" i="12" s="1"/>
  <c r="AT30" i="12" s="1"/>
  <c r="AT21" i="12" s="1"/>
  <c r="AS37" i="12"/>
  <c r="AS38" i="12" s="1"/>
  <c r="AS41" i="12" s="1"/>
  <c r="AS42" i="12" s="1"/>
  <c r="AS55" i="12"/>
  <c r="AR35" i="4"/>
  <c r="AT17" i="12"/>
  <c r="AT18" i="12" s="1"/>
  <c r="AT31" i="12" s="1"/>
  <c r="AT13" i="12"/>
  <c r="AT14" i="12" s="1"/>
  <c r="CG39" i="14"/>
  <c r="CG17" i="14"/>
  <c r="AV46" i="14"/>
  <c r="AU34" i="4"/>
  <c r="AU33" i="17" s="1"/>
  <c r="AU34" i="17" s="1"/>
  <c r="CG36" i="14"/>
  <c r="CG117" i="3"/>
  <c r="CG118" i="3" s="1"/>
  <c r="CE36" i="8"/>
  <c r="CE37" i="8" s="1"/>
  <c r="CE24" i="11" s="1"/>
  <c r="CE58" i="9"/>
  <c r="CE59" i="9" s="1"/>
  <c r="CE83" i="9" s="1"/>
  <c r="CF25" i="8"/>
  <c r="CF58" i="9" s="1"/>
  <c r="CF59" i="9" s="1"/>
  <c r="CF83" i="9" s="1"/>
  <c r="CC96" i="13"/>
  <c r="CD84" i="13"/>
  <c r="CD96" i="13" s="1"/>
  <c r="CH85" i="3"/>
  <c r="CH86" i="3" s="1"/>
  <c r="CH15" i="14" s="1"/>
  <c r="CH16" i="14" s="1"/>
  <c r="CH89" i="14" s="1"/>
  <c r="CH2" i="14"/>
  <c r="CG62" i="7"/>
  <c r="CE101" i="9"/>
  <c r="CE103" i="9" s="1"/>
  <c r="CE109" i="9" s="1"/>
  <c r="CF35" i="13"/>
  <c r="CF71" i="12" s="1"/>
  <c r="AE82" i="7"/>
  <c r="AE84" i="7" s="1"/>
  <c r="AE87" i="7" s="1"/>
  <c r="AE78" i="7"/>
  <c r="AE80" i="7" s="1"/>
  <c r="AE86" i="7" s="1"/>
  <c r="CB71" i="7"/>
  <c r="CB74" i="7" s="1"/>
  <c r="CA36" i="4"/>
  <c r="CA36" i="17" s="1"/>
  <c r="CE65" i="7"/>
  <c r="CE61" i="4" s="1"/>
  <c r="CE73" i="7"/>
  <c r="CF63" i="7"/>
  <c r="CF64" i="7" s="1"/>
  <c r="CF21" i="15" s="1"/>
  <c r="CA9" i="4"/>
  <c r="CA11" i="4" s="1"/>
  <c r="CA50" i="17" s="1"/>
  <c r="CA115" i="9"/>
  <c r="CA117" i="9" s="1"/>
  <c r="CA120" i="9" s="1"/>
  <c r="CG113" i="3"/>
  <c r="CH114" i="3" s="1"/>
  <c r="CH133" i="3" s="1"/>
  <c r="CG58" i="7"/>
  <c r="CG59" i="7" s="1"/>
  <c r="CC33" i="11"/>
  <c r="CC34" i="11" s="1"/>
  <c r="CC10" i="4" s="1"/>
  <c r="CE9" i="11"/>
  <c r="CE16" i="11"/>
  <c r="CE18" i="11" s="1"/>
  <c r="CE31" i="11" s="1"/>
  <c r="CJ5" i="13"/>
  <c r="CJ54" i="13"/>
  <c r="CJ5" i="11"/>
  <c r="CJ5" i="12"/>
  <c r="CJ44" i="13"/>
  <c r="CG55" i="13"/>
  <c r="CG34" i="13"/>
  <c r="CG67" i="13"/>
  <c r="CB94" i="13"/>
  <c r="CB97" i="13" s="1"/>
  <c r="CA27" i="4"/>
  <c r="CE53" i="9"/>
  <c r="CE54" i="9" s="1"/>
  <c r="CE69" i="9" s="1"/>
  <c r="CB34" i="11"/>
  <c r="CB10" i="4" s="1"/>
  <c r="CB53" i="11"/>
  <c r="CB40" i="11"/>
  <c r="CB42" i="11" s="1"/>
  <c r="CB45" i="11" s="1"/>
  <c r="CE63" i="13"/>
  <c r="CF60" i="13" s="1"/>
  <c r="CE73" i="13"/>
  <c r="CE74" i="13" s="1"/>
  <c r="CE81" i="13" s="1"/>
  <c r="CG4" i="13"/>
  <c r="CG4" i="11"/>
  <c r="CG4" i="12"/>
  <c r="CG41" i="11"/>
  <c r="CG116" i="9"/>
  <c r="CG25" i="11"/>
  <c r="CG17" i="11"/>
  <c r="CG10" i="11"/>
  <c r="CG10" i="13"/>
  <c r="CG11" i="13" s="1"/>
  <c r="CG83" i="13" s="1"/>
  <c r="CD26" i="11"/>
  <c r="CD32" i="11" s="1"/>
  <c r="CD11" i="11"/>
  <c r="CD30" i="11" s="1"/>
  <c r="CE77" i="13"/>
  <c r="CE78" i="13" s="1"/>
  <c r="CE82" i="13" s="1"/>
  <c r="CE69" i="13"/>
  <c r="CF66" i="13" s="1"/>
  <c r="CA9" i="12"/>
  <c r="CA72" i="12"/>
  <c r="CA73" i="12" s="1"/>
  <c r="CB70" i="12" s="1"/>
  <c r="CB62" i="12" s="1"/>
  <c r="CB63" i="12" s="1"/>
  <c r="CG68" i="12"/>
  <c r="CG92" i="13"/>
  <c r="CG53" i="12"/>
  <c r="CG50" i="11"/>
  <c r="CG69" i="7"/>
  <c r="CG125" i="9"/>
  <c r="CG28" i="12"/>
  <c r="CG114" i="9"/>
  <c r="CG39" i="11"/>
  <c r="AJ129" i="9"/>
  <c r="AJ130" i="9" s="1"/>
  <c r="AJ43" i="4"/>
  <c r="CI46" i="13"/>
  <c r="CI62" i="13" s="1"/>
  <c r="CI56" i="13"/>
  <c r="CI68" i="13" s="1"/>
  <c r="AJ44" i="11"/>
  <c r="AJ46" i="11" s="1"/>
  <c r="CF134" i="3"/>
  <c r="CH2" i="12"/>
  <c r="CH23" i="13"/>
  <c r="CH24" i="13" s="1"/>
  <c r="CH2" i="11"/>
  <c r="CH63" i="3"/>
  <c r="CH64" i="3" s="1"/>
  <c r="CH29" i="13"/>
  <c r="CH30" i="13" s="1"/>
  <c r="CH2" i="13"/>
  <c r="CC3" i="13"/>
  <c r="CC3" i="11"/>
  <c r="CC3" i="12"/>
  <c r="CG61" i="13"/>
  <c r="CG33" i="13"/>
  <c r="CG45" i="13"/>
  <c r="CB110" i="9"/>
  <c r="CB128" i="9" s="1"/>
  <c r="CH74" i="3"/>
  <c r="CH75" i="3" s="1"/>
  <c r="CH102" i="9" s="1"/>
  <c r="CH2" i="9"/>
  <c r="CH14" i="8"/>
  <c r="CH15" i="8" s="1"/>
  <c r="CH18" i="8" s="1"/>
  <c r="CH19" i="8" s="1"/>
  <c r="CH24" i="8" s="1"/>
  <c r="CH2" i="8"/>
  <c r="CE80" i="9"/>
  <c r="CE66" i="9"/>
  <c r="CG40" i="9"/>
  <c r="CG23" i="8"/>
  <c r="CE82" i="9"/>
  <c r="CE68" i="9"/>
  <c r="CE81" i="9"/>
  <c r="CE67" i="9"/>
  <c r="CJ5" i="9"/>
  <c r="CJ5" i="7"/>
  <c r="CJ5" i="8"/>
  <c r="CF46" i="9"/>
  <c r="CF45" i="9"/>
  <c r="CF47" i="9"/>
  <c r="CF48" i="9"/>
  <c r="CC3" i="7"/>
  <c r="CC3" i="9"/>
  <c r="CC3" i="8"/>
  <c r="CG4" i="7"/>
  <c r="CG4" i="9"/>
  <c r="CG4" i="8"/>
  <c r="CE79" i="9"/>
  <c r="CE65" i="9"/>
  <c r="CG131" i="3"/>
  <c r="CG22" i="8"/>
  <c r="CG10" i="7"/>
  <c r="CG21" i="7"/>
  <c r="CH25" i="3"/>
  <c r="CH26" i="3" s="1"/>
  <c r="CH27" i="3" s="1"/>
  <c r="CH2" i="7"/>
  <c r="CJ5" i="5"/>
  <c r="CJ5" i="4"/>
  <c r="CJ5" i="2"/>
  <c r="CK9" i="3"/>
  <c r="CJ12" i="3"/>
  <c r="CJ13" i="3" s="1"/>
  <c r="CJ5" i="3"/>
  <c r="CI17" i="3"/>
  <c r="CI18" i="3" s="1"/>
  <c r="CG10" i="5"/>
  <c r="CG15" i="5" s="1"/>
  <c r="CH12" i="5" s="1"/>
  <c r="CC3" i="3"/>
  <c r="CC3" i="2"/>
  <c r="CC3" i="5"/>
  <c r="CC3" i="4"/>
  <c r="CG4" i="3"/>
  <c r="CG4" i="2"/>
  <c r="CG4" i="4"/>
  <c r="CG4" i="5"/>
  <c r="CH2" i="4"/>
  <c r="CH2" i="5"/>
  <c r="CH2" i="2"/>
  <c r="CH46" i="3"/>
  <c r="CH47" i="3" s="1"/>
  <c r="CH41" i="3"/>
  <c r="CH42" i="3" s="1"/>
  <c r="CH132" i="3" s="1"/>
  <c r="CH2" i="3"/>
  <c r="CH109" i="3"/>
  <c r="CH110" i="3" s="1"/>
  <c r="CH47" i="7" s="1"/>
  <c r="CH48" i="7" s="1"/>
  <c r="CH21" i="3"/>
  <c r="CH22" i="3" s="1"/>
  <c r="CH33" i="3"/>
  <c r="CH34" i="3" s="1"/>
  <c r="CH26" i="15" s="1"/>
  <c r="CH27" i="15" s="1"/>
  <c r="CH29" i="15" s="1"/>
  <c r="CH57" i="3"/>
  <c r="CH58" i="3" s="1"/>
  <c r="CG42" i="3"/>
  <c r="CG132" i="3" s="1"/>
  <c r="CD140" i="3"/>
  <c r="CD141" i="3" s="1"/>
  <c r="CD74" i="9" l="1"/>
  <c r="CD107" i="9" s="1"/>
  <c r="CE70" i="9"/>
  <c r="AV33" i="4"/>
  <c r="AV32" i="17" s="1"/>
  <c r="AW37" i="14"/>
  <c r="AV67" i="14"/>
  <c r="AV81" i="14"/>
  <c r="CE84" i="9"/>
  <c r="CC40" i="11"/>
  <c r="CC42" i="11" s="1"/>
  <c r="CC45" i="11" s="1"/>
  <c r="AD71" i="4"/>
  <c r="CH31" i="14"/>
  <c r="CH58" i="4" s="1"/>
  <c r="AU40" i="17"/>
  <c r="AU49" i="17"/>
  <c r="CH48" i="14"/>
  <c r="CD88" i="9"/>
  <c r="CD92" i="9" s="1"/>
  <c r="CD93" i="9" s="1"/>
  <c r="CD108" i="9" s="1"/>
  <c r="CE87" i="9"/>
  <c r="AD70" i="4"/>
  <c r="CJ130" i="3"/>
  <c r="CJ50" i="15"/>
  <c r="AU9" i="17"/>
  <c r="AU122" i="3"/>
  <c r="AU123" i="3" s="1"/>
  <c r="CG56" i="4"/>
  <c r="CK5" i="14"/>
  <c r="CK5" i="17"/>
  <c r="CK5" i="15"/>
  <c r="CI97" i="3"/>
  <c r="CI98" i="3" s="1"/>
  <c r="CI29" i="14" s="1"/>
  <c r="CI30" i="14" s="1"/>
  <c r="CI88" i="14" s="1"/>
  <c r="CI57" i="15"/>
  <c r="CI10" i="15"/>
  <c r="CI11" i="15" s="1"/>
  <c r="CI14" i="15" s="1"/>
  <c r="CI15" i="15" s="1"/>
  <c r="CI41" i="15" s="1"/>
  <c r="CI2" i="17"/>
  <c r="CI2" i="15"/>
  <c r="CH36" i="7"/>
  <c r="CH37" i="7" s="1"/>
  <c r="CH52" i="14"/>
  <c r="CH53" i="14" s="1"/>
  <c r="CH51" i="4" s="1"/>
  <c r="CH45" i="14"/>
  <c r="CD3" i="14"/>
  <c r="CD3" i="15"/>
  <c r="CD3" i="17"/>
  <c r="CG72" i="7"/>
  <c r="CG30" i="15"/>
  <c r="CG31" i="15" s="1"/>
  <c r="CG36" i="15" s="1"/>
  <c r="CG52" i="4"/>
  <c r="CH4" i="14"/>
  <c r="CH4" i="15"/>
  <c r="CH4" i="17"/>
  <c r="CH61" i="14"/>
  <c r="CH62" i="14" s="1"/>
  <c r="CH65" i="14" s="1"/>
  <c r="CH72" i="14"/>
  <c r="CH73" i="14" s="1"/>
  <c r="CH76" i="14" s="1"/>
  <c r="AU15" i="4"/>
  <c r="AU16" i="4" s="1"/>
  <c r="AU47" i="12" s="1"/>
  <c r="AU48" i="12" s="1"/>
  <c r="AU56" i="12" s="1"/>
  <c r="AU57" i="4"/>
  <c r="AT36" i="12"/>
  <c r="AT22" i="12"/>
  <c r="AT23" i="12" s="1"/>
  <c r="CH39" i="14"/>
  <c r="CH17" i="14"/>
  <c r="AV75" i="14"/>
  <c r="AV77" i="14" s="1"/>
  <c r="AV49" i="14"/>
  <c r="AU84" i="14"/>
  <c r="AU10" i="12"/>
  <c r="AU11" i="12" s="1"/>
  <c r="AS43" i="12"/>
  <c r="AS50" i="4" s="1"/>
  <c r="AS57" i="12"/>
  <c r="AS58" i="12" s="1"/>
  <c r="CD85" i="13"/>
  <c r="CD13" i="4" s="1"/>
  <c r="CE85" i="9"/>
  <c r="CH36" i="14"/>
  <c r="CF101" i="9"/>
  <c r="CF103" i="9" s="1"/>
  <c r="CF109" i="9" s="1"/>
  <c r="CF53" i="9"/>
  <c r="CF54" i="9" s="1"/>
  <c r="CF69" i="9" s="1"/>
  <c r="CF30" i="8"/>
  <c r="CF31" i="8" s="1"/>
  <c r="CF16" i="11" s="1"/>
  <c r="CF18" i="11" s="1"/>
  <c r="CF31" i="11" s="1"/>
  <c r="CE86" i="9"/>
  <c r="CE73" i="9"/>
  <c r="CF36" i="13"/>
  <c r="CF47" i="4" s="1"/>
  <c r="CF95" i="13"/>
  <c r="CG134" i="3"/>
  <c r="CH117" i="3"/>
  <c r="CH118" i="3" s="1"/>
  <c r="CF36" i="8"/>
  <c r="CF37" i="8" s="1"/>
  <c r="CF24" i="11" s="1"/>
  <c r="CD33" i="11"/>
  <c r="CD40" i="11" s="1"/>
  <c r="CD42" i="11" s="1"/>
  <c r="CD45" i="11" s="1"/>
  <c r="CC53" i="11"/>
  <c r="AE88" i="7"/>
  <c r="CI85" i="3"/>
  <c r="CI86" i="3" s="1"/>
  <c r="CI15" i="14" s="1"/>
  <c r="CI16" i="14" s="1"/>
  <c r="CI89" i="14" s="1"/>
  <c r="CI2" i="14"/>
  <c r="CH62" i="7"/>
  <c r="CF65" i="7"/>
  <c r="CF61" i="4" s="1"/>
  <c r="CF73" i="7"/>
  <c r="CC71" i="7"/>
  <c r="CC74" i="7" s="1"/>
  <c r="CB36" i="4"/>
  <c r="CB36" i="17" s="1"/>
  <c r="CG63" i="7"/>
  <c r="CG64" i="7" s="1"/>
  <c r="CG21" i="15" s="1"/>
  <c r="CA8" i="12"/>
  <c r="CH113" i="3"/>
  <c r="CI114" i="3" s="1"/>
  <c r="CI133" i="3" s="1"/>
  <c r="CH58" i="7"/>
  <c r="CH59" i="7" s="1"/>
  <c r="CE72" i="9"/>
  <c r="CG35" i="13"/>
  <c r="CG36" i="13" s="1"/>
  <c r="CG47" i="4" s="1"/>
  <c r="CI63" i="3"/>
  <c r="CI64" i="3" s="1"/>
  <c r="CI29" i="13"/>
  <c r="CI30" i="13" s="1"/>
  <c r="CI2" i="13"/>
  <c r="CI23" i="13"/>
  <c r="CI24" i="13" s="1"/>
  <c r="CI2" i="12"/>
  <c r="CI2" i="11"/>
  <c r="CH4" i="13"/>
  <c r="CH4" i="11"/>
  <c r="CH4" i="12"/>
  <c r="CC94" i="13"/>
  <c r="CC97" i="13" s="1"/>
  <c r="CB27" i="4"/>
  <c r="CB9" i="12"/>
  <c r="CB72" i="12"/>
  <c r="CB73" i="12" s="1"/>
  <c r="CC70" i="12" s="1"/>
  <c r="CC62" i="12" s="1"/>
  <c r="CC63" i="12" s="1"/>
  <c r="CH50" i="11"/>
  <c r="CH68" i="12"/>
  <c r="CH69" i="7"/>
  <c r="CH125" i="9"/>
  <c r="CH28" i="12"/>
  <c r="CH53" i="12"/>
  <c r="CH92" i="13"/>
  <c r="CF77" i="13"/>
  <c r="CF78" i="13" s="1"/>
  <c r="CF82" i="13" s="1"/>
  <c r="CF69" i="13"/>
  <c r="CG66" i="13" s="1"/>
  <c r="CE71" i="9"/>
  <c r="CE26" i="11"/>
  <c r="CE32" i="11" s="1"/>
  <c r="CE11" i="11"/>
  <c r="CE30" i="11" s="1"/>
  <c r="CD3" i="13"/>
  <c r="CD3" i="11"/>
  <c r="CD3" i="12"/>
  <c r="CK5" i="13"/>
  <c r="CK5" i="11"/>
  <c r="CK54" i="13"/>
  <c r="CK44" i="13"/>
  <c r="CK5" i="12"/>
  <c r="CH61" i="13"/>
  <c r="CH45" i="13"/>
  <c r="CH33" i="13"/>
  <c r="CH114" i="9"/>
  <c r="CH39" i="11"/>
  <c r="CF73" i="13"/>
  <c r="CF74" i="13" s="1"/>
  <c r="CF81" i="13" s="1"/>
  <c r="CF63" i="13"/>
  <c r="CG60" i="13" s="1"/>
  <c r="CH41" i="11"/>
  <c r="CH17" i="11"/>
  <c r="CH10" i="11"/>
  <c r="CH25" i="11"/>
  <c r="CH116" i="9"/>
  <c r="CH10" i="13"/>
  <c r="CH11" i="13" s="1"/>
  <c r="CH83" i="13" s="1"/>
  <c r="AK127" i="9"/>
  <c r="AJ28" i="4"/>
  <c r="AJ18" i="17" s="1"/>
  <c r="CJ56" i="13"/>
  <c r="CJ68" i="13" s="1"/>
  <c r="CJ46" i="13"/>
  <c r="CJ62" i="13" s="1"/>
  <c r="CH67" i="13"/>
  <c r="CH34" i="13"/>
  <c r="CH55" i="13"/>
  <c r="AJ54" i="11"/>
  <c r="AJ55" i="11" s="1"/>
  <c r="AJ47" i="11"/>
  <c r="AJ44" i="4" s="1"/>
  <c r="AJ45" i="4" s="1"/>
  <c r="AJ48" i="4" s="1"/>
  <c r="AJ53" i="4" s="1"/>
  <c r="CE84" i="13"/>
  <c r="CC9" i="4"/>
  <c r="CC11" i="4" s="1"/>
  <c r="CC50" i="17" s="1"/>
  <c r="CC115" i="9"/>
  <c r="CC117" i="9" s="1"/>
  <c r="CC120" i="9" s="1"/>
  <c r="CB9" i="4"/>
  <c r="CB11" i="4" s="1"/>
  <c r="CB50" i="17" s="1"/>
  <c r="CB115" i="9"/>
  <c r="CB117" i="9" s="1"/>
  <c r="CB120" i="9" s="1"/>
  <c r="CH131" i="3"/>
  <c r="CH22" i="8"/>
  <c r="CH4" i="7"/>
  <c r="CH4" i="9"/>
  <c r="CH4" i="8"/>
  <c r="CF79" i="9"/>
  <c r="CF84" i="9" s="1"/>
  <c r="CF65" i="9"/>
  <c r="CF80" i="9"/>
  <c r="CF85" i="9" s="1"/>
  <c r="CF66" i="9"/>
  <c r="CF81" i="9"/>
  <c r="CF86" i="9" s="1"/>
  <c r="CF67" i="9"/>
  <c r="CG46" i="9"/>
  <c r="CG47" i="9"/>
  <c r="CG45" i="9"/>
  <c r="CG48" i="9"/>
  <c r="CD3" i="7"/>
  <c r="CD3" i="9"/>
  <c r="CD3" i="8"/>
  <c r="CH23" i="8"/>
  <c r="CH40" i="9"/>
  <c r="CF82" i="9"/>
  <c r="CF87" i="9" s="1"/>
  <c r="CF68" i="9"/>
  <c r="CG25" i="8"/>
  <c r="CI74" i="3"/>
  <c r="CI75" i="3" s="1"/>
  <c r="CI102" i="9" s="1"/>
  <c r="CI2" i="9"/>
  <c r="CI2" i="8"/>
  <c r="CI14" i="8"/>
  <c r="CI15" i="8" s="1"/>
  <c r="CI18" i="8" s="1"/>
  <c r="CI19" i="8" s="1"/>
  <c r="CI24" i="8" s="1"/>
  <c r="CK5" i="9"/>
  <c r="CK5" i="7"/>
  <c r="CK5" i="8"/>
  <c r="CI25" i="3"/>
  <c r="CI26" i="3" s="1"/>
  <c r="CI27" i="3" s="1"/>
  <c r="CI2" i="7"/>
  <c r="CH10" i="7"/>
  <c r="CH21" i="7"/>
  <c r="CJ17" i="3"/>
  <c r="CJ18" i="3" s="1"/>
  <c r="CH10" i="5"/>
  <c r="CH15" i="5" s="1"/>
  <c r="CI12" i="5" s="1"/>
  <c r="CK5" i="2"/>
  <c r="CK5" i="5"/>
  <c r="CK5" i="4"/>
  <c r="CK12" i="3"/>
  <c r="CK13" i="3" s="1"/>
  <c r="CL9" i="3"/>
  <c r="CK5" i="3"/>
  <c r="CH4" i="3"/>
  <c r="CH4" i="4"/>
  <c r="CH4" i="2"/>
  <c r="CH4" i="5"/>
  <c r="CD3" i="3"/>
  <c r="CD3" i="4"/>
  <c r="CD3" i="2"/>
  <c r="CD3" i="5"/>
  <c r="CI2" i="5"/>
  <c r="CI2" i="4"/>
  <c r="CI2" i="2"/>
  <c r="CI57" i="3"/>
  <c r="CI58" i="3" s="1"/>
  <c r="CI46" i="3"/>
  <c r="CI47" i="3" s="1"/>
  <c r="CI2" i="3"/>
  <c r="CI21" i="3"/>
  <c r="CI22" i="3" s="1"/>
  <c r="CI41" i="3"/>
  <c r="CI42" i="3" s="1"/>
  <c r="CI132" i="3" s="1"/>
  <c r="CI33" i="3"/>
  <c r="CI34" i="3" s="1"/>
  <c r="CI26" i="15" s="1"/>
  <c r="CI27" i="15" s="1"/>
  <c r="CI29" i="15" s="1"/>
  <c r="CI109" i="3"/>
  <c r="CI110" i="3" s="1"/>
  <c r="CI47" i="7" s="1"/>
  <c r="CI48" i="7" s="1"/>
  <c r="CE140" i="3"/>
  <c r="CE141" i="3" s="1"/>
  <c r="CF140" i="3"/>
  <c r="CF141" i="3" s="1"/>
  <c r="CD110" i="9" l="1"/>
  <c r="CD128" i="9" s="1"/>
  <c r="AU49" i="12"/>
  <c r="AU18" i="4" s="1"/>
  <c r="AU19" i="4" s="1"/>
  <c r="AU13" i="7" s="1"/>
  <c r="AU79" i="7" s="1"/>
  <c r="AV55" i="4"/>
  <c r="AV14" i="4"/>
  <c r="AW64" i="14"/>
  <c r="AW66" i="14" s="1"/>
  <c r="AW40" i="14"/>
  <c r="CI48" i="14"/>
  <c r="CE88" i="9"/>
  <c r="CE92" i="9" s="1"/>
  <c r="CE93" i="9" s="1"/>
  <c r="CE108" i="9" s="1"/>
  <c r="CI31" i="14"/>
  <c r="CI58" i="4" s="1"/>
  <c r="CD34" i="11"/>
  <c r="CD10" i="4" s="1"/>
  <c r="CH134" i="3"/>
  <c r="CF72" i="9"/>
  <c r="CD53" i="11"/>
  <c r="CF73" i="9"/>
  <c r="CF71" i="9"/>
  <c r="AU42" i="17"/>
  <c r="AU24" i="17"/>
  <c r="AU10" i="17"/>
  <c r="AU51" i="17"/>
  <c r="AU52" i="17" s="1"/>
  <c r="AU54" i="17" s="1"/>
  <c r="CI61" i="14"/>
  <c r="CI62" i="14" s="1"/>
  <c r="CI65" i="14" s="1"/>
  <c r="CI72" i="14"/>
  <c r="CI73" i="14" s="1"/>
  <c r="CI76" i="14" s="1"/>
  <c r="CI36" i="7"/>
  <c r="CI37" i="7" s="1"/>
  <c r="CI52" i="14"/>
  <c r="CI53" i="14" s="1"/>
  <c r="CI51" i="4" s="1"/>
  <c r="CI45" i="14"/>
  <c r="CE3" i="14"/>
  <c r="CE3" i="15"/>
  <c r="CE3" i="17"/>
  <c r="CI4" i="14"/>
  <c r="CI4" i="17"/>
  <c r="CI4" i="15"/>
  <c r="AJ59" i="4"/>
  <c r="AJ62" i="4" s="1"/>
  <c r="AJ24" i="7" s="1"/>
  <c r="AJ83" i="7" s="1"/>
  <c r="AJ8" i="17"/>
  <c r="AJ11" i="17" s="1"/>
  <c r="AJ13" i="17" s="1"/>
  <c r="CH56" i="4"/>
  <c r="CK130" i="3"/>
  <c r="CK50" i="15"/>
  <c r="CL5" i="14"/>
  <c r="CL5" i="17"/>
  <c r="CL5" i="15"/>
  <c r="CF3" i="14"/>
  <c r="CF3" i="15"/>
  <c r="CF3" i="17"/>
  <c r="CH72" i="7"/>
  <c r="CH30" i="15"/>
  <c r="CH31" i="15" s="1"/>
  <c r="CH36" i="15" s="1"/>
  <c r="CH52" i="4"/>
  <c r="CJ97" i="3"/>
  <c r="CJ98" i="3" s="1"/>
  <c r="CJ29" i="14" s="1"/>
  <c r="CJ30" i="14" s="1"/>
  <c r="CJ88" i="14" s="1"/>
  <c r="CJ57" i="15"/>
  <c r="CJ2" i="15"/>
  <c r="CJ2" i="17"/>
  <c r="CJ10" i="15"/>
  <c r="CJ11" i="15" s="1"/>
  <c r="CJ14" i="15" s="1"/>
  <c r="CJ15" i="15" s="1"/>
  <c r="CJ41" i="15" s="1"/>
  <c r="AE89" i="7"/>
  <c r="AE21" i="4" s="1"/>
  <c r="AE22" i="4" s="1"/>
  <c r="AE20" i="15"/>
  <c r="AE22" i="15" s="1"/>
  <c r="AE35" i="15" s="1"/>
  <c r="AE37" i="15" s="1"/>
  <c r="AE58" i="15" s="1"/>
  <c r="AE59" i="15" s="1"/>
  <c r="AV82" i="14"/>
  <c r="AV83" i="14" s="1"/>
  <c r="AV90" i="14" s="1"/>
  <c r="AV91" i="14" s="1"/>
  <c r="AV78" i="14"/>
  <c r="AS35" i="4"/>
  <c r="AT55" i="12"/>
  <c r="AT32" i="12"/>
  <c r="AT33" i="12" s="1"/>
  <c r="AU30" i="12" s="1"/>
  <c r="AU21" i="12" s="1"/>
  <c r="AT37" i="12"/>
  <c r="AT38" i="12" s="1"/>
  <c r="AT41" i="12" s="1"/>
  <c r="AT42" i="12" s="1"/>
  <c r="AU17" i="12"/>
  <c r="AU18" i="12" s="1"/>
  <c r="AU31" i="12" s="1"/>
  <c r="AU13" i="12"/>
  <c r="AU14" i="12" s="1"/>
  <c r="AW46" i="14"/>
  <c r="AV34" i="4"/>
  <c r="AV33" i="17" s="1"/>
  <c r="AV34" i="17" s="1"/>
  <c r="CI39" i="14"/>
  <c r="CI17" i="14"/>
  <c r="CF9" i="11"/>
  <c r="CF11" i="11" s="1"/>
  <c r="CF30" i="11" s="1"/>
  <c r="CI36" i="14"/>
  <c r="CF70" i="9"/>
  <c r="AE25" i="7"/>
  <c r="AE26" i="7" s="1"/>
  <c r="AE29" i="4" s="1"/>
  <c r="CE33" i="11"/>
  <c r="CE53" i="11" s="1"/>
  <c r="CI117" i="3"/>
  <c r="CI118" i="3" s="1"/>
  <c r="CE74" i="9"/>
  <c r="CE107" i="9" s="1"/>
  <c r="AE14" i="7"/>
  <c r="AE15" i="7" s="1"/>
  <c r="AF12" i="7" s="1"/>
  <c r="CI62" i="7"/>
  <c r="CJ2" i="14"/>
  <c r="CJ85" i="3"/>
  <c r="CJ86" i="3" s="1"/>
  <c r="CJ15" i="14" s="1"/>
  <c r="CJ16" i="14" s="1"/>
  <c r="CJ89" i="14" s="1"/>
  <c r="CG65" i="7"/>
  <c r="CG61" i="4" s="1"/>
  <c r="CG73" i="7"/>
  <c r="CD71" i="7"/>
  <c r="CD74" i="7" s="1"/>
  <c r="CC36" i="4"/>
  <c r="CC36" i="17" s="1"/>
  <c r="CH63" i="7"/>
  <c r="CH64" i="7" s="1"/>
  <c r="CH21" i="15" s="1"/>
  <c r="CI113" i="3"/>
  <c r="CJ114" i="3" s="1"/>
  <c r="CJ133" i="3" s="1"/>
  <c r="CI58" i="7"/>
  <c r="CI59" i="7" s="1"/>
  <c r="CH35" i="13"/>
  <c r="CH71" i="12" s="1"/>
  <c r="CG95" i="13"/>
  <c r="CD115" i="9"/>
  <c r="CD117" i="9" s="1"/>
  <c r="CD120" i="9" s="1"/>
  <c r="CG71" i="12"/>
  <c r="CD9" i="4"/>
  <c r="CI50" i="11"/>
  <c r="CI53" i="12"/>
  <c r="CI125" i="9"/>
  <c r="CI69" i="7"/>
  <c r="CI28" i="12"/>
  <c r="CI92" i="13"/>
  <c r="CI68" i="12"/>
  <c r="CG63" i="13"/>
  <c r="CH60" i="13" s="1"/>
  <c r="CG73" i="13"/>
  <c r="CG74" i="13" s="1"/>
  <c r="CG81" i="13" s="1"/>
  <c r="CK56" i="13"/>
  <c r="CK68" i="13" s="1"/>
  <c r="CK46" i="13"/>
  <c r="CK62" i="13" s="1"/>
  <c r="CJ63" i="3"/>
  <c r="CJ64" i="3" s="1"/>
  <c r="CJ29" i="13"/>
  <c r="CJ30" i="13" s="1"/>
  <c r="CJ2" i="13"/>
  <c r="CJ23" i="13"/>
  <c r="CJ24" i="13" s="1"/>
  <c r="CJ2" i="11"/>
  <c r="CJ2" i="12"/>
  <c r="CF84" i="13"/>
  <c r="CI4" i="12"/>
  <c r="CI4" i="13"/>
  <c r="CI4" i="11"/>
  <c r="CE96" i="13"/>
  <c r="CE85" i="13"/>
  <c r="CE13" i="4" s="1"/>
  <c r="CC9" i="12"/>
  <c r="CC72" i="12"/>
  <c r="CC73" i="12" s="1"/>
  <c r="CD70" i="12" s="1"/>
  <c r="CD62" i="12" s="1"/>
  <c r="CD63" i="12" s="1"/>
  <c r="AK119" i="9"/>
  <c r="AK121" i="9" s="1"/>
  <c r="CG77" i="13"/>
  <c r="CG78" i="13" s="1"/>
  <c r="CG82" i="13" s="1"/>
  <c r="CG69" i="13"/>
  <c r="CH66" i="13" s="1"/>
  <c r="CI61" i="13"/>
  <c r="CI33" i="13"/>
  <c r="CI45" i="13"/>
  <c r="CL5" i="12"/>
  <c r="CL54" i="13"/>
  <c r="CL5" i="11"/>
  <c r="CL5" i="13"/>
  <c r="CL44" i="13"/>
  <c r="CD94" i="13"/>
  <c r="CD97" i="13" s="1"/>
  <c r="CC27" i="4"/>
  <c r="CI67" i="13"/>
  <c r="CI34" i="13"/>
  <c r="CI55" i="13"/>
  <c r="CE3" i="12"/>
  <c r="CE3" i="13"/>
  <c r="CE3" i="11"/>
  <c r="CI114" i="9"/>
  <c r="CI39" i="11"/>
  <c r="AK52" i="11"/>
  <c r="AK44" i="11" s="1"/>
  <c r="AK46" i="11" s="1"/>
  <c r="AJ32" i="4"/>
  <c r="AJ23" i="17" s="1"/>
  <c r="CI116" i="9"/>
  <c r="CI10" i="13"/>
  <c r="CI11" i="13" s="1"/>
  <c r="CI83" i="13" s="1"/>
  <c r="CI41" i="11"/>
  <c r="CI17" i="11"/>
  <c r="CI25" i="11"/>
  <c r="CI10" i="11"/>
  <c r="CF3" i="12"/>
  <c r="CF3" i="13"/>
  <c r="CF3" i="11"/>
  <c r="CC8" i="12"/>
  <c r="CB8" i="12"/>
  <c r="CF88" i="9"/>
  <c r="CF92" i="9" s="1"/>
  <c r="CF93" i="9" s="1"/>
  <c r="CF108" i="9" s="1"/>
  <c r="CI131" i="3"/>
  <c r="CI22" i="8"/>
  <c r="CG82" i="9"/>
  <c r="CG68" i="9"/>
  <c r="CG79" i="9"/>
  <c r="CG65" i="9"/>
  <c r="CF3" i="7"/>
  <c r="CF3" i="9"/>
  <c r="CF3" i="8"/>
  <c r="CH46" i="9"/>
  <c r="CH48" i="9"/>
  <c r="CH47" i="9"/>
  <c r="CH45" i="9"/>
  <c r="CE3" i="7"/>
  <c r="CE3" i="8"/>
  <c r="CE3" i="9"/>
  <c r="CJ74" i="3"/>
  <c r="CJ75" i="3" s="1"/>
  <c r="CJ102" i="9" s="1"/>
  <c r="CJ14" i="8"/>
  <c r="CJ15" i="8" s="1"/>
  <c r="CJ18" i="8" s="1"/>
  <c r="CJ19" i="8" s="1"/>
  <c r="CJ24" i="8" s="1"/>
  <c r="CJ2" i="8"/>
  <c r="CJ2" i="9"/>
  <c r="CI40" i="9"/>
  <c r="CI23" i="8"/>
  <c r="CG81" i="9"/>
  <c r="CG67" i="9"/>
  <c r="CI4" i="7"/>
  <c r="CI4" i="9"/>
  <c r="CI4" i="8"/>
  <c r="CG101" i="9"/>
  <c r="CG58" i="9"/>
  <c r="CG59" i="9" s="1"/>
  <c r="CG83" i="9" s="1"/>
  <c r="CG53" i="9"/>
  <c r="CG54" i="9" s="1"/>
  <c r="CG69" i="9" s="1"/>
  <c r="CG36" i="8"/>
  <c r="CG37" i="8" s="1"/>
  <c r="CG24" i="11" s="1"/>
  <c r="CG30" i="8"/>
  <c r="CG31" i="8" s="1"/>
  <c r="CG80" i="9"/>
  <c r="CG66" i="9"/>
  <c r="CH25" i="8"/>
  <c r="CL5" i="9"/>
  <c r="CL5" i="8"/>
  <c r="CL5" i="7"/>
  <c r="CJ25" i="3"/>
  <c r="CJ26" i="3" s="1"/>
  <c r="CJ27" i="3" s="1"/>
  <c r="CJ2" i="7"/>
  <c r="CI10" i="7"/>
  <c r="CI21" i="7"/>
  <c r="CI10" i="5"/>
  <c r="CI15" i="5" s="1"/>
  <c r="CJ12" i="5" s="1"/>
  <c r="CK17" i="3"/>
  <c r="CK18" i="3" s="1"/>
  <c r="CL5" i="4"/>
  <c r="CL5" i="2"/>
  <c r="CL5" i="5"/>
  <c r="CL12" i="3"/>
  <c r="CL13" i="3" s="1"/>
  <c r="CM9" i="3"/>
  <c r="CL5" i="3"/>
  <c r="CE3" i="3"/>
  <c r="CE3" i="5"/>
  <c r="CE3" i="4"/>
  <c r="CE3" i="2"/>
  <c r="CJ2" i="2"/>
  <c r="CJ2" i="5"/>
  <c r="CJ2" i="4"/>
  <c r="CJ2" i="3"/>
  <c r="CJ41" i="3"/>
  <c r="CJ33" i="3"/>
  <c r="CJ34" i="3" s="1"/>
  <c r="CJ26" i="15" s="1"/>
  <c r="CJ27" i="15" s="1"/>
  <c r="CJ29" i="15" s="1"/>
  <c r="CJ57" i="3"/>
  <c r="CJ58" i="3" s="1"/>
  <c r="CJ21" i="3"/>
  <c r="CJ22" i="3" s="1"/>
  <c r="CJ46" i="3"/>
  <c r="CJ47" i="3" s="1"/>
  <c r="CJ109" i="3"/>
  <c r="CJ110" i="3" s="1"/>
  <c r="CJ47" i="7" s="1"/>
  <c r="CJ48" i="7" s="1"/>
  <c r="CI4" i="3"/>
  <c r="CI4" i="5"/>
  <c r="CI4" i="4"/>
  <c r="CI4" i="2"/>
  <c r="CF3" i="3"/>
  <c r="CF3" i="5"/>
  <c r="CF3" i="4"/>
  <c r="CF3" i="2"/>
  <c r="CE110" i="9" l="1"/>
  <c r="CE128" i="9" s="1"/>
  <c r="CJ117" i="3"/>
  <c r="CI134" i="3"/>
  <c r="CD11" i="4"/>
  <c r="CD8" i="12" s="1"/>
  <c r="AX37" i="14"/>
  <c r="AW33" i="4"/>
  <c r="AW32" i="17" s="1"/>
  <c r="AW81" i="14"/>
  <c r="AW67" i="14"/>
  <c r="CJ48" i="14"/>
  <c r="CD50" i="17"/>
  <c r="CF74" i="9"/>
  <c r="CF107" i="9" s="1"/>
  <c r="CF110" i="9" s="1"/>
  <c r="CF128" i="9" s="1"/>
  <c r="CH95" i="13"/>
  <c r="CJ31" i="14"/>
  <c r="CJ58" i="4" s="1"/>
  <c r="AV40" i="17"/>
  <c r="AV49" i="17"/>
  <c r="AE30" i="4"/>
  <c r="AE19" i="17"/>
  <c r="AE20" i="17" s="1"/>
  <c r="AE22" i="17" s="1"/>
  <c r="AE25" i="17" s="1"/>
  <c r="AE27" i="17" s="1"/>
  <c r="CK97" i="3"/>
  <c r="CK98" i="3" s="1"/>
  <c r="CK29" i="14" s="1"/>
  <c r="CK30" i="14" s="1"/>
  <c r="CK88" i="14" s="1"/>
  <c r="CK57" i="15"/>
  <c r="CK2" i="15"/>
  <c r="CK2" i="17"/>
  <c r="CK10" i="15"/>
  <c r="CK11" i="15" s="1"/>
  <c r="CK14" i="15" s="1"/>
  <c r="CK15" i="15" s="1"/>
  <c r="CK41" i="15" s="1"/>
  <c r="AE64" i="4"/>
  <c r="AE65" i="4" s="1"/>
  <c r="CI56" i="4"/>
  <c r="AV9" i="17"/>
  <c r="AV122" i="3"/>
  <c r="AV123" i="3" s="1"/>
  <c r="CJ4" i="14"/>
  <c r="CJ4" i="17"/>
  <c r="CJ4" i="15"/>
  <c r="CJ61" i="14"/>
  <c r="CJ62" i="14" s="1"/>
  <c r="CJ65" i="14" s="1"/>
  <c r="CJ72" i="14"/>
  <c r="CJ73" i="14" s="1"/>
  <c r="CJ76" i="14" s="1"/>
  <c r="CF26" i="11"/>
  <c r="CF32" i="11" s="1"/>
  <c r="CF33" i="11" s="1"/>
  <c r="CF34" i="11" s="1"/>
  <c r="CF10" i="4" s="1"/>
  <c r="CI72" i="7"/>
  <c r="CI52" i="4"/>
  <c r="CI30" i="15"/>
  <c r="CI31" i="15" s="1"/>
  <c r="CI36" i="15" s="1"/>
  <c r="CJ36" i="7"/>
  <c r="CJ37" i="7" s="1"/>
  <c r="CJ45" i="14"/>
  <c r="CJ52" i="14"/>
  <c r="CJ53" i="14" s="1"/>
  <c r="CJ51" i="4" s="1"/>
  <c r="CM5" i="14"/>
  <c r="CM5" i="17"/>
  <c r="CM5" i="15"/>
  <c r="CH36" i="13"/>
  <c r="CH47" i="4" s="1"/>
  <c r="CL130" i="3"/>
  <c r="CL50" i="15"/>
  <c r="AE61" i="15"/>
  <c r="AE49" i="15"/>
  <c r="AE51" i="15" s="1"/>
  <c r="AE53" i="15" s="1"/>
  <c r="AE40" i="15"/>
  <c r="AE42" i="15" s="1"/>
  <c r="AE45" i="15" s="1"/>
  <c r="AV15" i="4"/>
  <c r="AV16" i="4" s="1"/>
  <c r="AV47" i="12" s="1"/>
  <c r="AV48" i="12" s="1"/>
  <c r="AV56" i="12" s="1"/>
  <c r="AV57" i="4"/>
  <c r="AF23" i="7"/>
  <c r="AF82" i="7" s="1"/>
  <c r="AF84" i="7" s="1"/>
  <c r="AF87" i="7" s="1"/>
  <c r="CJ39" i="14"/>
  <c r="CJ17" i="14"/>
  <c r="AW75" i="14"/>
  <c r="AW77" i="14" s="1"/>
  <c r="AW49" i="14"/>
  <c r="AT57" i="12"/>
  <c r="AT58" i="12" s="1"/>
  <c r="AT43" i="12"/>
  <c r="AT50" i="4" s="1"/>
  <c r="AV84" i="14"/>
  <c r="AV10" i="12"/>
  <c r="AV11" i="12" s="1"/>
  <c r="AU22" i="12"/>
  <c r="AU23" i="12" s="1"/>
  <c r="AU36" i="12"/>
  <c r="AE37" i="4"/>
  <c r="CE40" i="11"/>
  <c r="CE42" i="11" s="1"/>
  <c r="CE45" i="11" s="1"/>
  <c r="CJ36" i="14"/>
  <c r="CE34" i="11"/>
  <c r="CE10" i="4" s="1"/>
  <c r="CJ118" i="3"/>
  <c r="CK85" i="3"/>
  <c r="CK86" i="3" s="1"/>
  <c r="CK15" i="14" s="1"/>
  <c r="CK16" i="14" s="1"/>
  <c r="CK89" i="14" s="1"/>
  <c r="CK2" i="14"/>
  <c r="CJ62" i="7"/>
  <c r="AF78" i="7"/>
  <c r="AF80" i="7" s="1"/>
  <c r="AF86" i="7" s="1"/>
  <c r="CH73" i="7"/>
  <c r="CH65" i="7"/>
  <c r="CH61" i="4" s="1"/>
  <c r="CE71" i="7"/>
  <c r="CE74" i="7" s="1"/>
  <c r="CD36" i="4"/>
  <c r="CD36" i="17" s="1"/>
  <c r="CI63" i="7"/>
  <c r="CI64" i="7" s="1"/>
  <c r="CI21" i="15" s="1"/>
  <c r="CJ113" i="3"/>
  <c r="CK114" i="3" s="1"/>
  <c r="CK133" i="3" s="1"/>
  <c r="CJ58" i="7"/>
  <c r="CJ59" i="7" s="1"/>
  <c r="CK63" i="3"/>
  <c r="CK64" i="3" s="1"/>
  <c r="CK2" i="11"/>
  <c r="CK2" i="13"/>
  <c r="CK23" i="13"/>
  <c r="CK24" i="13" s="1"/>
  <c r="CK2" i="12"/>
  <c r="CK29" i="13"/>
  <c r="CK30" i="13" s="1"/>
  <c r="CJ4" i="12"/>
  <c r="CJ4" i="13"/>
  <c r="CJ4" i="11"/>
  <c r="CF85" i="13"/>
  <c r="CF13" i="4" s="1"/>
  <c r="CF96" i="13"/>
  <c r="CJ116" i="9"/>
  <c r="CJ25" i="11"/>
  <c r="CJ17" i="11"/>
  <c r="CJ41" i="11"/>
  <c r="CJ10" i="13"/>
  <c r="CJ11" i="13" s="1"/>
  <c r="CJ83" i="13" s="1"/>
  <c r="CJ10" i="11"/>
  <c r="CG16" i="11"/>
  <c r="CG18" i="11" s="1"/>
  <c r="CG31" i="11" s="1"/>
  <c r="CG9" i="11"/>
  <c r="CD72" i="12"/>
  <c r="CD73" i="12" s="1"/>
  <c r="CE70" i="12" s="1"/>
  <c r="CE62" i="12" s="1"/>
  <c r="CE63" i="12" s="1"/>
  <c r="CD9" i="12"/>
  <c r="CG84" i="13"/>
  <c r="AK54" i="11"/>
  <c r="AK55" i="11" s="1"/>
  <c r="AK47" i="11"/>
  <c r="AK44" i="4" s="1"/>
  <c r="CE94" i="13"/>
  <c r="CE97" i="13" s="1"/>
  <c r="CD27" i="4"/>
  <c r="CJ61" i="13"/>
  <c r="CJ45" i="13"/>
  <c r="CJ33" i="13"/>
  <c r="CH77" i="13"/>
  <c r="CH78" i="13" s="1"/>
  <c r="CH82" i="13" s="1"/>
  <c r="CH69" i="13"/>
  <c r="CI66" i="13" s="1"/>
  <c r="CJ39" i="11"/>
  <c r="CJ114" i="9"/>
  <c r="AK129" i="9"/>
  <c r="AK130" i="9" s="1"/>
  <c r="AK43" i="4"/>
  <c r="CM44" i="13"/>
  <c r="CM5" i="12"/>
  <c r="CM54" i="13"/>
  <c r="CM5" i="13"/>
  <c r="CM5" i="11"/>
  <c r="CI35" i="13"/>
  <c r="CH63" i="13"/>
  <c r="CI60" i="13" s="1"/>
  <c r="CH73" i="13"/>
  <c r="CH74" i="13" s="1"/>
  <c r="CH81" i="13" s="1"/>
  <c r="CJ53" i="12"/>
  <c r="CJ69" i="7"/>
  <c r="CJ125" i="9"/>
  <c r="CJ50" i="11"/>
  <c r="CJ92" i="13"/>
  <c r="CJ28" i="12"/>
  <c r="CJ68" i="12"/>
  <c r="CL46" i="13"/>
  <c r="CL62" i="13" s="1"/>
  <c r="CL56" i="13"/>
  <c r="CL68" i="13" s="1"/>
  <c r="CJ67" i="13"/>
  <c r="CJ34" i="13"/>
  <c r="CJ55" i="13"/>
  <c r="CE9" i="4"/>
  <c r="CE115" i="9"/>
  <c r="CE117" i="9" s="1"/>
  <c r="CE120" i="9" s="1"/>
  <c r="CG103" i="9"/>
  <c r="CG109" i="9" s="1"/>
  <c r="CH80" i="9"/>
  <c r="CH66" i="9"/>
  <c r="CK74" i="3"/>
  <c r="CK75" i="3" s="1"/>
  <c r="CK102" i="9" s="1"/>
  <c r="CK2" i="8"/>
  <c r="CK14" i="8"/>
  <c r="CK15" i="8" s="1"/>
  <c r="CK18" i="8" s="1"/>
  <c r="CK19" i="8" s="1"/>
  <c r="CK24" i="8" s="1"/>
  <c r="CK2" i="9"/>
  <c r="CG70" i="9"/>
  <c r="CG73" i="9"/>
  <c r="CG72" i="9"/>
  <c r="CJ40" i="9"/>
  <c r="CJ23" i="8"/>
  <c r="CH101" i="9"/>
  <c r="CH58" i="9"/>
  <c r="CH59" i="9" s="1"/>
  <c r="CH83" i="9" s="1"/>
  <c r="CH53" i="9"/>
  <c r="CH54" i="9" s="1"/>
  <c r="CH69" i="9" s="1"/>
  <c r="CH36" i="8"/>
  <c r="CH37" i="8" s="1"/>
  <c r="CH24" i="11" s="1"/>
  <c r="CH30" i="8"/>
  <c r="CH31" i="8" s="1"/>
  <c r="CH79" i="9"/>
  <c r="CH65" i="9"/>
  <c r="CI25" i="8"/>
  <c r="CG85" i="9"/>
  <c r="CG86" i="9"/>
  <c r="CG84" i="9"/>
  <c r="CG87" i="9"/>
  <c r="CG71" i="9"/>
  <c r="CH81" i="9"/>
  <c r="CH67" i="9"/>
  <c r="CJ4" i="7"/>
  <c r="CJ4" i="9"/>
  <c r="CJ4" i="8"/>
  <c r="CJ131" i="3"/>
  <c r="CJ22" i="8"/>
  <c r="CM5" i="9"/>
  <c r="CM5" i="8"/>
  <c r="CM5" i="7"/>
  <c r="CI48" i="9"/>
  <c r="CI46" i="9"/>
  <c r="CI45" i="9"/>
  <c r="CI47" i="9"/>
  <c r="CH82" i="9"/>
  <c r="CH68" i="9"/>
  <c r="CK25" i="3"/>
  <c r="CK26" i="3" s="1"/>
  <c r="CK27" i="3" s="1"/>
  <c r="CK2" i="7"/>
  <c r="CJ10" i="7"/>
  <c r="CJ21" i="7"/>
  <c r="CL17" i="3"/>
  <c r="CL18" i="3" s="1"/>
  <c r="CJ10" i="5"/>
  <c r="CJ15" i="5" s="1"/>
  <c r="CK12" i="5" s="1"/>
  <c r="CM5" i="5"/>
  <c r="CM5" i="4"/>
  <c r="CM5" i="2"/>
  <c r="CM12" i="3"/>
  <c r="CM13" i="3" s="1"/>
  <c r="CN9" i="3"/>
  <c r="CM5" i="3"/>
  <c r="CJ4" i="3"/>
  <c r="CJ4" i="2"/>
  <c r="CJ4" i="5"/>
  <c r="CJ4" i="4"/>
  <c r="CG140" i="3"/>
  <c r="CG141" i="3" s="1"/>
  <c r="CK2" i="5"/>
  <c r="CK2" i="2"/>
  <c r="CK2" i="4"/>
  <c r="CK21" i="3"/>
  <c r="CK22" i="3" s="1"/>
  <c r="CK109" i="3"/>
  <c r="CK110" i="3" s="1"/>
  <c r="CK47" i="7" s="1"/>
  <c r="CK48" i="7" s="1"/>
  <c r="CK2" i="3"/>
  <c r="CK33" i="3"/>
  <c r="CK34" i="3" s="1"/>
  <c r="CK26" i="15" s="1"/>
  <c r="CK27" i="15" s="1"/>
  <c r="CK29" i="15" s="1"/>
  <c r="CK41" i="3"/>
  <c r="CK42" i="3" s="1"/>
  <c r="CK132" i="3" s="1"/>
  <c r="CK46" i="3"/>
  <c r="CK47" i="3" s="1"/>
  <c r="CK57" i="3"/>
  <c r="CK58" i="3" s="1"/>
  <c r="CJ42" i="3"/>
  <c r="CJ132" i="3" s="1"/>
  <c r="CK31" i="14" l="1"/>
  <c r="CK48" i="14"/>
  <c r="AW55" i="4"/>
  <c r="AW14" i="4"/>
  <c r="CK117" i="3"/>
  <c r="AX40" i="14"/>
  <c r="AX64" i="14"/>
  <c r="AX66" i="14" s="1"/>
  <c r="CF115" i="9"/>
  <c r="CF117" i="9" s="1"/>
  <c r="CF120" i="9" s="1"/>
  <c r="AE38" i="4"/>
  <c r="AE71" i="4" s="1"/>
  <c r="AE37" i="17"/>
  <c r="AE38" i="17" s="1"/>
  <c r="AE41" i="17" s="1"/>
  <c r="AE43" i="17" s="1"/>
  <c r="AE45" i="17" s="1"/>
  <c r="AV24" i="17"/>
  <c r="AV42" i="17"/>
  <c r="AV10" i="17"/>
  <c r="AV51" i="17"/>
  <c r="AV52" i="17" s="1"/>
  <c r="AV54" i="17" s="1"/>
  <c r="CK36" i="7"/>
  <c r="CK37" i="7" s="1"/>
  <c r="CK45" i="14"/>
  <c r="CK52" i="14"/>
  <c r="CK53" i="14" s="1"/>
  <c r="CK51" i="4" s="1"/>
  <c r="CF53" i="11"/>
  <c r="CJ72" i="7"/>
  <c r="CJ52" i="4"/>
  <c r="CJ30" i="15"/>
  <c r="CJ31" i="15" s="1"/>
  <c r="CJ36" i="15" s="1"/>
  <c r="CK58" i="4"/>
  <c r="CF40" i="11"/>
  <c r="CF42" i="11" s="1"/>
  <c r="CF45" i="11" s="1"/>
  <c r="CK4" i="14"/>
  <c r="CK4" i="17"/>
  <c r="CK4" i="15"/>
  <c r="CJ56" i="4"/>
  <c r="CG3" i="14"/>
  <c r="CG3" i="17"/>
  <c r="CG3" i="15"/>
  <c r="CF9" i="4"/>
  <c r="CF11" i="4" s="1"/>
  <c r="AV49" i="12"/>
  <c r="AV18" i="4" s="1"/>
  <c r="AV19" i="4" s="1"/>
  <c r="AV13" i="7" s="1"/>
  <c r="AV79" i="7" s="1"/>
  <c r="CN5" i="14"/>
  <c r="CN5" i="17"/>
  <c r="CN5" i="15"/>
  <c r="CM130" i="3"/>
  <c r="CM50" i="15"/>
  <c r="CL97" i="3"/>
  <c r="CL98" i="3" s="1"/>
  <c r="CL29" i="14" s="1"/>
  <c r="CL30" i="14" s="1"/>
  <c r="CL57" i="15"/>
  <c r="CL10" i="15"/>
  <c r="CL11" i="15" s="1"/>
  <c r="CL14" i="15" s="1"/>
  <c r="CL15" i="15" s="1"/>
  <c r="CL41" i="15" s="1"/>
  <c r="CL2" i="15"/>
  <c r="CL2" i="17"/>
  <c r="CK72" i="14"/>
  <c r="CK73" i="14" s="1"/>
  <c r="CK76" i="14" s="1"/>
  <c r="CK61" i="14"/>
  <c r="CK62" i="14" s="1"/>
  <c r="CK65" i="14" s="1"/>
  <c r="AW82" i="14"/>
  <c r="AW83" i="14" s="1"/>
  <c r="AW90" i="14" s="1"/>
  <c r="AW91" i="14" s="1"/>
  <c r="AW78" i="14"/>
  <c r="AU37" i="12"/>
  <c r="AU38" i="12" s="1"/>
  <c r="AU41" i="12" s="1"/>
  <c r="AU42" i="12" s="1"/>
  <c r="AU32" i="12"/>
  <c r="AU33" i="12" s="1"/>
  <c r="AV30" i="12" s="1"/>
  <c r="AV21" i="12" s="1"/>
  <c r="CK39" i="14"/>
  <c r="CK17" i="14"/>
  <c r="AV17" i="12"/>
  <c r="AV18" i="12" s="1"/>
  <c r="AV31" i="12" s="1"/>
  <c r="AV13" i="12"/>
  <c r="AV14" i="12" s="1"/>
  <c r="AX46" i="14"/>
  <c r="AW34" i="4"/>
  <c r="AW33" i="17" s="1"/>
  <c r="AW34" i="17" s="1"/>
  <c r="AT35" i="4"/>
  <c r="AU55" i="12"/>
  <c r="AF88" i="7"/>
  <c r="CK36" i="14"/>
  <c r="CH84" i="13"/>
  <c r="CH96" i="13" s="1"/>
  <c r="CK118" i="3"/>
  <c r="CE11" i="4"/>
  <c r="CE50" i="17" s="1"/>
  <c r="CL85" i="3"/>
  <c r="CL86" i="3" s="1"/>
  <c r="CL15" i="14" s="1"/>
  <c r="CL16" i="14" s="1"/>
  <c r="CL89" i="14" s="1"/>
  <c r="CL2" i="14"/>
  <c r="CK62" i="7"/>
  <c r="CI73" i="7"/>
  <c r="CI65" i="7"/>
  <c r="CI61" i="4" s="1"/>
  <c r="CF71" i="7"/>
  <c r="CF74" i="7" s="1"/>
  <c r="CE36" i="4"/>
  <c r="CE36" i="17" s="1"/>
  <c r="CJ63" i="7"/>
  <c r="CJ64" i="7" s="1"/>
  <c r="CJ21" i="15" s="1"/>
  <c r="CK113" i="3"/>
  <c r="CL114" i="3" s="1"/>
  <c r="CL133" i="3" s="1"/>
  <c r="CK58" i="7"/>
  <c r="CK59" i="7" s="1"/>
  <c r="AL52" i="11"/>
  <c r="AL44" i="11" s="1"/>
  <c r="AL46" i="11" s="1"/>
  <c r="AK32" i="4"/>
  <c r="AK23" i="17" s="1"/>
  <c r="CI95" i="13"/>
  <c r="CI71" i="12"/>
  <c r="CI36" i="13"/>
  <c r="CI47" i="4" s="1"/>
  <c r="CK69" i="7"/>
  <c r="CK125" i="9"/>
  <c r="CK92" i="13"/>
  <c r="CK50" i="11"/>
  <c r="CK28" i="12"/>
  <c r="CK53" i="12"/>
  <c r="CK68" i="12"/>
  <c r="CK116" i="9"/>
  <c r="CK10" i="11"/>
  <c r="CK41" i="11"/>
  <c r="CK10" i="13"/>
  <c r="CK11" i="13" s="1"/>
  <c r="CK83" i="13" s="1"/>
  <c r="CK17" i="11"/>
  <c r="CK25" i="11"/>
  <c r="CI73" i="13"/>
  <c r="CI74" i="13" s="1"/>
  <c r="CI81" i="13" s="1"/>
  <c r="CI63" i="13"/>
  <c r="CJ60" i="13" s="1"/>
  <c r="CN44" i="13"/>
  <c r="CN5" i="12"/>
  <c r="CN54" i="13"/>
  <c r="CN5" i="11"/>
  <c r="CN5" i="13"/>
  <c r="CH16" i="11"/>
  <c r="CH18" i="11" s="1"/>
  <c r="CH31" i="11" s="1"/>
  <c r="CH9" i="11"/>
  <c r="CE9" i="12"/>
  <c r="CE72" i="12"/>
  <c r="CE73" i="12" s="1"/>
  <c r="CF70" i="12" s="1"/>
  <c r="CF62" i="12" s="1"/>
  <c r="CF63" i="12" s="1"/>
  <c r="CJ35" i="13"/>
  <c r="CL63" i="3"/>
  <c r="CL64" i="3" s="1"/>
  <c r="CL23" i="13"/>
  <c r="CL24" i="13" s="1"/>
  <c r="CL2" i="13"/>
  <c r="CL29" i="13"/>
  <c r="CL30" i="13" s="1"/>
  <c r="CL2" i="11"/>
  <c r="CL2" i="12"/>
  <c r="CH85" i="13"/>
  <c r="CH13" i="4" s="1"/>
  <c r="CK67" i="13"/>
  <c r="CK34" i="13"/>
  <c r="CK55" i="13"/>
  <c r="CK4" i="13"/>
  <c r="CK4" i="12"/>
  <c r="CK4" i="11"/>
  <c r="CG11" i="11"/>
  <c r="CG30" i="11" s="1"/>
  <c r="CG26" i="11"/>
  <c r="CG32" i="11" s="1"/>
  <c r="AL127" i="9"/>
  <c r="AK28" i="4"/>
  <c r="AK18" i="17" s="1"/>
  <c r="CF94" i="13"/>
  <c r="CF97" i="13" s="1"/>
  <c r="CE27" i="4"/>
  <c r="CJ25" i="8"/>
  <c r="CJ58" i="9" s="1"/>
  <c r="CJ59" i="9" s="1"/>
  <c r="CJ83" i="9" s="1"/>
  <c r="CG96" i="13"/>
  <c r="CG85" i="13"/>
  <c r="CG13" i="4" s="1"/>
  <c r="CG3" i="12"/>
  <c r="CG3" i="11"/>
  <c r="CG3" i="13"/>
  <c r="CK114" i="9"/>
  <c r="CK39" i="11"/>
  <c r="CI69" i="13"/>
  <c r="CJ66" i="13" s="1"/>
  <c r="CI77" i="13"/>
  <c r="CI78" i="13" s="1"/>
  <c r="CI82" i="13" s="1"/>
  <c r="CJ134" i="3"/>
  <c r="CK61" i="13"/>
  <c r="CK33" i="13"/>
  <c r="CK45" i="13"/>
  <c r="CH86" i="9"/>
  <c r="CM56" i="13"/>
  <c r="CM68" i="13" s="1"/>
  <c r="CM46" i="13"/>
  <c r="CM62" i="13" s="1"/>
  <c r="AK45" i="4"/>
  <c r="AK48" i="4" s="1"/>
  <c r="AK53" i="4" s="1"/>
  <c r="CH70" i="9"/>
  <c r="CH84" i="9"/>
  <c r="CH73" i="9"/>
  <c r="CH87" i="9"/>
  <c r="CH103" i="9"/>
  <c r="CH109" i="9" s="1"/>
  <c r="CG88" i="9"/>
  <c r="CG92" i="9" s="1"/>
  <c r="CG93" i="9" s="1"/>
  <c r="CG108" i="9" s="1"/>
  <c r="CL74" i="3"/>
  <c r="CL75" i="3" s="1"/>
  <c r="CL102" i="9" s="1"/>
  <c r="CL2" i="8"/>
  <c r="CL14" i="8"/>
  <c r="CL15" i="8" s="1"/>
  <c r="CL18" i="8" s="1"/>
  <c r="CL19" i="8" s="1"/>
  <c r="CL24" i="8" s="1"/>
  <c r="CL2" i="9"/>
  <c r="CK131" i="3"/>
  <c r="CK22" i="8"/>
  <c r="CG74" i="9"/>
  <c r="CG107" i="9" s="1"/>
  <c r="CN5" i="9"/>
  <c r="CN5" i="8"/>
  <c r="CN5" i="7"/>
  <c r="CJ47" i="9"/>
  <c r="CJ46" i="9"/>
  <c r="CJ48" i="9"/>
  <c r="CJ45" i="9"/>
  <c r="CK4" i="7"/>
  <c r="CK4" i="9"/>
  <c r="CK4" i="8"/>
  <c r="CG3" i="7"/>
  <c r="CG3" i="9"/>
  <c r="CG3" i="8"/>
  <c r="CI101" i="9"/>
  <c r="CI53" i="9"/>
  <c r="CI54" i="9" s="1"/>
  <c r="CI69" i="9" s="1"/>
  <c r="CI58" i="9"/>
  <c r="CI59" i="9" s="1"/>
  <c r="CI83" i="9" s="1"/>
  <c r="CI36" i="8"/>
  <c r="CI37" i="8" s="1"/>
  <c r="CI24" i="11" s="1"/>
  <c r="CI30" i="8"/>
  <c r="CI31" i="8" s="1"/>
  <c r="CI81" i="9"/>
  <c r="CI67" i="9"/>
  <c r="CH72" i="9"/>
  <c r="CI79" i="9"/>
  <c r="CI65" i="9"/>
  <c r="CK40" i="9"/>
  <c r="CK23" i="8"/>
  <c r="CI80" i="9"/>
  <c r="CI66" i="9"/>
  <c r="CH71" i="9"/>
  <c r="CI82" i="9"/>
  <c r="CI68" i="9"/>
  <c r="CH85" i="9"/>
  <c r="CL25" i="3"/>
  <c r="CL26" i="3" s="1"/>
  <c r="CL27" i="3" s="1"/>
  <c r="CL2" i="7"/>
  <c r="CK21" i="7"/>
  <c r="CK10" i="7"/>
  <c r="CM17" i="3"/>
  <c r="CM18" i="3" s="1"/>
  <c r="CK10" i="5"/>
  <c r="CK15" i="5" s="1"/>
  <c r="CL12" i="5" s="1"/>
  <c r="CN5" i="5"/>
  <c r="CN5" i="2"/>
  <c r="CN5" i="4"/>
  <c r="CN12" i="3"/>
  <c r="CN13" i="3" s="1"/>
  <c r="CO9" i="3"/>
  <c r="CN5" i="3"/>
  <c r="CH140" i="3"/>
  <c r="CH141" i="3" s="1"/>
  <c r="CK4" i="3"/>
  <c r="CK4" i="5"/>
  <c r="CK4" i="2"/>
  <c r="CK4" i="4"/>
  <c r="CL2" i="4"/>
  <c r="CL2" i="2"/>
  <c r="CL2" i="5"/>
  <c r="CL21" i="3"/>
  <c r="CL22" i="3" s="1"/>
  <c r="CL2" i="3"/>
  <c r="CL46" i="3"/>
  <c r="CL47" i="3" s="1"/>
  <c r="CL109" i="3"/>
  <c r="CL110" i="3" s="1"/>
  <c r="CL47" i="7" s="1"/>
  <c r="CL48" i="7" s="1"/>
  <c r="CL33" i="3"/>
  <c r="CL34" i="3" s="1"/>
  <c r="CL26" i="15" s="1"/>
  <c r="CL27" i="15" s="1"/>
  <c r="CL29" i="15" s="1"/>
  <c r="CL41" i="3"/>
  <c r="CL57" i="3"/>
  <c r="CL58" i="3" s="1"/>
  <c r="CG3" i="3"/>
  <c r="CG3" i="5"/>
  <c r="CG3" i="4"/>
  <c r="CG3" i="2"/>
  <c r="AX67" i="14" l="1"/>
  <c r="AX81" i="14"/>
  <c r="AY37" i="14"/>
  <c r="AX33" i="4"/>
  <c r="AX32" i="17" s="1"/>
  <c r="AE70" i="4"/>
  <c r="CF8" i="12"/>
  <c r="CF50" i="17"/>
  <c r="CL48" i="14"/>
  <c r="CL88" i="14"/>
  <c r="AW40" i="17"/>
  <c r="AW49" i="17"/>
  <c r="CO5" i="14"/>
  <c r="CO5" i="17"/>
  <c r="CO5" i="15"/>
  <c r="CL31" i="14"/>
  <c r="CM97" i="3"/>
  <c r="CM98" i="3" s="1"/>
  <c r="CM29" i="14" s="1"/>
  <c r="CM30" i="14" s="1"/>
  <c r="CM88" i="14" s="1"/>
  <c r="CM2" i="15"/>
  <c r="CM10" i="15"/>
  <c r="CM11" i="15" s="1"/>
  <c r="CM14" i="15" s="1"/>
  <c r="CM15" i="15" s="1"/>
  <c r="CM41" i="15" s="1"/>
  <c r="CM2" i="17"/>
  <c r="CM57" i="15"/>
  <c r="CL36" i="7"/>
  <c r="CL37" i="7" s="1"/>
  <c r="CL45" i="14"/>
  <c r="CL52" i="14"/>
  <c r="CL53" i="14" s="1"/>
  <c r="CL51" i="4" s="1"/>
  <c r="CI84" i="13"/>
  <c r="CI85" i="13" s="1"/>
  <c r="CI13" i="4" s="1"/>
  <c r="AW122" i="3"/>
  <c r="AW123" i="3" s="1"/>
  <c r="AW9" i="17"/>
  <c r="CN130" i="3"/>
  <c r="CN50" i="15"/>
  <c r="CK56" i="4"/>
  <c r="AK59" i="4"/>
  <c r="AK62" i="4" s="1"/>
  <c r="AK24" i="7" s="1"/>
  <c r="AK83" i="7" s="1"/>
  <c r="AK8" i="17"/>
  <c r="AK11" i="17" s="1"/>
  <c r="AK13" i="17" s="1"/>
  <c r="CL117" i="3"/>
  <c r="CL118" i="3" s="1"/>
  <c r="CL4" i="14"/>
  <c r="CL4" i="17"/>
  <c r="CL4" i="15"/>
  <c r="CH3" i="14"/>
  <c r="CH3" i="17"/>
  <c r="CH3" i="15"/>
  <c r="CL61" i="14"/>
  <c r="CL62" i="14" s="1"/>
  <c r="CL65" i="14" s="1"/>
  <c r="CL72" i="14"/>
  <c r="CL73" i="14" s="1"/>
  <c r="CL76" i="14" s="1"/>
  <c r="CK72" i="7"/>
  <c r="CK52" i="4"/>
  <c r="CK30" i="15"/>
  <c r="CK31" i="15" s="1"/>
  <c r="CK36" i="15" s="1"/>
  <c r="AF89" i="7"/>
  <c r="AF64" i="4" s="1"/>
  <c r="AF65" i="4" s="1"/>
  <c r="AF20" i="15"/>
  <c r="AF22" i="15" s="1"/>
  <c r="AF35" i="15" s="1"/>
  <c r="AF37" i="15" s="1"/>
  <c r="AF58" i="15" s="1"/>
  <c r="AF59" i="15" s="1"/>
  <c r="AW15" i="4"/>
  <c r="AW16" i="4" s="1"/>
  <c r="AW47" i="12" s="1"/>
  <c r="AW48" i="12" s="1"/>
  <c r="AW49" i="12" s="1"/>
  <c r="AW18" i="4" s="1"/>
  <c r="AW19" i="4" s="1"/>
  <c r="AW13" i="7" s="1"/>
  <c r="AW79" i="7" s="1"/>
  <c r="AW57" i="4"/>
  <c r="AF14" i="7"/>
  <c r="AF15" i="7" s="1"/>
  <c r="AG12" i="7" s="1"/>
  <c r="AX75" i="14"/>
  <c r="AX77" i="14" s="1"/>
  <c r="AX49" i="14"/>
  <c r="AV22" i="12"/>
  <c r="AV23" i="12" s="1"/>
  <c r="AV36" i="12"/>
  <c r="CL39" i="14"/>
  <c r="CL17" i="14"/>
  <c r="AU57" i="12"/>
  <c r="AU58" i="12" s="1"/>
  <c r="AU43" i="12"/>
  <c r="AU50" i="4" s="1"/>
  <c r="AW10" i="12"/>
  <c r="AW11" i="12" s="1"/>
  <c r="AW84" i="14"/>
  <c r="AF25" i="7"/>
  <c r="AF26" i="7" s="1"/>
  <c r="AG23" i="7" s="1"/>
  <c r="CL36" i="14"/>
  <c r="CE8" i="12"/>
  <c r="CM85" i="3"/>
  <c r="CM86" i="3" s="1"/>
  <c r="CM15" i="14" s="1"/>
  <c r="CM16" i="14" s="1"/>
  <c r="CM89" i="14" s="1"/>
  <c r="CM2" i="14"/>
  <c r="CL62" i="7"/>
  <c r="CJ73" i="7"/>
  <c r="CJ65" i="7"/>
  <c r="CJ61" i="4" s="1"/>
  <c r="CG71" i="7"/>
  <c r="CG74" i="7" s="1"/>
  <c r="CF36" i="4"/>
  <c r="CF36" i="17" s="1"/>
  <c r="CK63" i="7"/>
  <c r="CK64" i="7" s="1"/>
  <c r="CK21" i="15" s="1"/>
  <c r="CJ30" i="8"/>
  <c r="CJ31" i="8" s="1"/>
  <c r="CJ16" i="11" s="1"/>
  <c r="CJ18" i="11" s="1"/>
  <c r="CJ31" i="11" s="1"/>
  <c r="CJ36" i="8"/>
  <c r="CJ37" i="8" s="1"/>
  <c r="CJ24" i="11" s="1"/>
  <c r="CL113" i="3"/>
  <c r="CM114" i="3" s="1"/>
  <c r="CM133" i="3" s="1"/>
  <c r="CL58" i="7"/>
  <c r="CL59" i="7" s="1"/>
  <c r="CG33" i="11"/>
  <c r="CG34" i="11" s="1"/>
  <c r="CG10" i="4" s="1"/>
  <c r="CM63" i="3"/>
  <c r="CM64" i="3" s="1"/>
  <c r="CM2" i="13"/>
  <c r="CM23" i="13"/>
  <c r="CM24" i="13" s="1"/>
  <c r="CM2" i="12"/>
  <c r="CM2" i="11"/>
  <c r="CM29" i="13"/>
  <c r="CM30" i="13" s="1"/>
  <c r="CL116" i="9"/>
  <c r="CL10" i="11"/>
  <c r="CL25" i="11"/>
  <c r="CL10" i="13"/>
  <c r="CL11" i="13" s="1"/>
  <c r="CL83" i="13" s="1"/>
  <c r="CL41" i="11"/>
  <c r="CL17" i="11"/>
  <c r="AL119" i="9"/>
  <c r="AL121" i="9" s="1"/>
  <c r="AL54" i="11"/>
  <c r="AL55" i="11" s="1"/>
  <c r="AL47" i="11"/>
  <c r="AL44" i="4" s="1"/>
  <c r="CI16" i="11"/>
  <c r="CI18" i="11" s="1"/>
  <c r="CI31" i="11" s="1"/>
  <c r="CI9" i="11"/>
  <c r="CJ69" i="13"/>
  <c r="CK66" i="13" s="1"/>
  <c r="CJ77" i="13"/>
  <c r="CJ78" i="13" s="1"/>
  <c r="CJ82" i="13" s="1"/>
  <c r="CH3" i="12"/>
  <c r="CH3" i="11"/>
  <c r="CH3" i="13"/>
  <c r="CH11" i="11"/>
  <c r="CH30" i="11" s="1"/>
  <c r="CH26" i="11"/>
  <c r="CH32" i="11" s="1"/>
  <c r="CK134" i="3"/>
  <c r="CL39" i="11"/>
  <c r="CL114" i="9"/>
  <c r="CL67" i="13"/>
  <c r="CL34" i="13"/>
  <c r="CL55" i="13"/>
  <c r="CJ63" i="13"/>
  <c r="CK60" i="13" s="1"/>
  <c r="CJ73" i="13"/>
  <c r="CJ74" i="13" s="1"/>
  <c r="CJ81" i="13" s="1"/>
  <c r="CJ95" i="13"/>
  <c r="CJ71" i="12"/>
  <c r="CJ36" i="13"/>
  <c r="CJ47" i="4" s="1"/>
  <c r="CJ53" i="9"/>
  <c r="CJ54" i="9" s="1"/>
  <c r="CJ69" i="9" s="1"/>
  <c r="CL69" i="7"/>
  <c r="CL125" i="9"/>
  <c r="CL50" i="11"/>
  <c r="CL92" i="13"/>
  <c r="CL28" i="12"/>
  <c r="CL68" i="12"/>
  <c r="CL53" i="12"/>
  <c r="CJ101" i="9"/>
  <c r="CJ103" i="9" s="1"/>
  <c r="CJ109" i="9" s="1"/>
  <c r="CF9" i="12"/>
  <c r="CF72" i="12"/>
  <c r="CF73" i="12" s="1"/>
  <c r="CG70" i="12" s="1"/>
  <c r="CG62" i="12" s="1"/>
  <c r="CG63" i="12" s="1"/>
  <c r="CG94" i="13"/>
  <c r="CG97" i="13" s="1"/>
  <c r="CF27" i="4"/>
  <c r="CO5" i="12"/>
  <c r="CO44" i="13"/>
  <c r="CO5" i="13"/>
  <c r="CO54" i="13"/>
  <c r="CO5" i="11"/>
  <c r="CL4" i="12"/>
  <c r="CL4" i="13"/>
  <c r="CL4" i="11"/>
  <c r="CK35" i="13"/>
  <c r="CL61" i="13"/>
  <c r="CL45" i="13"/>
  <c r="CL33" i="13"/>
  <c r="CN56" i="13"/>
  <c r="CN68" i="13" s="1"/>
  <c r="CN46" i="13"/>
  <c r="CN62" i="13" s="1"/>
  <c r="CH88" i="9"/>
  <c r="CH92" i="9" s="1"/>
  <c r="CH93" i="9" s="1"/>
  <c r="CH108" i="9" s="1"/>
  <c r="CH74" i="9"/>
  <c r="CH107" i="9" s="1"/>
  <c r="CI103" i="9"/>
  <c r="CI109" i="9" s="1"/>
  <c r="CI73" i="9"/>
  <c r="CG110" i="9"/>
  <c r="CG128" i="9" s="1"/>
  <c r="CI70" i="9"/>
  <c r="CI71" i="9"/>
  <c r="CI72" i="9"/>
  <c r="CK46" i="9"/>
  <c r="CK47" i="9"/>
  <c r="CK48" i="9"/>
  <c r="CK45" i="9"/>
  <c r="CL4" i="7"/>
  <c r="CL4" i="9"/>
  <c r="CL4" i="8"/>
  <c r="CL40" i="9"/>
  <c r="CL23" i="8"/>
  <c r="CJ79" i="9"/>
  <c r="CJ84" i="9" s="1"/>
  <c r="CJ65" i="9"/>
  <c r="CJ81" i="9"/>
  <c r="CJ86" i="9" s="1"/>
  <c r="CJ67" i="9"/>
  <c r="CM74" i="3"/>
  <c r="CM75" i="3" s="1"/>
  <c r="CM102" i="9" s="1"/>
  <c r="CM14" i="8"/>
  <c r="CM15" i="8" s="1"/>
  <c r="CM18" i="8" s="1"/>
  <c r="CM19" i="8" s="1"/>
  <c r="CM24" i="8" s="1"/>
  <c r="CM2" i="8"/>
  <c r="CM2" i="9"/>
  <c r="CL131" i="3"/>
  <c r="CL22" i="8"/>
  <c r="CI85" i="9"/>
  <c r="CI86" i="9"/>
  <c r="CI84" i="9"/>
  <c r="CI87" i="9"/>
  <c r="CJ82" i="9"/>
  <c r="CJ87" i="9" s="1"/>
  <c r="CJ68" i="9"/>
  <c r="CO5" i="8"/>
  <c r="CO5" i="7"/>
  <c r="CO5" i="9"/>
  <c r="CK25" i="8"/>
  <c r="CH3" i="7"/>
  <c r="CH3" i="9"/>
  <c r="CH3" i="8"/>
  <c r="CJ80" i="9"/>
  <c r="CJ85" i="9" s="1"/>
  <c r="CJ66" i="9"/>
  <c r="CL10" i="7"/>
  <c r="CL21" i="7"/>
  <c r="CM25" i="3"/>
  <c r="CM26" i="3" s="1"/>
  <c r="CM27" i="3" s="1"/>
  <c r="CM2" i="7"/>
  <c r="CN17" i="3"/>
  <c r="CN18" i="3" s="1"/>
  <c r="CL10" i="5"/>
  <c r="CL15" i="5" s="1"/>
  <c r="CM12" i="5" s="1"/>
  <c r="CO5" i="5"/>
  <c r="CO5" i="2"/>
  <c r="CO5" i="4"/>
  <c r="CO5" i="3"/>
  <c r="CO12" i="3"/>
  <c r="CO13" i="3" s="1"/>
  <c r="CP9" i="3"/>
  <c r="CL4" i="3"/>
  <c r="CL4" i="4"/>
  <c r="CL4" i="2"/>
  <c r="CL4" i="5"/>
  <c r="CI140" i="3"/>
  <c r="CI141" i="3" s="1"/>
  <c r="CL42" i="3"/>
  <c r="CL132" i="3" s="1"/>
  <c r="CH3" i="3"/>
  <c r="CH3" i="4"/>
  <c r="CH3" i="2"/>
  <c r="CH3" i="5"/>
  <c r="CM2" i="4"/>
  <c r="CM2" i="5"/>
  <c r="CM2" i="2"/>
  <c r="CM2" i="3"/>
  <c r="CM33" i="3"/>
  <c r="CM34" i="3" s="1"/>
  <c r="CM26" i="15" s="1"/>
  <c r="CM27" i="15" s="1"/>
  <c r="CM29" i="15" s="1"/>
  <c r="CM57" i="3"/>
  <c r="CM58" i="3" s="1"/>
  <c r="CM109" i="3"/>
  <c r="CM110" i="3" s="1"/>
  <c r="CM47" i="7" s="1"/>
  <c r="CM48" i="7" s="1"/>
  <c r="CM46" i="3"/>
  <c r="CM47" i="3" s="1"/>
  <c r="CM21" i="3"/>
  <c r="CM22" i="3" s="1"/>
  <c r="CM41" i="3"/>
  <c r="CM42" i="3" s="1"/>
  <c r="CM132" i="3" s="1"/>
  <c r="CM48" i="14" l="1"/>
  <c r="AY40" i="14"/>
  <c r="AY64" i="14"/>
  <c r="AY66" i="14" s="1"/>
  <c r="AX14" i="4"/>
  <c r="AX55" i="4"/>
  <c r="AW56" i="12"/>
  <c r="CI96" i="13"/>
  <c r="CM31" i="14"/>
  <c r="CM58" i="4" s="1"/>
  <c r="AW10" i="17"/>
  <c r="AW51" i="17"/>
  <c r="AW52" i="17" s="1"/>
  <c r="AW54" i="17" s="1"/>
  <c r="AW24" i="17"/>
  <c r="AW42" i="17"/>
  <c r="CL56" i="4"/>
  <c r="AF21" i="4"/>
  <c r="AF22" i="4" s="1"/>
  <c r="CM61" i="14"/>
  <c r="CM62" i="14" s="1"/>
  <c r="CM65" i="14" s="1"/>
  <c r="CM72" i="14"/>
  <c r="CM73" i="14" s="1"/>
  <c r="CM76" i="14" s="1"/>
  <c r="CM36" i="7"/>
  <c r="CM37" i="7" s="1"/>
  <c r="CM45" i="14"/>
  <c r="CM52" i="14"/>
  <c r="CM53" i="14" s="1"/>
  <c r="CM51" i="4" s="1"/>
  <c r="CN97" i="3"/>
  <c r="CN98" i="3" s="1"/>
  <c r="CN29" i="14" s="1"/>
  <c r="CN30" i="14" s="1"/>
  <c r="CN10" i="15"/>
  <c r="CN11" i="15" s="1"/>
  <c r="CN14" i="15" s="1"/>
  <c r="CN15" i="15" s="1"/>
  <c r="CN41" i="15" s="1"/>
  <c r="CN2" i="17"/>
  <c r="CN2" i="15"/>
  <c r="CN57" i="15"/>
  <c r="CL58" i="4"/>
  <c r="CM4" i="14"/>
  <c r="CM4" i="15"/>
  <c r="CM4" i="17"/>
  <c r="CL72" i="7"/>
  <c r="CL30" i="15"/>
  <c r="CL31" i="15" s="1"/>
  <c r="CL36" i="15" s="1"/>
  <c r="CL52" i="4"/>
  <c r="CI3" i="14"/>
  <c r="CI3" i="17"/>
  <c r="CI3" i="15"/>
  <c r="CP5" i="14"/>
  <c r="CP5" i="17"/>
  <c r="CP5" i="15"/>
  <c r="CO130" i="3"/>
  <c r="CO50" i="15"/>
  <c r="AF61" i="15"/>
  <c r="AF40" i="15"/>
  <c r="AF42" i="15" s="1"/>
  <c r="AF45" i="15" s="1"/>
  <c r="AF49" i="15"/>
  <c r="AF51" i="15" s="1"/>
  <c r="AF53" i="15" s="1"/>
  <c r="AF37" i="4"/>
  <c r="AX82" i="14"/>
  <c r="AX83" i="14" s="1"/>
  <c r="AX90" i="14" s="1"/>
  <c r="AX91" i="14" s="1"/>
  <c r="AX78" i="14"/>
  <c r="AF29" i="4"/>
  <c r="AV55" i="12"/>
  <c r="AU35" i="4"/>
  <c r="AV37" i="12"/>
  <c r="AV38" i="12" s="1"/>
  <c r="AV41" i="12" s="1"/>
  <c r="AV42" i="12" s="1"/>
  <c r="AV32" i="12"/>
  <c r="AV33" i="12" s="1"/>
  <c r="AW30" i="12" s="1"/>
  <c r="AW21" i="12" s="1"/>
  <c r="AW13" i="12"/>
  <c r="AW14" i="12" s="1"/>
  <c r="AW17" i="12"/>
  <c r="AW18" i="12" s="1"/>
  <c r="AW31" i="12" s="1"/>
  <c r="CM39" i="14"/>
  <c r="CM17" i="14"/>
  <c r="AY46" i="14"/>
  <c r="AX34" i="4"/>
  <c r="AX33" i="17" s="1"/>
  <c r="AX34" i="17" s="1"/>
  <c r="CM36" i="14"/>
  <c r="CG40" i="11"/>
  <c r="CG42" i="11" s="1"/>
  <c r="CG45" i="11" s="1"/>
  <c r="CG53" i="11"/>
  <c r="CM117" i="3"/>
  <c r="CM118" i="3" s="1"/>
  <c r="CJ9" i="11"/>
  <c r="CJ11" i="11" s="1"/>
  <c r="CJ30" i="11" s="1"/>
  <c r="CL35" i="13"/>
  <c r="CL36" i="13" s="1"/>
  <c r="CL47" i="4" s="1"/>
  <c r="CH33" i="11"/>
  <c r="CH40" i="11" s="1"/>
  <c r="CH42" i="11" s="1"/>
  <c r="CH45" i="11" s="1"/>
  <c r="CM62" i="7"/>
  <c r="CN2" i="14"/>
  <c r="CN85" i="3"/>
  <c r="CN86" i="3" s="1"/>
  <c r="CN15" i="14" s="1"/>
  <c r="CN16" i="14" s="1"/>
  <c r="CN89" i="14" s="1"/>
  <c r="CJ72" i="9"/>
  <c r="CJ70" i="9"/>
  <c r="CJ73" i="9"/>
  <c r="CJ71" i="9"/>
  <c r="AG82" i="7"/>
  <c r="AG84" i="7" s="1"/>
  <c r="AG87" i="7" s="1"/>
  <c r="AG78" i="7"/>
  <c r="AG80" i="7" s="1"/>
  <c r="AG86" i="7" s="1"/>
  <c r="CK73" i="7"/>
  <c r="CK65" i="7"/>
  <c r="CK61" i="4" s="1"/>
  <c r="CH71" i="7"/>
  <c r="CH74" i="7" s="1"/>
  <c r="CG36" i="4"/>
  <c r="CG36" i="17" s="1"/>
  <c r="CL63" i="7"/>
  <c r="CL64" i="7" s="1"/>
  <c r="CL21" i="15" s="1"/>
  <c r="CJ84" i="13"/>
  <c r="CJ85" i="13" s="1"/>
  <c r="CJ13" i="4" s="1"/>
  <c r="CM113" i="3"/>
  <c r="CN114" i="3" s="1"/>
  <c r="CN133" i="3" s="1"/>
  <c r="CM58" i="7"/>
  <c r="CM59" i="7" s="1"/>
  <c r="CL134" i="3"/>
  <c r="CK73" i="13"/>
  <c r="CK74" i="13" s="1"/>
  <c r="CK81" i="13" s="1"/>
  <c r="CK63" i="13"/>
  <c r="CL60" i="13" s="1"/>
  <c r="CM67" i="13"/>
  <c r="CM34" i="13"/>
  <c r="CM55" i="13"/>
  <c r="CM61" i="13"/>
  <c r="CM45" i="13"/>
  <c r="CM33" i="13"/>
  <c r="AM52" i="11"/>
  <c r="AL32" i="4"/>
  <c r="AL23" i="17" s="1"/>
  <c r="CM10" i="13"/>
  <c r="CM11" i="13" s="1"/>
  <c r="CM83" i="13" s="1"/>
  <c r="CM116" i="9"/>
  <c r="CM25" i="11"/>
  <c r="CM10" i="11"/>
  <c r="CM41" i="11"/>
  <c r="CM17" i="11"/>
  <c r="CM69" i="7"/>
  <c r="CM125" i="9"/>
  <c r="CM28" i="12"/>
  <c r="CM50" i="11"/>
  <c r="CM92" i="13"/>
  <c r="CM68" i="12"/>
  <c r="CM53" i="12"/>
  <c r="CH110" i="9"/>
  <c r="CH128" i="9" s="1"/>
  <c r="CH94" i="13"/>
  <c r="CH97" i="13" s="1"/>
  <c r="CG27" i="4"/>
  <c r="CN29" i="13"/>
  <c r="CN30" i="13" s="1"/>
  <c r="CN63" i="3"/>
  <c r="CN64" i="3" s="1"/>
  <c r="CN2" i="13"/>
  <c r="CN2" i="11"/>
  <c r="CN23" i="13"/>
  <c r="CN24" i="13" s="1"/>
  <c r="CN2" i="12"/>
  <c r="CO46" i="13"/>
  <c r="CO62" i="13" s="1"/>
  <c r="CO56" i="13"/>
  <c r="CO68" i="13" s="1"/>
  <c r="CK71" i="12"/>
  <c r="CK95" i="13"/>
  <c r="CK36" i="13"/>
  <c r="CK47" i="4" s="1"/>
  <c r="CG72" i="12"/>
  <c r="CG73" i="12" s="1"/>
  <c r="CH70" i="12" s="1"/>
  <c r="CH62" i="12" s="1"/>
  <c r="CH63" i="12" s="1"/>
  <c r="CG9" i="12"/>
  <c r="CK77" i="13"/>
  <c r="CK78" i="13" s="1"/>
  <c r="CK82" i="13" s="1"/>
  <c r="CK69" i="13"/>
  <c r="CL66" i="13" s="1"/>
  <c r="AL129" i="9"/>
  <c r="AL130" i="9" s="1"/>
  <c r="AL43" i="4"/>
  <c r="AL45" i="4" s="1"/>
  <c r="AL48" i="4" s="1"/>
  <c r="AL53" i="4" s="1"/>
  <c r="CP5" i="11"/>
  <c r="CP5" i="13"/>
  <c r="CP54" i="13"/>
  <c r="CP5" i="12"/>
  <c r="CP44" i="13"/>
  <c r="CI26" i="11"/>
  <c r="CI32" i="11" s="1"/>
  <c r="CI11" i="11"/>
  <c r="CI30" i="11" s="1"/>
  <c r="CM4" i="12"/>
  <c r="CM4" i="11"/>
  <c r="CM4" i="13"/>
  <c r="CI3" i="12"/>
  <c r="CI3" i="11"/>
  <c r="CI3" i="13"/>
  <c r="CM39" i="11"/>
  <c r="CM114" i="9"/>
  <c r="CI74" i="9"/>
  <c r="CI107" i="9" s="1"/>
  <c r="CG9" i="4"/>
  <c r="CG11" i="4" s="1"/>
  <c r="CG50" i="17" s="1"/>
  <c r="CG115" i="9"/>
  <c r="CG117" i="9" s="1"/>
  <c r="CG120" i="9" s="1"/>
  <c r="CI88" i="9"/>
  <c r="CI92" i="9" s="1"/>
  <c r="CI93" i="9" s="1"/>
  <c r="CI108" i="9" s="1"/>
  <c r="CN74" i="3"/>
  <c r="CN75" i="3" s="1"/>
  <c r="CN102" i="9" s="1"/>
  <c r="CN2" i="8"/>
  <c r="CN2" i="9"/>
  <c r="CN14" i="8"/>
  <c r="CN15" i="8" s="1"/>
  <c r="CN18" i="8" s="1"/>
  <c r="CN19" i="8" s="1"/>
  <c r="CN24" i="8" s="1"/>
  <c r="CL47" i="9"/>
  <c r="CL48" i="9"/>
  <c r="CL46" i="9"/>
  <c r="CL45" i="9"/>
  <c r="CK79" i="9"/>
  <c r="CK65" i="9"/>
  <c r="CK82" i="9"/>
  <c r="CK68" i="9"/>
  <c r="CL25" i="8"/>
  <c r="CK81" i="9"/>
  <c r="CK67" i="9"/>
  <c r="CM23" i="8"/>
  <c r="CM40" i="9"/>
  <c r="CM4" i="7"/>
  <c r="CM4" i="9"/>
  <c r="CM4" i="8"/>
  <c r="CK80" i="9"/>
  <c r="CK66" i="9"/>
  <c r="CI3" i="7"/>
  <c r="CI3" i="9"/>
  <c r="CI3" i="8"/>
  <c r="CM131" i="3"/>
  <c r="CM22" i="8"/>
  <c r="CJ88" i="9"/>
  <c r="CJ92" i="9" s="1"/>
  <c r="CJ93" i="9" s="1"/>
  <c r="CJ108" i="9" s="1"/>
  <c r="CP5" i="8"/>
  <c r="CP5" i="7"/>
  <c r="CP5" i="9"/>
  <c r="CK101" i="9"/>
  <c r="CK58" i="9"/>
  <c r="CK59" i="9" s="1"/>
  <c r="CK83" i="9" s="1"/>
  <c r="CK53" i="9"/>
  <c r="CK54" i="9" s="1"/>
  <c r="CK69" i="9" s="1"/>
  <c r="CK36" i="8"/>
  <c r="CK37" i="8" s="1"/>
  <c r="CK24" i="11" s="1"/>
  <c r="CK30" i="8"/>
  <c r="CK31" i="8" s="1"/>
  <c r="CM10" i="7"/>
  <c r="CM21" i="7"/>
  <c r="CN25" i="3"/>
  <c r="CN2" i="7"/>
  <c r="CN26" i="3"/>
  <c r="CN27" i="3" s="1"/>
  <c r="CM10" i="5"/>
  <c r="CM15" i="5" s="1"/>
  <c r="CN12" i="5" s="1"/>
  <c r="CP5" i="5"/>
  <c r="CP5" i="4"/>
  <c r="CP5" i="2"/>
  <c r="CQ9" i="3"/>
  <c r="CP5" i="3"/>
  <c r="CP12" i="3"/>
  <c r="CP13" i="3" s="1"/>
  <c r="CO17" i="3"/>
  <c r="CO18" i="3" s="1"/>
  <c r="CM4" i="3"/>
  <c r="CM4" i="5"/>
  <c r="CM4" i="2"/>
  <c r="CM4" i="4"/>
  <c r="CJ140" i="3"/>
  <c r="CJ141" i="3" s="1"/>
  <c r="CN2" i="2"/>
  <c r="CN2" i="4"/>
  <c r="CN2" i="5"/>
  <c r="CN41" i="3"/>
  <c r="CN21" i="3"/>
  <c r="CN22" i="3" s="1"/>
  <c r="CN33" i="3"/>
  <c r="CN34" i="3" s="1"/>
  <c r="CN26" i="15" s="1"/>
  <c r="CN27" i="15" s="1"/>
  <c r="CN29" i="15" s="1"/>
  <c r="CN2" i="3"/>
  <c r="CN46" i="3"/>
  <c r="CN47" i="3" s="1"/>
  <c r="CN109" i="3"/>
  <c r="CN110" i="3" s="1"/>
  <c r="CN47" i="7" s="1"/>
  <c r="CN48" i="7" s="1"/>
  <c r="CN57" i="3"/>
  <c r="CN58" i="3" s="1"/>
  <c r="CI3" i="3"/>
  <c r="CI3" i="5"/>
  <c r="CI3" i="4"/>
  <c r="CI3" i="2"/>
  <c r="AY81" i="14" l="1"/>
  <c r="AY67" i="14"/>
  <c r="CH34" i="11"/>
  <c r="CH10" i="4" s="1"/>
  <c r="AY33" i="4"/>
  <c r="AY32" i="17" s="1"/>
  <c r="AZ37" i="14"/>
  <c r="CI33" i="11"/>
  <c r="CI53" i="11" s="1"/>
  <c r="CN48" i="14"/>
  <c r="CN88" i="14"/>
  <c r="AX40" i="17"/>
  <c r="AX49" i="17"/>
  <c r="CI110" i="9"/>
  <c r="CI128" i="9" s="1"/>
  <c r="CH115" i="9"/>
  <c r="CH117" i="9" s="1"/>
  <c r="CH120" i="9" s="1"/>
  <c r="AF30" i="4"/>
  <c r="AF19" i="17"/>
  <c r="AF20" i="17" s="1"/>
  <c r="AF22" i="17" s="1"/>
  <c r="AF25" i="17" s="1"/>
  <c r="AF27" i="17" s="1"/>
  <c r="AF38" i="4"/>
  <c r="AF37" i="17"/>
  <c r="AF38" i="17" s="1"/>
  <c r="AF41" i="17" s="1"/>
  <c r="AF43" i="17" s="1"/>
  <c r="AF45" i="17" s="1"/>
  <c r="AX9" i="17"/>
  <c r="AX122" i="3"/>
  <c r="AX123" i="3" s="1"/>
  <c r="CJ3" i="14"/>
  <c r="CJ3" i="17"/>
  <c r="CJ3" i="15"/>
  <c r="CQ5" i="14"/>
  <c r="CQ5" i="17"/>
  <c r="CQ5" i="15"/>
  <c r="CN61" i="14"/>
  <c r="CN62" i="14" s="1"/>
  <c r="CN65" i="14" s="1"/>
  <c r="CN72" i="14"/>
  <c r="CN73" i="14" s="1"/>
  <c r="CN76" i="14" s="1"/>
  <c r="CN31" i="14"/>
  <c r="AL59" i="4"/>
  <c r="AL62" i="4" s="1"/>
  <c r="AL24" i="7" s="1"/>
  <c r="AL83" i="7" s="1"/>
  <c r="AL8" i="17"/>
  <c r="AL11" i="17" s="1"/>
  <c r="AL13" i="17" s="1"/>
  <c r="CM72" i="7"/>
  <c r="CM52" i="4"/>
  <c r="CM30" i="15"/>
  <c r="CM31" i="15" s="1"/>
  <c r="CM36" i="15" s="1"/>
  <c r="CO97" i="3"/>
  <c r="CO98" i="3" s="1"/>
  <c r="CO29" i="14" s="1"/>
  <c r="CO30" i="14" s="1"/>
  <c r="CO88" i="14" s="1"/>
  <c r="CO2" i="17"/>
  <c r="CO10" i="15"/>
  <c r="CO11" i="15" s="1"/>
  <c r="CO14" i="15" s="1"/>
  <c r="CO15" i="15" s="1"/>
  <c r="CO41" i="15" s="1"/>
  <c r="CO2" i="15"/>
  <c r="CO57" i="15"/>
  <c r="CM56" i="4"/>
  <c r="CP130" i="3"/>
  <c r="CP50" i="15"/>
  <c r="CN36" i="7"/>
  <c r="CN37" i="7" s="1"/>
  <c r="CN52" i="14"/>
  <c r="CN53" i="14" s="1"/>
  <c r="CN51" i="4" s="1"/>
  <c r="CN45" i="14"/>
  <c r="CN4" i="14"/>
  <c r="CN4" i="15"/>
  <c r="CN4" i="17"/>
  <c r="CH9" i="4"/>
  <c r="CH11" i="4" s="1"/>
  <c r="CH50" i="17" s="1"/>
  <c r="CL95" i="13"/>
  <c r="AX15" i="4"/>
  <c r="AX16" i="4" s="1"/>
  <c r="AX47" i="12" s="1"/>
  <c r="AX48" i="12" s="1"/>
  <c r="AX49" i="12" s="1"/>
  <c r="AX18" i="4" s="1"/>
  <c r="AX19" i="4" s="1"/>
  <c r="AX13" i="7" s="1"/>
  <c r="AX79" i="7" s="1"/>
  <c r="AX57" i="4"/>
  <c r="AX84" i="14"/>
  <c r="AX10" i="12"/>
  <c r="AX11" i="12" s="1"/>
  <c r="AW36" i="12"/>
  <c r="AW22" i="12"/>
  <c r="AW23" i="12" s="1"/>
  <c r="AY75" i="14"/>
  <c r="AY77" i="14" s="1"/>
  <c r="AY49" i="14"/>
  <c r="AV57" i="12"/>
  <c r="AV58" i="12" s="1"/>
  <c r="AV43" i="12"/>
  <c r="AV50" i="4" s="1"/>
  <c r="CN39" i="14"/>
  <c r="CN17" i="14"/>
  <c r="CJ26" i="11"/>
  <c r="CJ32" i="11" s="1"/>
  <c r="CJ33" i="11" s="1"/>
  <c r="CJ74" i="9"/>
  <c r="CJ107" i="9" s="1"/>
  <c r="CJ110" i="9" s="1"/>
  <c r="CJ128" i="9" s="1"/>
  <c r="CM134" i="3"/>
  <c r="CL71" i="12"/>
  <c r="CN36" i="14"/>
  <c r="CN117" i="3"/>
  <c r="CN118" i="3" s="1"/>
  <c r="CH53" i="11"/>
  <c r="CN62" i="7"/>
  <c r="CO85" i="3"/>
  <c r="CO86" i="3" s="1"/>
  <c r="CO15" i="14" s="1"/>
  <c r="CO16" i="14" s="1"/>
  <c r="CO89" i="14" s="1"/>
  <c r="CO2" i="14"/>
  <c r="CJ96" i="13"/>
  <c r="AG88" i="7"/>
  <c r="CL65" i="7"/>
  <c r="CL61" i="4" s="1"/>
  <c r="CL73" i="7"/>
  <c r="CI71" i="7"/>
  <c r="CI74" i="7" s="1"/>
  <c r="CH36" i="4"/>
  <c r="CH36" i="17" s="1"/>
  <c r="CM63" i="7"/>
  <c r="CM64" i="7" s="1"/>
  <c r="CM21" i="15" s="1"/>
  <c r="CN113" i="3"/>
  <c r="CO114" i="3" s="1"/>
  <c r="CO133" i="3" s="1"/>
  <c r="CN58" i="7"/>
  <c r="CN59" i="7" s="1"/>
  <c r="CL69" i="13"/>
  <c r="CM66" i="13" s="1"/>
  <c r="CL77" i="13"/>
  <c r="CL78" i="13" s="1"/>
  <c r="CL82" i="13" s="1"/>
  <c r="CN61" i="13"/>
  <c r="CN45" i="13"/>
  <c r="CN33" i="13"/>
  <c r="CL63" i="13"/>
  <c r="CM60" i="13" s="1"/>
  <c r="CL73" i="13"/>
  <c r="CL74" i="13" s="1"/>
  <c r="CL81" i="13" s="1"/>
  <c r="CK84" i="13"/>
  <c r="CJ3" i="12"/>
  <c r="CJ3" i="13"/>
  <c r="CJ3" i="11"/>
  <c r="AM44" i="11"/>
  <c r="AM46" i="11" s="1"/>
  <c r="CP46" i="13"/>
  <c r="CP62" i="13" s="1"/>
  <c r="CP56" i="13"/>
  <c r="CP68" i="13" s="1"/>
  <c r="CN67" i="13"/>
  <c r="CN34" i="13"/>
  <c r="CN55" i="13"/>
  <c r="CN41" i="11"/>
  <c r="CN10" i="13"/>
  <c r="CN11" i="13" s="1"/>
  <c r="CN83" i="13" s="1"/>
  <c r="CN17" i="11"/>
  <c r="CN116" i="9"/>
  <c r="CN10" i="11"/>
  <c r="CN25" i="11"/>
  <c r="CN4" i="11"/>
  <c r="CN4" i="12"/>
  <c r="CN4" i="13"/>
  <c r="CM35" i="13"/>
  <c r="CM25" i="8"/>
  <c r="CM36" i="8" s="1"/>
  <c r="CM37" i="8" s="1"/>
  <c r="CM24" i="11" s="1"/>
  <c r="CN69" i="7"/>
  <c r="CN50" i="11"/>
  <c r="CN28" i="12"/>
  <c r="CN125" i="9"/>
  <c r="CN92" i="13"/>
  <c r="CN68" i="12"/>
  <c r="CN53" i="12"/>
  <c r="CH72" i="12"/>
  <c r="CH73" i="12" s="1"/>
  <c r="CI70" i="12" s="1"/>
  <c r="CI62" i="12" s="1"/>
  <c r="CI63" i="12" s="1"/>
  <c r="CH9" i="12"/>
  <c r="CI94" i="13"/>
  <c r="CI97" i="13" s="1"/>
  <c r="CH27" i="4"/>
  <c r="AM127" i="9"/>
  <c r="AL28" i="4"/>
  <c r="AL18" i="17" s="1"/>
  <c r="CN114" i="9"/>
  <c r="CN39" i="11"/>
  <c r="CK16" i="11"/>
  <c r="CK18" i="11" s="1"/>
  <c r="CK31" i="11" s="1"/>
  <c r="CK9" i="11"/>
  <c r="CQ54" i="13"/>
  <c r="CQ5" i="11"/>
  <c r="CQ5" i="13"/>
  <c r="CQ44" i="13"/>
  <c r="CQ5" i="12"/>
  <c r="CO29" i="13"/>
  <c r="CO30" i="13" s="1"/>
  <c r="CO2" i="13"/>
  <c r="CO63" i="3"/>
  <c r="CO64" i="3" s="1"/>
  <c r="CO2" i="11"/>
  <c r="CO23" i="13"/>
  <c r="CO24" i="13" s="1"/>
  <c r="CO2" i="12"/>
  <c r="CG8" i="12"/>
  <c r="CK103" i="9"/>
  <c r="CK109" i="9" s="1"/>
  <c r="CK70" i="9"/>
  <c r="CL81" i="9"/>
  <c r="CL67" i="9"/>
  <c r="CL80" i="9"/>
  <c r="CL66" i="9"/>
  <c r="CN131" i="3"/>
  <c r="CN22" i="8"/>
  <c r="CL79" i="9"/>
  <c r="CL65" i="9"/>
  <c r="CM48" i="9"/>
  <c r="CM47" i="9"/>
  <c r="CM46" i="9"/>
  <c r="CM45" i="9"/>
  <c r="CN4" i="7"/>
  <c r="CN4" i="9"/>
  <c r="CN4" i="8"/>
  <c r="CK72" i="9"/>
  <c r="CL82" i="9"/>
  <c r="CL68" i="9"/>
  <c r="CJ3" i="7"/>
  <c r="CJ3" i="9"/>
  <c r="CJ3" i="8"/>
  <c r="CL101" i="9"/>
  <c r="CL53" i="9"/>
  <c r="CL54" i="9" s="1"/>
  <c r="CL69" i="9" s="1"/>
  <c r="CL36" i="8"/>
  <c r="CL37" i="8" s="1"/>
  <c r="CL24" i="11" s="1"/>
  <c r="CL58" i="9"/>
  <c r="CL59" i="9" s="1"/>
  <c r="CL83" i="9" s="1"/>
  <c r="CL30" i="8"/>
  <c r="CL31" i="8" s="1"/>
  <c r="CO74" i="3"/>
  <c r="CO75" i="3" s="1"/>
  <c r="CO102" i="9" s="1"/>
  <c r="CO14" i="8"/>
  <c r="CO15" i="8" s="1"/>
  <c r="CO18" i="8" s="1"/>
  <c r="CO19" i="8" s="1"/>
  <c r="CO24" i="8" s="1"/>
  <c r="CO2" i="9"/>
  <c r="CO2" i="8"/>
  <c r="CN23" i="8"/>
  <c r="CN40" i="9"/>
  <c r="CQ5" i="9"/>
  <c r="CQ5" i="8"/>
  <c r="CQ5" i="7"/>
  <c r="CK84" i="9"/>
  <c r="CK86" i="9"/>
  <c r="CK87" i="9"/>
  <c r="CK85" i="9"/>
  <c r="CK71" i="9"/>
  <c r="CK73" i="9"/>
  <c r="CN21" i="7"/>
  <c r="CN10" i="7"/>
  <c r="CO25" i="3"/>
  <c r="CO26" i="3" s="1"/>
  <c r="CO27" i="3" s="1"/>
  <c r="CO2" i="7"/>
  <c r="CN10" i="5"/>
  <c r="CN15" i="5" s="1"/>
  <c r="CO12" i="5" s="1"/>
  <c r="CQ5" i="5"/>
  <c r="CQ5" i="4"/>
  <c r="CQ5" i="2"/>
  <c r="CR9" i="3"/>
  <c r="CQ5" i="3"/>
  <c r="CQ12" i="3"/>
  <c r="CQ13" i="3" s="1"/>
  <c r="CP17" i="3"/>
  <c r="CP18" i="3" s="1"/>
  <c r="CK140" i="3"/>
  <c r="CK141" i="3" s="1"/>
  <c r="CJ3" i="3"/>
  <c r="CJ3" i="2"/>
  <c r="CJ3" i="5"/>
  <c r="CJ3" i="4"/>
  <c r="CN4" i="3"/>
  <c r="CN4" i="5"/>
  <c r="CN4" i="2"/>
  <c r="CN4" i="4"/>
  <c r="CO2" i="2"/>
  <c r="CO2" i="5"/>
  <c r="CO2" i="4"/>
  <c r="CO57" i="3"/>
  <c r="CO58" i="3" s="1"/>
  <c r="CO41" i="3"/>
  <c r="CO42" i="3" s="1"/>
  <c r="CO132" i="3" s="1"/>
  <c r="CO46" i="3"/>
  <c r="CO47" i="3" s="1"/>
  <c r="CO33" i="3"/>
  <c r="CO34" i="3" s="1"/>
  <c r="CO26" i="15" s="1"/>
  <c r="CO27" i="15" s="1"/>
  <c r="CO29" i="15" s="1"/>
  <c r="CO2" i="3"/>
  <c r="CO21" i="3"/>
  <c r="CO22" i="3" s="1"/>
  <c r="CO109" i="3"/>
  <c r="CO110" i="3" s="1"/>
  <c r="CO47" i="7" s="1"/>
  <c r="CO48" i="7" s="1"/>
  <c r="CN42" i="3"/>
  <c r="CN132" i="3" s="1"/>
  <c r="CI9" i="4" l="1"/>
  <c r="CI40" i="11"/>
  <c r="CI42" i="11" s="1"/>
  <c r="CI45" i="11" s="1"/>
  <c r="CI115" i="9"/>
  <c r="CI117" i="9" s="1"/>
  <c r="CI120" i="9" s="1"/>
  <c r="CI34" i="11"/>
  <c r="CI10" i="4" s="1"/>
  <c r="AZ64" i="14"/>
  <c r="AZ66" i="14" s="1"/>
  <c r="AZ40" i="14"/>
  <c r="CO117" i="3"/>
  <c r="CO118" i="3" s="1"/>
  <c r="AY14" i="4"/>
  <c r="AY55" i="4"/>
  <c r="AF71" i="4"/>
  <c r="CO31" i="14"/>
  <c r="CO58" i="4" s="1"/>
  <c r="AF70" i="4"/>
  <c r="CO48" i="14"/>
  <c r="AX51" i="17"/>
  <c r="AX52" i="17" s="1"/>
  <c r="AX54" i="17" s="1"/>
  <c r="AX10" i="17"/>
  <c r="AX24" i="17"/>
  <c r="AX42" i="17"/>
  <c r="CJ53" i="11"/>
  <c r="CJ34" i="11"/>
  <c r="CJ10" i="4" s="1"/>
  <c r="CJ40" i="11"/>
  <c r="CJ42" i="11" s="1"/>
  <c r="CJ45" i="11" s="1"/>
  <c r="CN58" i="4"/>
  <c r="CN56" i="4"/>
  <c r="CP97" i="3"/>
  <c r="CP98" i="3" s="1"/>
  <c r="CP29" i="14" s="1"/>
  <c r="CP30" i="14" s="1"/>
  <c r="CP31" i="14" s="1"/>
  <c r="CP2" i="17"/>
  <c r="CP2" i="15"/>
  <c r="CP10" i="15"/>
  <c r="CP11" i="15" s="1"/>
  <c r="CP14" i="15" s="1"/>
  <c r="CP15" i="15" s="1"/>
  <c r="CP41" i="15" s="1"/>
  <c r="CP57" i="15"/>
  <c r="CQ130" i="3"/>
  <c r="CQ50" i="15"/>
  <c r="CR5" i="14"/>
  <c r="CR5" i="17"/>
  <c r="CR5" i="15"/>
  <c r="CO36" i="7"/>
  <c r="CO37" i="7" s="1"/>
  <c r="CO52" i="14"/>
  <c r="CO53" i="14" s="1"/>
  <c r="CO51" i="4" s="1"/>
  <c r="CO45" i="14"/>
  <c r="CO72" i="14"/>
  <c r="CO73" i="14" s="1"/>
  <c r="CO76" i="14" s="1"/>
  <c r="CO61" i="14"/>
  <c r="CO62" i="14" s="1"/>
  <c r="CO65" i="14" s="1"/>
  <c r="CK3" i="14"/>
  <c r="CK3" i="17"/>
  <c r="CK3" i="15"/>
  <c r="CN72" i="7"/>
  <c r="CN52" i="4"/>
  <c r="CN30" i="15"/>
  <c r="CN31" i="15" s="1"/>
  <c r="CN36" i="15" s="1"/>
  <c r="CO4" i="14"/>
  <c r="CO4" i="15"/>
  <c r="CO4" i="17"/>
  <c r="AG89" i="7"/>
  <c r="AG21" i="4" s="1"/>
  <c r="AG22" i="4" s="1"/>
  <c r="AG20" i="15"/>
  <c r="AG22" i="15" s="1"/>
  <c r="AG35" i="15" s="1"/>
  <c r="AG37" i="15" s="1"/>
  <c r="AG58" i="15" s="1"/>
  <c r="AG59" i="15" s="1"/>
  <c r="AX56" i="12"/>
  <c r="AY82" i="14"/>
  <c r="AY78" i="14"/>
  <c r="AW32" i="12"/>
  <c r="AW33" i="12" s="1"/>
  <c r="AX30" i="12" s="1"/>
  <c r="AX21" i="12" s="1"/>
  <c r="AW37" i="12"/>
  <c r="AW38" i="12" s="1"/>
  <c r="AW41" i="12" s="1"/>
  <c r="AW42" i="12" s="1"/>
  <c r="AW55" i="12"/>
  <c r="AV35" i="4"/>
  <c r="AX17" i="12"/>
  <c r="AX18" i="12" s="1"/>
  <c r="AX31" i="12" s="1"/>
  <c r="AX13" i="12"/>
  <c r="AX14" i="12" s="1"/>
  <c r="AZ46" i="14"/>
  <c r="AY34" i="4"/>
  <c r="AY33" i="17" s="1"/>
  <c r="AY34" i="17" s="1"/>
  <c r="CO39" i="14"/>
  <c r="CO17" i="14"/>
  <c r="AY83" i="14"/>
  <c r="AY90" i="14" s="1"/>
  <c r="AY91" i="14" s="1"/>
  <c r="AG14" i="7"/>
  <c r="AG15" i="7" s="1"/>
  <c r="AH12" i="7" s="1"/>
  <c r="CH8" i="12"/>
  <c r="CO36" i="14"/>
  <c r="AG25" i="7"/>
  <c r="AG26" i="7" s="1"/>
  <c r="AG29" i="4" s="1"/>
  <c r="CI11" i="4"/>
  <c r="CI50" i="17" s="1"/>
  <c r="CP2" i="14"/>
  <c r="CP85" i="3"/>
  <c r="CP86" i="3" s="1"/>
  <c r="CP15" i="14" s="1"/>
  <c r="CP16" i="14" s="1"/>
  <c r="CP89" i="14" s="1"/>
  <c r="CO62" i="7"/>
  <c r="CM65" i="7"/>
  <c r="CM61" i="4" s="1"/>
  <c r="CM73" i="7"/>
  <c r="CJ71" i="7"/>
  <c r="CJ74" i="7" s="1"/>
  <c r="CI36" i="4"/>
  <c r="CI36" i="17" s="1"/>
  <c r="CN63" i="7"/>
  <c r="CN64" i="7" s="1"/>
  <c r="CN21" i="15" s="1"/>
  <c r="CO113" i="3"/>
  <c r="CP114" i="3" s="1"/>
  <c r="CP133" i="3" s="1"/>
  <c r="CO58" i="7"/>
  <c r="CO59" i="7" s="1"/>
  <c r="CL84" i="13"/>
  <c r="CL96" i="13" s="1"/>
  <c r="CP2" i="13"/>
  <c r="CP63" i="3"/>
  <c r="CP64" i="3" s="1"/>
  <c r="CP2" i="12"/>
  <c r="CP2" i="11"/>
  <c r="CP29" i="13"/>
  <c r="CP30" i="13" s="1"/>
  <c r="CP23" i="13"/>
  <c r="CP24" i="13" s="1"/>
  <c r="CO61" i="13"/>
  <c r="CO45" i="13"/>
  <c r="CO33" i="13"/>
  <c r="CJ94" i="13"/>
  <c r="CJ97" i="13" s="1"/>
  <c r="CI27" i="4"/>
  <c r="CO4" i="11"/>
  <c r="CO4" i="12"/>
  <c r="CO4" i="13"/>
  <c r="CM30" i="8"/>
  <c r="CM31" i="8" s="1"/>
  <c r="CK26" i="11"/>
  <c r="CK32" i="11" s="1"/>
  <c r="CK11" i="11"/>
  <c r="CK30" i="11" s="1"/>
  <c r="CM73" i="13"/>
  <c r="CM74" i="13" s="1"/>
  <c r="CM81" i="13" s="1"/>
  <c r="CM63" i="13"/>
  <c r="CN60" i="13" s="1"/>
  <c r="CM95" i="13"/>
  <c r="CM36" i="13"/>
  <c r="CM47" i="4" s="1"/>
  <c r="CM71" i="12"/>
  <c r="CM53" i="9"/>
  <c r="CM54" i="9" s="1"/>
  <c r="CM69" i="9" s="1"/>
  <c r="CI72" i="12"/>
  <c r="CI73" i="12" s="1"/>
  <c r="CJ70" i="12" s="1"/>
  <c r="CJ62" i="12" s="1"/>
  <c r="CJ63" i="12" s="1"/>
  <c r="CI9" i="12"/>
  <c r="CN35" i="13"/>
  <c r="CM101" i="9"/>
  <c r="CM103" i="9" s="1"/>
  <c r="CM109" i="9" s="1"/>
  <c r="AM54" i="11"/>
  <c r="AM55" i="11" s="1"/>
  <c r="AM47" i="11"/>
  <c r="AM44" i="4" s="1"/>
  <c r="CO67" i="13"/>
  <c r="CO55" i="13"/>
  <c r="CO34" i="13"/>
  <c r="CL16" i="11"/>
  <c r="CL18" i="11" s="1"/>
  <c r="CL31" i="11" s="1"/>
  <c r="CL9" i="11"/>
  <c r="CO114" i="9"/>
  <c r="CO39" i="11"/>
  <c r="CM58" i="9"/>
  <c r="CM59" i="9" s="1"/>
  <c r="CM83" i="9" s="1"/>
  <c r="CM69" i="13"/>
  <c r="CN66" i="13" s="1"/>
  <c r="CM77" i="13"/>
  <c r="CM78" i="13" s="1"/>
  <c r="CM82" i="13" s="1"/>
  <c r="CN25" i="8"/>
  <c r="CN53" i="9" s="1"/>
  <c r="CN54" i="9" s="1"/>
  <c r="CN69" i="9" s="1"/>
  <c r="AM119" i="9"/>
  <c r="AM121" i="9" s="1"/>
  <c r="CO69" i="7"/>
  <c r="CO50" i="11"/>
  <c r="CO28" i="12"/>
  <c r="CO53" i="12"/>
  <c r="CO92" i="13"/>
  <c r="CO68" i="12"/>
  <c r="CO125" i="9"/>
  <c r="CO41" i="11"/>
  <c r="CO10" i="13"/>
  <c r="CO11" i="13" s="1"/>
  <c r="CO83" i="13" s="1"/>
  <c r="CO116" i="9"/>
  <c r="CO25" i="11"/>
  <c r="CO10" i="11"/>
  <c r="CO17" i="11"/>
  <c r="CK3" i="12"/>
  <c r="CK3" i="13"/>
  <c r="CK3" i="11"/>
  <c r="CN134" i="3"/>
  <c r="CK85" i="13"/>
  <c r="CK13" i="4" s="1"/>
  <c r="CK96" i="13"/>
  <c r="CR54" i="13"/>
  <c r="CR5" i="13"/>
  <c r="CR44" i="13"/>
  <c r="CR5" i="12"/>
  <c r="CR5" i="11"/>
  <c r="CQ46" i="13"/>
  <c r="CQ62" i="13" s="1"/>
  <c r="CQ56" i="13"/>
  <c r="CQ68" i="13" s="1"/>
  <c r="CL71" i="9"/>
  <c r="CJ9" i="4"/>
  <c r="CJ115" i="9"/>
  <c r="CJ117" i="9" s="1"/>
  <c r="CJ120" i="9" s="1"/>
  <c r="CL72" i="9"/>
  <c r="CL103" i="9"/>
  <c r="CL109" i="9" s="1"/>
  <c r="CK74" i="9"/>
  <c r="CK107" i="9" s="1"/>
  <c r="CK88" i="9"/>
  <c r="CK92" i="9" s="1"/>
  <c r="CK93" i="9" s="1"/>
  <c r="CK108" i="9" s="1"/>
  <c r="CM80" i="9"/>
  <c r="CM66" i="9"/>
  <c r="CM71" i="9" s="1"/>
  <c r="CN48" i="9"/>
  <c r="CN45" i="9"/>
  <c r="CN47" i="9"/>
  <c r="CN46" i="9"/>
  <c r="CM81" i="9"/>
  <c r="CM67" i="9"/>
  <c r="CO131" i="3"/>
  <c r="CO22" i="8"/>
  <c r="CK3" i="7"/>
  <c r="CK3" i="9"/>
  <c r="CK3" i="8"/>
  <c r="CM82" i="9"/>
  <c r="CM68" i="9"/>
  <c r="CM79" i="9"/>
  <c r="CM65" i="9"/>
  <c r="CL70" i="9"/>
  <c r="CR5" i="8"/>
  <c r="CR5" i="9"/>
  <c r="CR5" i="7"/>
  <c r="CL85" i="9"/>
  <c r="CL86" i="9"/>
  <c r="CL84" i="9"/>
  <c r="CL87" i="9"/>
  <c r="CL73" i="9"/>
  <c r="CP74" i="3"/>
  <c r="CP75" i="3" s="1"/>
  <c r="CP102" i="9" s="1"/>
  <c r="CP14" i="8"/>
  <c r="CP15" i="8" s="1"/>
  <c r="CP18" i="8" s="1"/>
  <c r="CP19" i="8" s="1"/>
  <c r="CP24" i="8" s="1"/>
  <c r="CP2" i="9"/>
  <c r="CP2" i="8"/>
  <c r="CO4" i="7"/>
  <c r="CO4" i="9"/>
  <c r="CO4" i="8"/>
  <c r="CO40" i="9"/>
  <c r="CO23" i="8"/>
  <c r="CO21" i="7"/>
  <c r="CO10" i="7"/>
  <c r="CP25" i="3"/>
  <c r="CP26" i="3" s="1"/>
  <c r="CP27" i="3" s="1"/>
  <c r="CP2" i="7"/>
  <c r="CQ17" i="3"/>
  <c r="CQ18" i="3" s="1"/>
  <c r="CR5" i="2"/>
  <c r="CR5" i="5"/>
  <c r="CR5" i="4"/>
  <c r="CS9" i="3"/>
  <c r="CR5" i="3"/>
  <c r="CR12" i="3"/>
  <c r="CR13" i="3" s="1"/>
  <c r="CO10" i="5"/>
  <c r="CO15" i="5" s="1"/>
  <c r="CP12" i="5" s="1"/>
  <c r="CP117" i="3"/>
  <c r="CL140" i="3"/>
  <c r="CL141" i="3" s="1"/>
  <c r="CO4" i="3"/>
  <c r="CO4" i="5"/>
  <c r="CO4" i="4"/>
  <c r="CO4" i="2"/>
  <c r="CK3" i="3"/>
  <c r="CK3" i="2"/>
  <c r="CK3" i="5"/>
  <c r="CK3" i="4"/>
  <c r="CP2" i="4"/>
  <c r="CP2" i="5"/>
  <c r="CP2" i="2"/>
  <c r="CP109" i="3"/>
  <c r="CP110" i="3" s="1"/>
  <c r="CP47" i="7" s="1"/>
  <c r="CP48" i="7" s="1"/>
  <c r="CP21" i="3"/>
  <c r="CP22" i="3" s="1"/>
  <c r="CP33" i="3"/>
  <c r="CP34" i="3" s="1"/>
  <c r="CP26" i="15" s="1"/>
  <c r="CP27" i="15" s="1"/>
  <c r="CP29" i="15" s="1"/>
  <c r="CP2" i="3"/>
  <c r="CP41" i="3"/>
  <c r="CP57" i="3"/>
  <c r="CP58" i="3" s="1"/>
  <c r="CP46" i="3"/>
  <c r="CP47" i="3" s="1"/>
  <c r="CL85" i="13" l="1"/>
  <c r="CL13" i="4" s="1"/>
  <c r="CK33" i="11"/>
  <c r="CK53" i="11" s="1"/>
  <c r="BA37" i="14"/>
  <c r="AZ33" i="4"/>
  <c r="AZ32" i="17" s="1"/>
  <c r="AZ81" i="14"/>
  <c r="AZ67" i="14"/>
  <c r="AY40" i="17"/>
  <c r="AY49" i="17"/>
  <c r="CJ11" i="4"/>
  <c r="CJ50" i="17" s="1"/>
  <c r="CP48" i="14"/>
  <c r="CP88" i="14"/>
  <c r="AG30" i="4"/>
  <c r="AG19" i="17"/>
  <c r="AG20" i="17" s="1"/>
  <c r="AG22" i="17" s="1"/>
  <c r="AG25" i="17" s="1"/>
  <c r="AG27" i="17" s="1"/>
  <c r="AY9" i="17"/>
  <c r="AY122" i="3"/>
  <c r="AY123" i="3" s="1"/>
  <c r="CO56" i="4"/>
  <c r="CS5" i="14"/>
  <c r="CS5" i="17"/>
  <c r="CS5" i="15"/>
  <c r="AG64" i="4"/>
  <c r="AG65" i="4" s="1"/>
  <c r="CP72" i="14"/>
  <c r="CP73" i="14" s="1"/>
  <c r="CP76" i="14" s="1"/>
  <c r="CP61" i="14"/>
  <c r="CP62" i="14" s="1"/>
  <c r="CP65" i="14" s="1"/>
  <c r="CO72" i="7"/>
  <c r="CO30" i="15"/>
  <c r="CO31" i="15" s="1"/>
  <c r="CO36" i="15" s="1"/>
  <c r="CO52" i="4"/>
  <c r="CR130" i="3"/>
  <c r="CR50" i="15"/>
  <c r="CP118" i="3"/>
  <c r="CP36" i="7"/>
  <c r="CP37" i="7" s="1"/>
  <c r="CP52" i="14"/>
  <c r="CP53" i="14" s="1"/>
  <c r="CP51" i="4" s="1"/>
  <c r="CP45" i="14"/>
  <c r="CP4" i="14"/>
  <c r="CP4" i="15"/>
  <c r="CP4" i="17"/>
  <c r="CL3" i="14"/>
  <c r="CL3" i="17"/>
  <c r="CL3" i="15"/>
  <c r="CP58" i="4"/>
  <c r="CN101" i="9"/>
  <c r="CN103" i="9" s="1"/>
  <c r="CN109" i="9" s="1"/>
  <c r="CN36" i="8"/>
  <c r="CN37" i="8" s="1"/>
  <c r="CN24" i="11" s="1"/>
  <c r="CQ97" i="3"/>
  <c r="CQ98" i="3" s="1"/>
  <c r="CQ29" i="14" s="1"/>
  <c r="CQ30" i="14" s="1"/>
  <c r="CQ2" i="15"/>
  <c r="CQ57" i="15"/>
  <c r="CQ2" i="17"/>
  <c r="CQ10" i="15"/>
  <c r="CQ11" i="15" s="1"/>
  <c r="CQ14" i="15" s="1"/>
  <c r="CQ15" i="15" s="1"/>
  <c r="CQ41" i="15" s="1"/>
  <c r="AG61" i="15"/>
  <c r="AG40" i="15"/>
  <c r="AG42" i="15" s="1"/>
  <c r="AG45" i="15" s="1"/>
  <c r="AG49" i="15"/>
  <c r="AG51" i="15" s="1"/>
  <c r="AG53" i="15" s="1"/>
  <c r="AY15" i="4"/>
  <c r="AY16" i="4" s="1"/>
  <c r="AY47" i="12" s="1"/>
  <c r="AY48" i="12" s="1"/>
  <c r="AY56" i="12" s="1"/>
  <c r="AY57" i="4"/>
  <c r="AG37" i="4"/>
  <c r="CP39" i="14"/>
  <c r="CP17" i="14"/>
  <c r="AY10" i="12"/>
  <c r="AY11" i="12" s="1"/>
  <c r="AY84" i="14"/>
  <c r="AX22" i="12"/>
  <c r="AX23" i="12" s="1"/>
  <c r="AX36" i="12"/>
  <c r="AW57" i="12"/>
  <c r="AW58" i="12" s="1"/>
  <c r="AW43" i="12"/>
  <c r="AW50" i="4" s="1"/>
  <c r="AZ75" i="14"/>
  <c r="AZ77" i="14" s="1"/>
  <c r="AZ49" i="14"/>
  <c r="CN58" i="9"/>
  <c r="CN59" i="9" s="1"/>
  <c r="CN83" i="9" s="1"/>
  <c r="CI8" i="12"/>
  <c r="AH23" i="7"/>
  <c r="AH82" i="7" s="1"/>
  <c r="AH84" i="7" s="1"/>
  <c r="AH87" i="7" s="1"/>
  <c r="CP36" i="14"/>
  <c r="CN30" i="8"/>
  <c r="CN31" i="8" s="1"/>
  <c r="CN9" i="11" s="1"/>
  <c r="CM72" i="9"/>
  <c r="CM85" i="9"/>
  <c r="CQ85" i="3"/>
  <c r="CQ86" i="3" s="1"/>
  <c r="CQ15" i="14" s="1"/>
  <c r="CQ16" i="14" s="1"/>
  <c r="CQ89" i="14" s="1"/>
  <c r="CQ2" i="14"/>
  <c r="CM73" i="9"/>
  <c r="CP62" i="7"/>
  <c r="CO35" i="13"/>
  <c r="CO36" i="13" s="1"/>
  <c r="CO47" i="4" s="1"/>
  <c r="CM70" i="9"/>
  <c r="AH78" i="7"/>
  <c r="AH80" i="7" s="1"/>
  <c r="AH86" i="7" s="1"/>
  <c r="CK71" i="7"/>
  <c r="CK74" i="7" s="1"/>
  <c r="CJ36" i="4"/>
  <c r="CJ36" i="17" s="1"/>
  <c r="CN65" i="7"/>
  <c r="CN61" i="4" s="1"/>
  <c r="CN73" i="7"/>
  <c r="CO63" i="7"/>
  <c r="CO64" i="7" s="1"/>
  <c r="CO21" i="15" s="1"/>
  <c r="CM84" i="13"/>
  <c r="CM96" i="13" s="1"/>
  <c r="CP113" i="3"/>
  <c r="CQ114" i="3" s="1"/>
  <c r="CQ133" i="3" s="1"/>
  <c r="CP58" i="7"/>
  <c r="CP59" i="7" s="1"/>
  <c r="CK34" i="11"/>
  <c r="CK10" i="4" s="1"/>
  <c r="CL3" i="12"/>
  <c r="CL3" i="13"/>
  <c r="CL3" i="11"/>
  <c r="CM86" i="9"/>
  <c r="CL26" i="11"/>
  <c r="CL32" i="11" s="1"/>
  <c r="CL11" i="11"/>
  <c r="CL30" i="11" s="1"/>
  <c r="CN36" i="13"/>
  <c r="CN47" i="4" s="1"/>
  <c r="CN71" i="12"/>
  <c r="CN95" i="13"/>
  <c r="CP61" i="13"/>
  <c r="CP45" i="13"/>
  <c r="CP33" i="13"/>
  <c r="AN52" i="11"/>
  <c r="AM32" i="4"/>
  <c r="AM23" i="17" s="1"/>
  <c r="CR56" i="13"/>
  <c r="CR68" i="13" s="1"/>
  <c r="CR46" i="13"/>
  <c r="CR62" i="13" s="1"/>
  <c r="CM16" i="11"/>
  <c r="CM18" i="11" s="1"/>
  <c r="CM31" i="11" s="1"/>
  <c r="CM9" i="11"/>
  <c r="CP67" i="13"/>
  <c r="CP34" i="13"/>
  <c r="CP55" i="13"/>
  <c r="CK94" i="13"/>
  <c r="CK97" i="13" s="1"/>
  <c r="CJ27" i="4"/>
  <c r="CO134" i="3"/>
  <c r="CQ63" i="3"/>
  <c r="CQ64" i="3" s="1"/>
  <c r="CQ2" i="13"/>
  <c r="CQ29" i="13"/>
  <c r="CQ30" i="13" s="1"/>
  <c r="CQ2" i="12"/>
  <c r="CQ2" i="11"/>
  <c r="CQ23" i="13"/>
  <c r="CQ24" i="13" s="1"/>
  <c r="CS5" i="13"/>
  <c r="CS44" i="13"/>
  <c r="CS5" i="12"/>
  <c r="CS54" i="13"/>
  <c r="CS5" i="11"/>
  <c r="CM84" i="9"/>
  <c r="AM129" i="9"/>
  <c r="AM130" i="9" s="1"/>
  <c r="AM43" i="4"/>
  <c r="AM45" i="4" s="1"/>
  <c r="AM48" i="4" s="1"/>
  <c r="AM53" i="4" s="1"/>
  <c r="CJ72" i="12"/>
  <c r="CJ73" i="12" s="1"/>
  <c r="CK70" i="12" s="1"/>
  <c r="CK62" i="12" s="1"/>
  <c r="CK63" i="12" s="1"/>
  <c r="CJ9" i="12"/>
  <c r="CN63" i="13"/>
  <c r="CO60" i="13" s="1"/>
  <c r="CN73" i="13"/>
  <c r="CN74" i="13" s="1"/>
  <c r="CN81" i="13" s="1"/>
  <c r="CP41" i="11"/>
  <c r="CP10" i="13"/>
  <c r="CP11" i="13" s="1"/>
  <c r="CP83" i="13" s="1"/>
  <c r="CP25" i="11"/>
  <c r="CP17" i="11"/>
  <c r="CP116" i="9"/>
  <c r="CP10" i="11"/>
  <c r="CP69" i="7"/>
  <c r="CP50" i="11"/>
  <c r="CP28" i="12"/>
  <c r="CP92" i="13"/>
  <c r="CP53" i="12"/>
  <c r="CP68" i="12"/>
  <c r="CP125" i="9"/>
  <c r="CP4" i="13"/>
  <c r="CP4" i="12"/>
  <c r="CP4" i="11"/>
  <c r="CP39" i="11"/>
  <c r="CP114" i="9"/>
  <c r="CM87" i="9"/>
  <c r="CN69" i="13"/>
  <c r="CO66" i="13" s="1"/>
  <c r="CN77" i="13"/>
  <c r="CN78" i="13" s="1"/>
  <c r="CN82" i="13" s="1"/>
  <c r="CK110" i="9"/>
  <c r="CK128" i="9" s="1"/>
  <c r="CP40" i="9"/>
  <c r="CP23" i="8"/>
  <c r="CL88" i="9"/>
  <c r="CL92" i="9" s="1"/>
  <c r="CL93" i="9" s="1"/>
  <c r="CL108" i="9" s="1"/>
  <c r="CO25" i="8"/>
  <c r="CQ2" i="9"/>
  <c r="CQ2" i="8"/>
  <c r="CQ74" i="3"/>
  <c r="CQ75" i="3" s="1"/>
  <c r="CQ102" i="9" s="1"/>
  <c r="CQ14" i="8"/>
  <c r="CQ15" i="8" s="1"/>
  <c r="CQ18" i="8" s="1"/>
  <c r="CQ19" i="8" s="1"/>
  <c r="CQ24" i="8" s="1"/>
  <c r="CP131" i="3"/>
  <c r="CP22" i="8"/>
  <c r="CN79" i="9"/>
  <c r="CN65" i="9"/>
  <c r="CN70" i="9" s="1"/>
  <c r="CO47" i="9"/>
  <c r="CO46" i="9"/>
  <c r="CO45" i="9"/>
  <c r="CO48" i="9"/>
  <c r="CN82" i="9"/>
  <c r="CN68" i="9"/>
  <c r="CN73" i="9" s="1"/>
  <c r="CP4" i="7"/>
  <c r="CP4" i="8"/>
  <c r="CP4" i="9"/>
  <c r="CL74" i="9"/>
  <c r="CL107" i="9" s="1"/>
  <c r="CN80" i="9"/>
  <c r="CN66" i="9"/>
  <c r="CN71" i="9" s="1"/>
  <c r="CS5" i="9"/>
  <c r="CS5" i="7"/>
  <c r="CS5" i="8"/>
  <c r="CL3" i="7"/>
  <c r="CL3" i="9"/>
  <c r="CL3" i="8"/>
  <c r="CN81" i="9"/>
  <c r="CN67" i="9"/>
  <c r="CN72" i="9" s="1"/>
  <c r="CP21" i="7"/>
  <c r="CP10" i="7"/>
  <c r="CQ25" i="3"/>
  <c r="CQ26" i="3" s="1"/>
  <c r="CQ27" i="3" s="1"/>
  <c r="CQ2" i="7"/>
  <c r="CR17" i="3"/>
  <c r="CR18" i="3" s="1"/>
  <c r="CS5" i="2"/>
  <c r="CS5" i="5"/>
  <c r="CS5" i="4"/>
  <c r="CS12" i="3"/>
  <c r="CS13" i="3" s="1"/>
  <c r="CT9" i="3"/>
  <c r="CS5" i="3"/>
  <c r="CP10" i="5"/>
  <c r="CP15" i="5" s="1"/>
  <c r="CQ12" i="5" s="1"/>
  <c r="CL3" i="3"/>
  <c r="CL3" i="4"/>
  <c r="CL3" i="5"/>
  <c r="CL3" i="2"/>
  <c r="CM140" i="3"/>
  <c r="CM141" i="3" s="1"/>
  <c r="CP4" i="3"/>
  <c r="CP4" i="4"/>
  <c r="CP4" i="5"/>
  <c r="CP4" i="2"/>
  <c r="CQ2" i="5"/>
  <c r="CQ2" i="4"/>
  <c r="CQ2" i="2"/>
  <c r="CQ2" i="3"/>
  <c r="CQ33" i="3"/>
  <c r="CQ34" i="3" s="1"/>
  <c r="CQ26" i="15" s="1"/>
  <c r="CQ27" i="15" s="1"/>
  <c r="CQ29" i="15" s="1"/>
  <c r="CQ109" i="3"/>
  <c r="CQ110" i="3" s="1"/>
  <c r="CQ47" i="7" s="1"/>
  <c r="CQ48" i="7" s="1"/>
  <c r="CQ57" i="3"/>
  <c r="CQ58" i="3" s="1"/>
  <c r="CQ21" i="3"/>
  <c r="CQ22" i="3" s="1"/>
  <c r="CQ46" i="3"/>
  <c r="CQ47" i="3" s="1"/>
  <c r="CQ41" i="3"/>
  <c r="CQ42" i="3" s="1"/>
  <c r="CQ132" i="3" s="1"/>
  <c r="CP42" i="3"/>
  <c r="CP132" i="3" s="1"/>
  <c r="CK40" i="11" l="1"/>
  <c r="CK42" i="11" s="1"/>
  <c r="CK45" i="11" s="1"/>
  <c r="CJ8" i="12"/>
  <c r="AZ14" i="4"/>
  <c r="AZ55" i="4"/>
  <c r="BA40" i="14"/>
  <c r="BA64" i="14"/>
  <c r="BA66" i="14" s="1"/>
  <c r="CN87" i="9"/>
  <c r="CO71" i="12"/>
  <c r="CN85" i="9"/>
  <c r="CN84" i="9"/>
  <c r="CL33" i="11"/>
  <c r="CL40" i="11" s="1"/>
  <c r="CL42" i="11" s="1"/>
  <c r="CL45" i="11" s="1"/>
  <c r="CN86" i="9"/>
  <c r="AY49" i="12"/>
  <c r="AY18" i="4" s="1"/>
  <c r="AY19" i="4" s="1"/>
  <c r="AY13" i="7" s="1"/>
  <c r="AY79" i="7" s="1"/>
  <c r="CQ31" i="14"/>
  <c r="CQ58" i="4" s="1"/>
  <c r="CQ88" i="14"/>
  <c r="CN16" i="11"/>
  <c r="CN18" i="11" s="1"/>
  <c r="CN31" i="11" s="1"/>
  <c r="CQ117" i="3"/>
  <c r="CQ118" i="3" s="1"/>
  <c r="CQ48" i="14"/>
  <c r="AY51" i="17"/>
  <c r="AY52" i="17" s="1"/>
  <c r="AY54" i="17" s="1"/>
  <c r="AY10" i="17"/>
  <c r="AY42" i="17"/>
  <c r="AY24" i="17"/>
  <c r="AG38" i="4"/>
  <c r="AG71" i="4" s="1"/>
  <c r="AG37" i="17"/>
  <c r="AG38" i="17" s="1"/>
  <c r="AG41" i="17" s="1"/>
  <c r="AG43" i="17" s="1"/>
  <c r="AG45" i="17" s="1"/>
  <c r="CQ72" i="14"/>
  <c r="CQ73" i="14" s="1"/>
  <c r="CQ76" i="14" s="1"/>
  <c r="CQ61" i="14"/>
  <c r="CQ62" i="14" s="1"/>
  <c r="CQ65" i="14" s="1"/>
  <c r="CO95" i="13"/>
  <c r="AM59" i="4"/>
  <c r="AM62" i="4" s="1"/>
  <c r="AM24" i="7" s="1"/>
  <c r="AM83" i="7" s="1"/>
  <c r="AM8" i="17"/>
  <c r="AM11" i="17" s="1"/>
  <c r="AM13" i="17" s="1"/>
  <c r="CQ36" i="7"/>
  <c r="CQ37" i="7" s="1"/>
  <c r="CQ52" i="14"/>
  <c r="CQ53" i="14" s="1"/>
  <c r="CQ51" i="4" s="1"/>
  <c r="CQ45" i="14"/>
  <c r="CT5" i="14"/>
  <c r="CT5" i="17"/>
  <c r="CT5" i="15"/>
  <c r="CP56" i="4"/>
  <c r="CP72" i="7"/>
  <c r="CP30" i="15"/>
  <c r="CP31" i="15" s="1"/>
  <c r="CP36" i="15" s="1"/>
  <c r="CP52" i="4"/>
  <c r="CS130" i="3"/>
  <c r="CS50" i="15"/>
  <c r="CQ4" i="14"/>
  <c r="CQ4" i="15"/>
  <c r="CQ4" i="17"/>
  <c r="CM3" i="14"/>
  <c r="CM3" i="17"/>
  <c r="CM3" i="15"/>
  <c r="CR97" i="3"/>
  <c r="CR98" i="3" s="1"/>
  <c r="CR29" i="14" s="1"/>
  <c r="CR30" i="14" s="1"/>
  <c r="CR88" i="14" s="1"/>
  <c r="CR57" i="15"/>
  <c r="CR10" i="15"/>
  <c r="CR11" i="15" s="1"/>
  <c r="CR14" i="15" s="1"/>
  <c r="CR15" i="15" s="1"/>
  <c r="CR41" i="15" s="1"/>
  <c r="CR2" i="17"/>
  <c r="CR2" i="15"/>
  <c r="AZ82" i="14"/>
  <c r="AZ83" i="14" s="1"/>
  <c r="AZ90" i="14" s="1"/>
  <c r="AZ91" i="14" s="1"/>
  <c r="AZ78" i="14"/>
  <c r="AX55" i="12"/>
  <c r="AW35" i="4"/>
  <c r="CQ39" i="14"/>
  <c r="CQ17" i="14"/>
  <c r="BA46" i="14"/>
  <c r="AZ34" i="4"/>
  <c r="AZ33" i="17" s="1"/>
  <c r="AZ34" i="17" s="1"/>
  <c r="AX37" i="12"/>
  <c r="AX38" i="12" s="1"/>
  <c r="AX41" i="12" s="1"/>
  <c r="AX42" i="12" s="1"/>
  <c r="AX32" i="12"/>
  <c r="AX33" i="12" s="1"/>
  <c r="AY30" i="12" s="1"/>
  <c r="AY21" i="12" s="1"/>
  <c r="AY17" i="12"/>
  <c r="AY18" i="12" s="1"/>
  <c r="AY31" i="12" s="1"/>
  <c r="AY13" i="12"/>
  <c r="AY14" i="12" s="1"/>
  <c r="CM74" i="9"/>
  <c r="CM107" i="9" s="1"/>
  <c r="CQ36" i="14"/>
  <c r="CM85" i="13"/>
  <c r="CM13" i="4" s="1"/>
  <c r="AH88" i="7"/>
  <c r="CR85" i="3"/>
  <c r="CR86" i="3" s="1"/>
  <c r="CR15" i="14" s="1"/>
  <c r="CR16" i="14" s="1"/>
  <c r="CR89" i="14" s="1"/>
  <c r="CR2" i="14"/>
  <c r="CQ62" i="7"/>
  <c r="CO73" i="7"/>
  <c r="CO65" i="7"/>
  <c r="CO61" i="4" s="1"/>
  <c r="CL71" i="7"/>
  <c r="CL74" i="7" s="1"/>
  <c r="CK36" i="4"/>
  <c r="CK36" i="17" s="1"/>
  <c r="CP63" i="7"/>
  <c r="CP64" i="7" s="1"/>
  <c r="CP21" i="15" s="1"/>
  <c r="CM88" i="9"/>
  <c r="CM92" i="9" s="1"/>
  <c r="CM93" i="9" s="1"/>
  <c r="CM108" i="9" s="1"/>
  <c r="CP134" i="3"/>
  <c r="CQ113" i="3"/>
  <c r="CR114" i="3" s="1"/>
  <c r="CR133" i="3" s="1"/>
  <c r="CQ58" i="7"/>
  <c r="CQ59" i="7" s="1"/>
  <c r="CQ41" i="11"/>
  <c r="CQ10" i="11"/>
  <c r="CQ10" i="13"/>
  <c r="CQ11" i="13" s="1"/>
  <c r="CQ83" i="13" s="1"/>
  <c r="CQ116" i="9"/>
  <c r="CQ25" i="11"/>
  <c r="CQ17" i="11"/>
  <c r="CK72" i="12"/>
  <c r="CK73" i="12" s="1"/>
  <c r="CL70" i="12" s="1"/>
  <c r="CL62" i="12" s="1"/>
  <c r="CL63" i="12" s="1"/>
  <c r="CK9" i="12"/>
  <c r="CQ67" i="13"/>
  <c r="CQ55" i="13"/>
  <c r="CQ34" i="13"/>
  <c r="CQ4" i="13"/>
  <c r="CQ4" i="12"/>
  <c r="CQ4" i="11"/>
  <c r="AN127" i="9"/>
  <c r="AM28" i="4"/>
  <c r="AM18" i="17" s="1"/>
  <c r="CR63" i="3"/>
  <c r="CR64" i="3" s="1"/>
  <c r="CR2" i="13"/>
  <c r="CR2" i="12"/>
  <c r="CR23" i="13"/>
  <c r="CR24" i="13" s="1"/>
  <c r="CR2" i="11"/>
  <c r="CR29" i="13"/>
  <c r="CR30" i="13" s="1"/>
  <c r="AN44" i="11"/>
  <c r="AN46" i="11" s="1"/>
  <c r="CN11" i="11"/>
  <c r="CN30" i="11" s="1"/>
  <c r="CN26" i="11"/>
  <c r="CN32" i="11" s="1"/>
  <c r="CT44" i="13"/>
  <c r="CT5" i="12"/>
  <c r="CT54" i="13"/>
  <c r="CT5" i="11"/>
  <c r="CT5" i="13"/>
  <c r="CQ50" i="11"/>
  <c r="CQ92" i="13"/>
  <c r="CQ28" i="12"/>
  <c r="CQ68" i="12"/>
  <c r="CQ53" i="12"/>
  <c r="CQ125" i="9"/>
  <c r="CQ69" i="7"/>
  <c r="CM3" i="11"/>
  <c r="CM3" i="12"/>
  <c r="CM3" i="13"/>
  <c r="CQ39" i="11"/>
  <c r="CQ114" i="9"/>
  <c r="CQ61" i="13"/>
  <c r="CQ45" i="13"/>
  <c r="CQ33" i="13"/>
  <c r="CP35" i="13"/>
  <c r="CO73" i="13"/>
  <c r="CO74" i="13" s="1"/>
  <c r="CO81" i="13" s="1"/>
  <c r="CO63" i="13"/>
  <c r="CP60" i="13" s="1"/>
  <c r="CS46" i="13"/>
  <c r="CS62" i="13" s="1"/>
  <c r="CS56" i="13"/>
  <c r="CS68" i="13" s="1"/>
  <c r="CM11" i="11"/>
  <c r="CM30" i="11" s="1"/>
  <c r="CM26" i="11"/>
  <c r="CM32" i="11" s="1"/>
  <c r="CO77" i="13"/>
  <c r="CO78" i="13" s="1"/>
  <c r="CO82" i="13" s="1"/>
  <c r="CO69" i="13"/>
  <c r="CP66" i="13" s="1"/>
  <c r="CN84" i="13"/>
  <c r="CL94" i="13"/>
  <c r="CL97" i="13" s="1"/>
  <c r="CK27" i="4"/>
  <c r="CK9" i="4"/>
  <c r="CK115" i="9"/>
  <c r="CK117" i="9" s="1"/>
  <c r="CK120" i="9" s="1"/>
  <c r="CQ131" i="3"/>
  <c r="CQ22" i="8"/>
  <c r="CO79" i="9"/>
  <c r="CO65" i="9"/>
  <c r="CM3" i="7"/>
  <c r="CM3" i="8"/>
  <c r="CM3" i="9"/>
  <c r="CO58" i="9"/>
  <c r="CO59" i="9" s="1"/>
  <c r="CO83" i="9" s="1"/>
  <c r="CO53" i="9"/>
  <c r="CO54" i="9" s="1"/>
  <c r="CO69" i="9" s="1"/>
  <c r="CO36" i="8"/>
  <c r="CO37" i="8" s="1"/>
  <c r="CO24" i="11" s="1"/>
  <c r="CO101" i="9"/>
  <c r="CO30" i="8"/>
  <c r="CO31" i="8" s="1"/>
  <c r="CL110" i="9"/>
  <c r="CL128" i="9" s="1"/>
  <c r="CO80" i="9"/>
  <c r="CO66" i="9"/>
  <c r="CQ4" i="7"/>
  <c r="CQ4" i="9"/>
  <c r="CQ4" i="8"/>
  <c r="CO81" i="9"/>
  <c r="CO67" i="9"/>
  <c r="CP46" i="9"/>
  <c r="CP47" i="9"/>
  <c r="CP45" i="9"/>
  <c r="CP48" i="9"/>
  <c r="CR2" i="9"/>
  <c r="CR74" i="3"/>
  <c r="CR75" i="3" s="1"/>
  <c r="CR102" i="9" s="1"/>
  <c r="CR2" i="8"/>
  <c r="CR14" i="8"/>
  <c r="CR15" i="8" s="1"/>
  <c r="CR18" i="8" s="1"/>
  <c r="CR19" i="8" s="1"/>
  <c r="CR24" i="8" s="1"/>
  <c r="CO82" i="9"/>
  <c r="CO68" i="9"/>
  <c r="CT5" i="9"/>
  <c r="CT5" i="8"/>
  <c r="CT5" i="7"/>
  <c r="CN74" i="9"/>
  <c r="CN107" i="9" s="1"/>
  <c r="CQ40" i="9"/>
  <c r="CQ23" i="8"/>
  <c r="CP25" i="8"/>
  <c r="CQ21" i="7"/>
  <c r="CQ10" i="7"/>
  <c r="CR25" i="3"/>
  <c r="CR26" i="3" s="1"/>
  <c r="CR27" i="3" s="1"/>
  <c r="CR2" i="7"/>
  <c r="CS17" i="3"/>
  <c r="CS18" i="3" s="1"/>
  <c r="CT5" i="2"/>
  <c r="CT5" i="4"/>
  <c r="CT5" i="5"/>
  <c r="CT12" i="3"/>
  <c r="CT13" i="3" s="1"/>
  <c r="CU9" i="3"/>
  <c r="CT5" i="3"/>
  <c r="CQ10" i="5"/>
  <c r="CQ15" i="5" s="1"/>
  <c r="CR12" i="5" s="1"/>
  <c r="CN140" i="3"/>
  <c r="CN141" i="3" s="1"/>
  <c r="CQ4" i="3"/>
  <c r="CQ4" i="5"/>
  <c r="CQ4" i="4"/>
  <c r="CQ4" i="2"/>
  <c r="CR2" i="2"/>
  <c r="CR2" i="5"/>
  <c r="CR2" i="4"/>
  <c r="CR109" i="3"/>
  <c r="CR110" i="3" s="1"/>
  <c r="CR47" i="7" s="1"/>
  <c r="CR48" i="7" s="1"/>
  <c r="CR2" i="3"/>
  <c r="CR21" i="3"/>
  <c r="CR22" i="3" s="1"/>
  <c r="CR57" i="3"/>
  <c r="CR58" i="3" s="1"/>
  <c r="CR46" i="3"/>
  <c r="CR47" i="3" s="1"/>
  <c r="CR41" i="3"/>
  <c r="CR42" i="3" s="1"/>
  <c r="CR132" i="3" s="1"/>
  <c r="CR33" i="3"/>
  <c r="CR34" i="3" s="1"/>
  <c r="CR26" i="15" s="1"/>
  <c r="CR27" i="15" s="1"/>
  <c r="CR29" i="15" s="1"/>
  <c r="CM3" i="3"/>
  <c r="CM3" i="5"/>
  <c r="CM3" i="4"/>
  <c r="CM3" i="2"/>
  <c r="CN88" i="9" l="1"/>
  <c r="CN92" i="9" s="1"/>
  <c r="CN93" i="9" s="1"/>
  <c r="CN108" i="9" s="1"/>
  <c r="CL34" i="11"/>
  <c r="CL10" i="4" s="1"/>
  <c r="CL53" i="11"/>
  <c r="BA81" i="14"/>
  <c r="BA67" i="14"/>
  <c r="BB37" i="14"/>
  <c r="BA33" i="4"/>
  <c r="BA32" i="17" s="1"/>
  <c r="AG70" i="4"/>
  <c r="CR31" i="14"/>
  <c r="CR58" i="4" s="1"/>
  <c r="CQ35" i="13"/>
  <c r="CQ95" i="13" s="1"/>
  <c r="CR48" i="14"/>
  <c r="AZ40" i="17"/>
  <c r="AZ49" i="17"/>
  <c r="AZ9" i="17"/>
  <c r="AZ122" i="3"/>
  <c r="AZ123" i="3" s="1"/>
  <c r="CQ72" i="7"/>
  <c r="CQ52" i="4"/>
  <c r="CQ30" i="15"/>
  <c r="CQ31" i="15" s="1"/>
  <c r="CQ36" i="15" s="1"/>
  <c r="CR36" i="7"/>
  <c r="CR37" i="7" s="1"/>
  <c r="CR52" i="14"/>
  <c r="CR53" i="14" s="1"/>
  <c r="CR51" i="4" s="1"/>
  <c r="CR45" i="14"/>
  <c r="CM110" i="9"/>
  <c r="CM128" i="9" s="1"/>
  <c r="CQ56" i="4"/>
  <c r="CN3" i="14"/>
  <c r="CN3" i="15"/>
  <c r="CN3" i="17"/>
  <c r="CT130" i="3"/>
  <c r="CT50" i="15"/>
  <c r="CS97" i="3"/>
  <c r="CS98" i="3" s="1"/>
  <c r="CS29" i="14" s="1"/>
  <c r="CS30" i="14" s="1"/>
  <c r="CS88" i="14" s="1"/>
  <c r="CS57" i="15"/>
  <c r="CS2" i="17"/>
  <c r="CS10" i="15"/>
  <c r="CS11" i="15" s="1"/>
  <c r="CS14" i="15" s="1"/>
  <c r="CS15" i="15" s="1"/>
  <c r="CS41" i="15" s="1"/>
  <c r="CS2" i="15"/>
  <c r="CR72" i="14"/>
  <c r="CR73" i="14" s="1"/>
  <c r="CR76" i="14" s="1"/>
  <c r="CR61" i="14"/>
  <c r="CR62" i="14" s="1"/>
  <c r="CR65" i="14" s="1"/>
  <c r="CQ134" i="3"/>
  <c r="CR4" i="14"/>
  <c r="CR4" i="17"/>
  <c r="CR4" i="15"/>
  <c r="CU5" i="14"/>
  <c r="CU5" i="17"/>
  <c r="CU5" i="15"/>
  <c r="AH89" i="7"/>
  <c r="AH21" i="4" s="1"/>
  <c r="AH22" i="4" s="1"/>
  <c r="AH20" i="15"/>
  <c r="AH22" i="15" s="1"/>
  <c r="AH35" i="15" s="1"/>
  <c r="AH37" i="15" s="1"/>
  <c r="AH58" i="15" s="1"/>
  <c r="AH59" i="15" s="1"/>
  <c r="AZ15" i="4"/>
  <c r="AZ16" i="4" s="1"/>
  <c r="AZ47" i="12" s="1"/>
  <c r="AZ48" i="12" s="1"/>
  <c r="AZ56" i="12" s="1"/>
  <c r="AZ57" i="4"/>
  <c r="BA75" i="14"/>
  <c r="BA77" i="14" s="1"/>
  <c r="BA49" i="14"/>
  <c r="AY22" i="12"/>
  <c r="AY23" i="12" s="1"/>
  <c r="AY36" i="12"/>
  <c r="AX43" i="12"/>
  <c r="AX50" i="4" s="1"/>
  <c r="AX57" i="12"/>
  <c r="AX58" i="12" s="1"/>
  <c r="AZ84" i="14"/>
  <c r="AZ10" i="12"/>
  <c r="AZ11" i="12" s="1"/>
  <c r="CR39" i="14"/>
  <c r="CR17" i="14"/>
  <c r="CR36" i="14"/>
  <c r="AH14" i="7"/>
  <c r="AH15" i="7" s="1"/>
  <c r="AH37" i="4" s="1"/>
  <c r="AH25" i="7"/>
  <c r="AH26" i="7" s="1"/>
  <c r="AI23" i="7" s="1"/>
  <c r="CO84" i="13"/>
  <c r="CO96" i="13" s="1"/>
  <c r="CR117" i="3"/>
  <c r="CR118" i="3" s="1"/>
  <c r="CS85" i="3"/>
  <c r="CS86" i="3" s="1"/>
  <c r="CS15" i="14" s="1"/>
  <c r="CS16" i="14" s="1"/>
  <c r="CS89" i="14" s="1"/>
  <c r="CS2" i="14"/>
  <c r="CM33" i="11"/>
  <c r="CM40" i="11" s="1"/>
  <c r="CM42" i="11" s="1"/>
  <c r="CM45" i="11" s="1"/>
  <c r="CR62" i="7"/>
  <c r="CP73" i="7"/>
  <c r="CP65" i="7"/>
  <c r="CP61" i="4" s="1"/>
  <c r="CM71" i="7"/>
  <c r="CM74" i="7" s="1"/>
  <c r="CL36" i="4"/>
  <c r="CL36" i="17" s="1"/>
  <c r="CQ63" i="7"/>
  <c r="CQ64" i="7" s="1"/>
  <c r="CQ21" i="15" s="1"/>
  <c r="CN33" i="11"/>
  <c r="CN34" i="11" s="1"/>
  <c r="CN10" i="4" s="1"/>
  <c r="CR113" i="3"/>
  <c r="CS114" i="3" s="1"/>
  <c r="CS133" i="3" s="1"/>
  <c r="CR58" i="7"/>
  <c r="CR59" i="7" s="1"/>
  <c r="CS63" i="3"/>
  <c r="CS64" i="3" s="1"/>
  <c r="CS23" i="13"/>
  <c r="CS24" i="13" s="1"/>
  <c r="CS2" i="12"/>
  <c r="CS2" i="13"/>
  <c r="CS2" i="11"/>
  <c r="CS29" i="13"/>
  <c r="CS30" i="13" s="1"/>
  <c r="CR39" i="11"/>
  <c r="CR114" i="9"/>
  <c r="CR61" i="13"/>
  <c r="CR33" i="13"/>
  <c r="CR45" i="13"/>
  <c r="CN96" i="13"/>
  <c r="CN85" i="13"/>
  <c r="CN13" i="4" s="1"/>
  <c r="AN54" i="11"/>
  <c r="AN55" i="11" s="1"/>
  <c r="AN47" i="11"/>
  <c r="AN44" i="4" s="1"/>
  <c r="CR67" i="13"/>
  <c r="CR55" i="13"/>
  <c r="CR34" i="13"/>
  <c r="CN3" i="13"/>
  <c r="CN3" i="11"/>
  <c r="CN3" i="12"/>
  <c r="CM94" i="13"/>
  <c r="CM97" i="13" s="1"/>
  <c r="CL27" i="4"/>
  <c r="CP69" i="13"/>
  <c r="CQ66" i="13" s="1"/>
  <c r="CP77" i="13"/>
  <c r="CP78" i="13" s="1"/>
  <c r="CP82" i="13" s="1"/>
  <c r="CL72" i="12"/>
  <c r="CL73" i="12" s="1"/>
  <c r="CM70" i="12" s="1"/>
  <c r="CM62" i="12" s="1"/>
  <c r="CM63" i="12" s="1"/>
  <c r="CL9" i="12"/>
  <c r="CR125" i="9"/>
  <c r="CR68" i="12"/>
  <c r="CR92" i="13"/>
  <c r="CR53" i="12"/>
  <c r="CR28" i="12"/>
  <c r="CR50" i="11"/>
  <c r="CR69" i="7"/>
  <c r="CR4" i="12"/>
  <c r="CR4" i="11"/>
  <c r="CR4" i="13"/>
  <c r="CP71" i="12"/>
  <c r="CP36" i="13"/>
  <c r="CP47" i="4" s="1"/>
  <c r="CP95" i="13"/>
  <c r="CR17" i="11"/>
  <c r="CR10" i="11"/>
  <c r="CR10" i="13"/>
  <c r="CR11" i="13" s="1"/>
  <c r="CR83" i="13" s="1"/>
  <c r="CR25" i="11"/>
  <c r="CR116" i="9"/>
  <c r="CR41" i="11"/>
  <c r="CU44" i="13"/>
  <c r="CU5" i="12"/>
  <c r="CU5" i="13"/>
  <c r="CU5" i="11"/>
  <c r="CU54" i="13"/>
  <c r="CO9" i="11"/>
  <c r="CO16" i="11"/>
  <c r="CO18" i="11" s="1"/>
  <c r="CO31" i="11" s="1"/>
  <c r="CP73" i="13"/>
  <c r="CP74" i="13" s="1"/>
  <c r="CP81" i="13" s="1"/>
  <c r="CP63" i="13"/>
  <c r="CQ60" i="13" s="1"/>
  <c r="CT56" i="13"/>
  <c r="CT68" i="13" s="1"/>
  <c r="CT46" i="13"/>
  <c r="CT62" i="13" s="1"/>
  <c r="AN119" i="9"/>
  <c r="AN121" i="9" s="1"/>
  <c r="CK11" i="4"/>
  <c r="CK50" i="17" s="1"/>
  <c r="CL9" i="4"/>
  <c r="CL115" i="9"/>
  <c r="CL117" i="9" s="1"/>
  <c r="CL120" i="9" s="1"/>
  <c r="CO103" i="9"/>
  <c r="CO109" i="9" s="1"/>
  <c r="CN110" i="9"/>
  <c r="CN128" i="9" s="1"/>
  <c r="CS2" i="9"/>
  <c r="CS14" i="8"/>
  <c r="CS15" i="8" s="1"/>
  <c r="CS18" i="8" s="1"/>
  <c r="CS19" i="8" s="1"/>
  <c r="CS24" i="8" s="1"/>
  <c r="CS2" i="8"/>
  <c r="CS74" i="3"/>
  <c r="CS75" i="3" s="1"/>
  <c r="CS102" i="9" s="1"/>
  <c r="CP81" i="9"/>
  <c r="CP67" i="9"/>
  <c r="CO70" i="9"/>
  <c r="CO86" i="9"/>
  <c r="CO84" i="9"/>
  <c r="CO87" i="9"/>
  <c r="CO85" i="9"/>
  <c r="CR131" i="3"/>
  <c r="CR22" i="8"/>
  <c r="CO73" i="9"/>
  <c r="CN3" i="7"/>
  <c r="CN3" i="8"/>
  <c r="CN3" i="9"/>
  <c r="CR40" i="9"/>
  <c r="CR23" i="8"/>
  <c r="CO71" i="9"/>
  <c r="CP80" i="9"/>
  <c r="CP66" i="9"/>
  <c r="CO72" i="9"/>
  <c r="CQ25" i="8"/>
  <c r="CU5" i="9"/>
  <c r="CU5" i="7"/>
  <c r="CU5" i="8"/>
  <c r="CQ45" i="9"/>
  <c r="CQ47" i="9"/>
  <c r="CQ48" i="9"/>
  <c r="CQ46" i="9"/>
  <c r="CP82" i="9"/>
  <c r="CP68" i="9"/>
  <c r="CR4" i="7"/>
  <c r="CR4" i="9"/>
  <c r="CR4" i="8"/>
  <c r="CP53" i="9"/>
  <c r="CP54" i="9" s="1"/>
  <c r="CP69" i="9" s="1"/>
  <c r="CP36" i="8"/>
  <c r="CP37" i="8" s="1"/>
  <c r="CP24" i="11" s="1"/>
  <c r="CP101" i="9"/>
  <c r="CP58" i="9"/>
  <c r="CP59" i="9" s="1"/>
  <c r="CP83" i="9" s="1"/>
  <c r="CP30" i="8"/>
  <c r="CP31" i="8" s="1"/>
  <c r="CP79" i="9"/>
  <c r="CP65" i="9"/>
  <c r="CS25" i="3"/>
  <c r="CS26" i="3" s="1"/>
  <c r="CS27" i="3" s="1"/>
  <c r="CS2" i="7"/>
  <c r="CR21" i="7"/>
  <c r="CR10" i="7"/>
  <c r="CU5" i="5"/>
  <c r="CU5" i="4"/>
  <c r="CU5" i="2"/>
  <c r="CU12" i="3"/>
  <c r="CU13" i="3" s="1"/>
  <c r="CV9" i="3"/>
  <c r="CU5" i="3"/>
  <c r="CT17" i="3"/>
  <c r="CT18" i="3" s="1"/>
  <c r="CR10" i="5"/>
  <c r="CR15" i="5" s="1"/>
  <c r="CS12" i="5" s="1"/>
  <c r="CS2" i="2"/>
  <c r="CS2" i="5"/>
  <c r="CS2" i="4"/>
  <c r="CS33" i="3"/>
  <c r="CS34" i="3" s="1"/>
  <c r="CS26" i="15" s="1"/>
  <c r="CS27" i="15" s="1"/>
  <c r="CS29" i="15" s="1"/>
  <c r="CS46" i="3"/>
  <c r="CS47" i="3" s="1"/>
  <c r="CS109" i="3"/>
  <c r="CS110" i="3" s="1"/>
  <c r="CS47" i="7" s="1"/>
  <c r="CS48" i="7" s="1"/>
  <c r="CS57" i="3"/>
  <c r="CS58" i="3" s="1"/>
  <c r="CS41" i="3"/>
  <c r="CS42" i="3" s="1"/>
  <c r="CS132" i="3" s="1"/>
  <c r="CS2" i="3"/>
  <c r="CS21" i="3"/>
  <c r="CS22" i="3" s="1"/>
  <c r="CO140" i="3"/>
  <c r="CO141" i="3" s="1"/>
  <c r="CR4" i="3"/>
  <c r="CR4" i="2"/>
  <c r="CR4" i="5"/>
  <c r="CR4" i="4"/>
  <c r="CN3" i="3"/>
  <c r="CN3" i="5"/>
  <c r="CN3" i="4"/>
  <c r="CN3" i="2"/>
  <c r="CQ36" i="13" l="1"/>
  <c r="CQ47" i="4" s="1"/>
  <c r="CQ71" i="12"/>
  <c r="BB64" i="14"/>
  <c r="BB66" i="14" s="1"/>
  <c r="BB40" i="14"/>
  <c r="BA55" i="4"/>
  <c r="BA14" i="4"/>
  <c r="CR134" i="3"/>
  <c r="CM53" i="11"/>
  <c r="CM115" i="9"/>
  <c r="CM117" i="9" s="1"/>
  <c r="CM120" i="9" s="1"/>
  <c r="CS31" i="14"/>
  <c r="CS58" i="4" s="1"/>
  <c r="CM9" i="4"/>
  <c r="CS48" i="14"/>
  <c r="CM34" i="11"/>
  <c r="CM10" i="4" s="1"/>
  <c r="CO85" i="13"/>
  <c r="CO13" i="4" s="1"/>
  <c r="AH38" i="4"/>
  <c r="AH37" i="17"/>
  <c r="AH38" i="17" s="1"/>
  <c r="AH41" i="17" s="1"/>
  <c r="AH43" i="17" s="1"/>
  <c r="AH45" i="17" s="1"/>
  <c r="AZ51" i="17"/>
  <c r="AZ52" i="17" s="1"/>
  <c r="AZ54" i="17" s="1"/>
  <c r="AZ10" i="17"/>
  <c r="AZ42" i="17"/>
  <c r="AZ24" i="17"/>
  <c r="AH61" i="15"/>
  <c r="CO3" i="14"/>
  <c r="CO3" i="15"/>
  <c r="CO3" i="17"/>
  <c r="CT97" i="3"/>
  <c r="CT98" i="3" s="1"/>
  <c r="CT29" i="14" s="1"/>
  <c r="CT30" i="14" s="1"/>
  <c r="CT88" i="14" s="1"/>
  <c r="CT2" i="17"/>
  <c r="CT57" i="15"/>
  <c r="CT10" i="15"/>
  <c r="CT11" i="15" s="1"/>
  <c r="CT14" i="15" s="1"/>
  <c r="CT15" i="15" s="1"/>
  <c r="CT41" i="15" s="1"/>
  <c r="CT2" i="15"/>
  <c r="CS4" i="14"/>
  <c r="CS4" i="17"/>
  <c r="CS4" i="15"/>
  <c r="AH64" i="4"/>
  <c r="AH65" i="4" s="1"/>
  <c r="CR72" i="7"/>
  <c r="CR52" i="4"/>
  <c r="CR30" i="15"/>
  <c r="CR31" i="15" s="1"/>
  <c r="CR36" i="15" s="1"/>
  <c r="CV5" i="14"/>
  <c r="CV5" i="17"/>
  <c r="CV5" i="15"/>
  <c r="CR56" i="4"/>
  <c r="CU130" i="3"/>
  <c r="CU50" i="15"/>
  <c r="CS36" i="7"/>
  <c r="CS37" i="7" s="1"/>
  <c r="CS52" i="14"/>
  <c r="CS53" i="14" s="1"/>
  <c r="CS51" i="4" s="1"/>
  <c r="CS45" i="14"/>
  <c r="CN40" i="11"/>
  <c r="CN42" i="11" s="1"/>
  <c r="CN45" i="11" s="1"/>
  <c r="AZ49" i="12"/>
  <c r="AZ18" i="4" s="1"/>
  <c r="AZ19" i="4" s="1"/>
  <c r="AZ13" i="7" s="1"/>
  <c r="AZ79" i="7" s="1"/>
  <c r="CS72" i="14"/>
  <c r="CS73" i="14" s="1"/>
  <c r="CS76" i="14" s="1"/>
  <c r="CS61" i="14"/>
  <c r="CS62" i="14" s="1"/>
  <c r="CS65" i="14" s="1"/>
  <c r="AH40" i="15"/>
  <c r="AH42" i="15" s="1"/>
  <c r="AH45" i="15" s="1"/>
  <c r="AH49" i="15"/>
  <c r="AH51" i="15" s="1"/>
  <c r="AH53" i="15" s="1"/>
  <c r="BA82" i="14"/>
  <c r="BA83" i="14" s="1"/>
  <c r="BA90" i="14" s="1"/>
  <c r="BA91" i="14" s="1"/>
  <c r="BA78" i="14"/>
  <c r="AY32" i="12"/>
  <c r="AY33" i="12" s="1"/>
  <c r="AZ30" i="12" s="1"/>
  <c r="AZ21" i="12" s="1"/>
  <c r="AY37" i="12"/>
  <c r="AY38" i="12" s="1"/>
  <c r="AY41" i="12" s="1"/>
  <c r="AY42" i="12" s="1"/>
  <c r="AY55" i="12"/>
  <c r="AX35" i="4"/>
  <c r="CS39" i="14"/>
  <c r="CS17" i="14"/>
  <c r="AZ13" i="12"/>
  <c r="AZ14" i="12" s="1"/>
  <c r="AZ17" i="12"/>
  <c r="AZ18" i="12" s="1"/>
  <c r="AZ31" i="12" s="1"/>
  <c r="BB46" i="14"/>
  <c r="BA34" i="4"/>
  <c r="BA33" i="17" s="1"/>
  <c r="BA34" i="17" s="1"/>
  <c r="AH29" i="4"/>
  <c r="AI12" i="7"/>
  <c r="AI78" i="7" s="1"/>
  <c r="AI80" i="7" s="1"/>
  <c r="AI86" i="7" s="1"/>
  <c r="CN53" i="11"/>
  <c r="CS36" i="14"/>
  <c r="CS62" i="7"/>
  <c r="CS117" i="3"/>
  <c r="CS118" i="3" s="1"/>
  <c r="CT85" i="3"/>
  <c r="CT86" i="3" s="1"/>
  <c r="CT15" i="14" s="1"/>
  <c r="CT16" i="14" s="1"/>
  <c r="CT89" i="14" s="1"/>
  <c r="CT2" i="14"/>
  <c r="AI82" i="7"/>
  <c r="AI84" i="7" s="1"/>
  <c r="AI87" i="7" s="1"/>
  <c r="CN71" i="7"/>
  <c r="CN74" i="7" s="1"/>
  <c r="CM36" i="4"/>
  <c r="CM36" i="17" s="1"/>
  <c r="CQ65" i="7"/>
  <c r="CQ61" i="4" s="1"/>
  <c r="CQ73" i="7"/>
  <c r="CR63" i="7"/>
  <c r="CR64" i="7" s="1"/>
  <c r="CR21" i="15" s="1"/>
  <c r="CS113" i="3"/>
  <c r="CT114" i="3" s="1"/>
  <c r="CT133" i="3" s="1"/>
  <c r="CS58" i="7"/>
  <c r="CS59" i="7" s="1"/>
  <c r="CO26" i="11"/>
  <c r="CO32" i="11" s="1"/>
  <c r="CO11" i="11"/>
  <c r="CO30" i="11" s="1"/>
  <c r="CR35" i="13"/>
  <c r="CS114" i="9"/>
  <c r="CS39" i="11"/>
  <c r="CU46" i="13"/>
  <c r="CU62" i="13" s="1"/>
  <c r="CU56" i="13"/>
  <c r="CU68" i="13" s="1"/>
  <c r="CS61" i="13"/>
  <c r="CS45" i="13"/>
  <c r="CS33" i="13"/>
  <c r="AN129" i="9"/>
  <c r="AN130" i="9" s="1"/>
  <c r="AN43" i="4"/>
  <c r="AN45" i="4" s="1"/>
  <c r="AN48" i="4" s="1"/>
  <c r="AN53" i="4" s="1"/>
  <c r="CS116" i="9"/>
  <c r="CS41" i="11"/>
  <c r="CS10" i="13"/>
  <c r="CS11" i="13" s="1"/>
  <c r="CS83" i="13" s="1"/>
  <c r="CS17" i="11"/>
  <c r="CS10" i="11"/>
  <c r="CS25" i="11"/>
  <c r="CT63" i="3"/>
  <c r="CT64" i="3" s="1"/>
  <c r="CT2" i="12"/>
  <c r="CT23" i="13"/>
  <c r="CT24" i="13" s="1"/>
  <c r="CT2" i="11"/>
  <c r="CT29" i="13"/>
  <c r="CT30" i="13" s="1"/>
  <c r="CT2" i="13"/>
  <c r="CN94" i="13"/>
  <c r="CN97" i="13" s="1"/>
  <c r="CM27" i="4"/>
  <c r="CM9" i="12"/>
  <c r="CM72" i="12"/>
  <c r="CM73" i="12" s="1"/>
  <c r="CN70" i="12" s="1"/>
  <c r="CN62" i="12" s="1"/>
  <c r="CN63" i="12" s="1"/>
  <c r="CO3" i="13"/>
  <c r="CO3" i="11"/>
  <c r="CO3" i="12"/>
  <c r="CP9" i="11"/>
  <c r="CP16" i="11"/>
  <c r="CP18" i="11" s="1"/>
  <c r="CP31" i="11" s="1"/>
  <c r="CV54" i="13"/>
  <c r="CV44" i="13"/>
  <c r="CV5" i="12"/>
  <c r="CV5" i="11"/>
  <c r="CV5" i="13"/>
  <c r="CQ73" i="13"/>
  <c r="CQ74" i="13" s="1"/>
  <c r="CQ81" i="13" s="1"/>
  <c r="CQ63" i="13"/>
  <c r="CR60" i="13" s="1"/>
  <c r="AO52" i="11"/>
  <c r="AN32" i="4"/>
  <c r="AN23" i="17" s="1"/>
  <c r="CS34" i="13"/>
  <c r="CS67" i="13"/>
  <c r="CS55" i="13"/>
  <c r="CS125" i="9"/>
  <c r="CS68" i="12"/>
  <c r="CS69" i="7"/>
  <c r="CS92" i="13"/>
  <c r="CS53" i="12"/>
  <c r="CS50" i="11"/>
  <c r="CS28" i="12"/>
  <c r="CS4" i="12"/>
  <c r="CS4" i="11"/>
  <c r="CS4" i="13"/>
  <c r="CP84" i="13"/>
  <c r="CQ77" i="13"/>
  <c r="CQ78" i="13" s="1"/>
  <c r="CQ82" i="13" s="1"/>
  <c r="CQ69" i="13"/>
  <c r="CR66" i="13" s="1"/>
  <c r="CK8" i="12"/>
  <c r="CN9" i="4"/>
  <c r="CN11" i="4" s="1"/>
  <c r="CN50" i="17" s="1"/>
  <c r="CN115" i="9"/>
  <c r="CN117" i="9" s="1"/>
  <c r="CN120" i="9" s="1"/>
  <c r="CL11" i="4"/>
  <c r="CL50" i="17" s="1"/>
  <c r="CP103" i="9"/>
  <c r="CP109" i="9" s="1"/>
  <c r="CP73" i="9"/>
  <c r="CP71" i="9"/>
  <c r="CP72" i="9"/>
  <c r="CP70" i="9"/>
  <c r="CT2" i="9"/>
  <c r="CT2" i="8"/>
  <c r="CT14" i="8"/>
  <c r="CT15" i="8" s="1"/>
  <c r="CT18" i="8" s="1"/>
  <c r="CT19" i="8" s="1"/>
  <c r="CT24" i="8" s="1"/>
  <c r="CT74" i="3"/>
  <c r="CT75" i="3" s="1"/>
  <c r="CT102" i="9" s="1"/>
  <c r="CR48" i="9"/>
  <c r="CR45" i="9"/>
  <c r="CR47" i="9"/>
  <c r="CR46" i="9"/>
  <c r="CV5" i="9"/>
  <c r="CV5" i="8"/>
  <c r="CV5" i="7"/>
  <c r="CP85" i="9"/>
  <c r="CP84" i="9"/>
  <c r="CP86" i="9"/>
  <c r="CP87" i="9"/>
  <c r="CQ79" i="9"/>
  <c r="CQ65" i="9"/>
  <c r="CQ82" i="9"/>
  <c r="CQ68" i="9"/>
  <c r="CO74" i="9"/>
  <c r="CO107" i="9" s="1"/>
  <c r="CO88" i="9"/>
  <c r="CO92" i="9" s="1"/>
  <c r="CO93" i="9" s="1"/>
  <c r="CO108" i="9" s="1"/>
  <c r="CO3" i="7"/>
  <c r="CO3" i="9"/>
  <c r="CO3" i="8"/>
  <c r="CQ80" i="9"/>
  <c r="CQ66" i="9"/>
  <c r="CQ81" i="9"/>
  <c r="CQ67" i="9"/>
  <c r="CS22" i="8"/>
  <c r="CS131" i="3"/>
  <c r="CS134" i="3" s="1"/>
  <c r="CQ53" i="9"/>
  <c r="CQ54" i="9" s="1"/>
  <c r="CQ69" i="9" s="1"/>
  <c r="CQ101" i="9"/>
  <c r="CQ36" i="8"/>
  <c r="CQ37" i="8" s="1"/>
  <c r="CQ24" i="11" s="1"/>
  <c r="CQ58" i="9"/>
  <c r="CQ59" i="9" s="1"/>
  <c r="CQ83" i="9" s="1"/>
  <c r="CQ30" i="8"/>
  <c r="CQ31" i="8" s="1"/>
  <c r="CR25" i="8"/>
  <c r="CS4" i="7"/>
  <c r="CS4" i="8"/>
  <c r="CS4" i="9"/>
  <c r="CS40" i="9"/>
  <c r="CS23" i="8"/>
  <c r="CS10" i="7"/>
  <c r="CS21" i="7"/>
  <c r="CT25" i="3"/>
  <c r="CT26" i="3" s="1"/>
  <c r="CT27" i="3" s="1"/>
  <c r="CT2" i="7"/>
  <c r="CS10" i="5"/>
  <c r="CS15" i="5" s="1"/>
  <c r="CT12" i="5" s="1"/>
  <c r="CV5" i="5"/>
  <c r="CV5" i="4"/>
  <c r="CV5" i="2"/>
  <c r="CW9" i="3"/>
  <c r="CV5" i="3"/>
  <c r="CV12" i="3"/>
  <c r="CV13" i="3" s="1"/>
  <c r="CU17" i="3"/>
  <c r="CU18" i="3" s="1"/>
  <c r="CO3" i="3"/>
  <c r="CO3" i="5"/>
  <c r="CO3" i="4"/>
  <c r="CO3" i="2"/>
  <c r="CT2" i="5"/>
  <c r="CT2" i="4"/>
  <c r="CT2" i="2"/>
  <c r="CT21" i="3"/>
  <c r="CT22" i="3" s="1"/>
  <c r="CT2" i="3"/>
  <c r="CT46" i="3"/>
  <c r="CT47" i="3" s="1"/>
  <c r="CT109" i="3"/>
  <c r="CT110" i="3" s="1"/>
  <c r="CT47" i="7" s="1"/>
  <c r="CT48" i="7" s="1"/>
  <c r="CT41" i="3"/>
  <c r="CT57" i="3"/>
  <c r="CT58" i="3" s="1"/>
  <c r="CT33" i="3"/>
  <c r="CT34" i="3" s="1"/>
  <c r="CT26" i="15" s="1"/>
  <c r="CT27" i="15" s="1"/>
  <c r="CT29" i="15" s="1"/>
  <c r="CS4" i="3"/>
  <c r="CS4" i="5"/>
  <c r="CS4" i="2"/>
  <c r="CS4" i="4"/>
  <c r="CP140" i="3"/>
  <c r="CP141" i="3" s="1"/>
  <c r="CM11" i="4" l="1"/>
  <c r="CM50" i="17" s="1"/>
  <c r="BB33" i="4"/>
  <c r="BB32" i="17" s="1"/>
  <c r="BC37" i="14"/>
  <c r="BB81" i="14"/>
  <c r="BB67" i="14"/>
  <c r="BA40" i="17"/>
  <c r="BA49" i="17"/>
  <c r="CT48" i="14"/>
  <c r="CT31" i="14"/>
  <c r="CT58" i="4" s="1"/>
  <c r="AH30" i="4"/>
  <c r="AH70" i="4" s="1"/>
  <c r="AH19" i="17"/>
  <c r="AH20" i="17" s="1"/>
  <c r="AH22" i="17" s="1"/>
  <c r="AH25" i="17" s="1"/>
  <c r="AH27" i="17" s="1"/>
  <c r="CP3" i="14"/>
  <c r="CP3" i="15"/>
  <c r="CP3" i="17"/>
  <c r="CT36" i="7"/>
  <c r="CT37" i="7" s="1"/>
  <c r="CT52" i="14"/>
  <c r="CT53" i="14" s="1"/>
  <c r="CT51" i="4" s="1"/>
  <c r="CT45" i="14"/>
  <c r="CV130" i="3"/>
  <c r="CV50" i="15"/>
  <c r="CT4" i="14"/>
  <c r="CT4" i="17"/>
  <c r="CT4" i="15"/>
  <c r="BA9" i="17"/>
  <c r="BA122" i="3"/>
  <c r="BA123" i="3" s="1"/>
  <c r="CQ84" i="13"/>
  <c r="CQ96" i="13" s="1"/>
  <c r="CS56" i="4"/>
  <c r="CW5" i="14"/>
  <c r="CW5" i="15"/>
  <c r="CW5" i="17"/>
  <c r="CT61" i="14"/>
  <c r="CT62" i="14" s="1"/>
  <c r="CT65" i="14" s="1"/>
  <c r="CT72" i="14"/>
  <c r="CT73" i="14" s="1"/>
  <c r="CT76" i="14" s="1"/>
  <c r="CS72" i="7"/>
  <c r="CS30" i="15"/>
  <c r="CS31" i="15" s="1"/>
  <c r="CS36" i="15" s="1"/>
  <c r="CS52" i="4"/>
  <c r="CU97" i="3"/>
  <c r="CU98" i="3" s="1"/>
  <c r="CU29" i="14" s="1"/>
  <c r="CU30" i="14" s="1"/>
  <c r="CU88" i="14" s="1"/>
  <c r="CU57" i="15"/>
  <c r="CU2" i="17"/>
  <c r="CU2" i="15"/>
  <c r="CU10" i="15"/>
  <c r="CU11" i="15" s="1"/>
  <c r="CU14" i="15" s="1"/>
  <c r="CU15" i="15" s="1"/>
  <c r="CU41" i="15" s="1"/>
  <c r="AN59" i="4"/>
  <c r="AN62" i="4" s="1"/>
  <c r="AN24" i="7" s="1"/>
  <c r="AN83" i="7" s="1"/>
  <c r="AN8" i="17"/>
  <c r="AN11" i="17" s="1"/>
  <c r="AN13" i="17" s="1"/>
  <c r="BA15" i="4"/>
  <c r="BA16" i="4" s="1"/>
  <c r="BA47" i="12" s="1"/>
  <c r="BA48" i="12" s="1"/>
  <c r="BA49" i="12" s="1"/>
  <c r="BA18" i="4" s="1"/>
  <c r="BA19" i="4" s="1"/>
  <c r="BA13" i="7" s="1"/>
  <c r="BA79" i="7" s="1"/>
  <c r="BA57" i="4"/>
  <c r="BA10" i="12"/>
  <c r="BA11" i="12" s="1"/>
  <c r="BA84" i="14"/>
  <c r="CT39" i="14"/>
  <c r="CT17" i="14"/>
  <c r="BB75" i="14"/>
  <c r="BB77" i="14" s="1"/>
  <c r="BB49" i="14"/>
  <c r="AY57" i="12"/>
  <c r="AY58" i="12" s="1"/>
  <c r="AY43" i="12"/>
  <c r="AY50" i="4" s="1"/>
  <c r="AZ22" i="12"/>
  <c r="AZ23" i="12" s="1"/>
  <c r="AZ36" i="12"/>
  <c r="CT36" i="14"/>
  <c r="AI88" i="7"/>
  <c r="CT117" i="3"/>
  <c r="CT118" i="3" s="1"/>
  <c r="CO33" i="11"/>
  <c r="CO53" i="11" s="1"/>
  <c r="CU85" i="3"/>
  <c r="CU86" i="3" s="1"/>
  <c r="CU15" i="14" s="1"/>
  <c r="CU16" i="14" s="1"/>
  <c r="CU89" i="14" s="1"/>
  <c r="CU2" i="14"/>
  <c r="CT62" i="7"/>
  <c r="CR65" i="7"/>
  <c r="CR61" i="4" s="1"/>
  <c r="CR73" i="7"/>
  <c r="CO71" i="7"/>
  <c r="CO74" i="7" s="1"/>
  <c r="CN36" i="4"/>
  <c r="CN36" i="17" s="1"/>
  <c r="CS63" i="7"/>
  <c r="CS64" i="7" s="1"/>
  <c r="CS21" i="15" s="1"/>
  <c r="CT113" i="3"/>
  <c r="CU114" i="3" s="1"/>
  <c r="CU133" i="3" s="1"/>
  <c r="CT58" i="7"/>
  <c r="CT59" i="7" s="1"/>
  <c r="CS25" i="8"/>
  <c r="CS101" i="9" s="1"/>
  <c r="CV46" i="13"/>
  <c r="CV62" i="13" s="1"/>
  <c r="CV56" i="13"/>
  <c r="CV68" i="13" s="1"/>
  <c r="CP96" i="13"/>
  <c r="CP85" i="13"/>
  <c r="CP13" i="4" s="1"/>
  <c r="CO94" i="13"/>
  <c r="CO97" i="13" s="1"/>
  <c r="CN27" i="4"/>
  <c r="CR69" i="13"/>
  <c r="CS66" i="13" s="1"/>
  <c r="CR77" i="13"/>
  <c r="CR78" i="13" s="1"/>
  <c r="CR82" i="13" s="1"/>
  <c r="CT116" i="9"/>
  <c r="CT10" i="11"/>
  <c r="CT17" i="11"/>
  <c r="CT25" i="11"/>
  <c r="CT10" i="13"/>
  <c r="CT11" i="13" s="1"/>
  <c r="CT83" i="13" s="1"/>
  <c r="CT41" i="11"/>
  <c r="CW5" i="12"/>
  <c r="CW44" i="13"/>
  <c r="CW5" i="11"/>
  <c r="CW5" i="13"/>
  <c r="CW54" i="13"/>
  <c r="CP11" i="11"/>
  <c r="CP30" i="11" s="1"/>
  <c r="CP26" i="11"/>
  <c r="CP32" i="11" s="1"/>
  <c r="CR36" i="13"/>
  <c r="CR47" i="4" s="1"/>
  <c r="CR71" i="12"/>
  <c r="CR95" i="13"/>
  <c r="CU63" i="3"/>
  <c r="CU64" i="3" s="1"/>
  <c r="CU29" i="13"/>
  <c r="CU30" i="13" s="1"/>
  <c r="CU2" i="11"/>
  <c r="CU23" i="13"/>
  <c r="CU24" i="13" s="1"/>
  <c r="CU2" i="12"/>
  <c r="CU2" i="13"/>
  <c r="CT4" i="11"/>
  <c r="CT4" i="12"/>
  <c r="CT4" i="13"/>
  <c r="CT67" i="13"/>
  <c r="CT55" i="13"/>
  <c r="CT34" i="13"/>
  <c r="CP3" i="13"/>
  <c r="CP3" i="11"/>
  <c r="CP3" i="12"/>
  <c r="CN72" i="12"/>
  <c r="CN73" i="12" s="1"/>
  <c r="CO70" i="12" s="1"/>
  <c r="CO62" i="12" s="1"/>
  <c r="CO63" i="12" s="1"/>
  <c r="CN9" i="12"/>
  <c r="AO44" i="11"/>
  <c r="AO46" i="11" s="1"/>
  <c r="CT61" i="13"/>
  <c r="CT45" i="13"/>
  <c r="CT33" i="13"/>
  <c r="AO127" i="9"/>
  <c r="AN28" i="4"/>
  <c r="AN18" i="17" s="1"/>
  <c r="CT114" i="9"/>
  <c r="CT39" i="11"/>
  <c r="CT50" i="11"/>
  <c r="CT68" i="12"/>
  <c r="CT69" i="7"/>
  <c r="CT53" i="12"/>
  <c r="CT125" i="9"/>
  <c r="CT28" i="12"/>
  <c r="CT92" i="13"/>
  <c r="CQ9" i="11"/>
  <c r="CQ16" i="11"/>
  <c r="CQ18" i="11" s="1"/>
  <c r="CQ31" i="11" s="1"/>
  <c r="CR63" i="13"/>
  <c r="CS60" i="13" s="1"/>
  <c r="CR73" i="13"/>
  <c r="CR74" i="13" s="1"/>
  <c r="CR81" i="13" s="1"/>
  <c r="CS35" i="13"/>
  <c r="CN8" i="12"/>
  <c r="CM8" i="12"/>
  <c r="CL8" i="12"/>
  <c r="CP74" i="9"/>
  <c r="CP107" i="9" s="1"/>
  <c r="CQ103" i="9"/>
  <c r="CQ109" i="9" s="1"/>
  <c r="CO110" i="9"/>
  <c r="CO128" i="9" s="1"/>
  <c r="CW5" i="9"/>
  <c r="CW5" i="8"/>
  <c r="CW5" i="7"/>
  <c r="CR82" i="9"/>
  <c r="CR68" i="9"/>
  <c r="CP3" i="7"/>
  <c r="CP3" i="8"/>
  <c r="CP3" i="9"/>
  <c r="CT131" i="3"/>
  <c r="CT22" i="8"/>
  <c r="CU2" i="9"/>
  <c r="CU2" i="8"/>
  <c r="CU14" i="8"/>
  <c r="CU15" i="8" s="1"/>
  <c r="CU18" i="8" s="1"/>
  <c r="CU19" i="8" s="1"/>
  <c r="CU24" i="8" s="1"/>
  <c r="CU74" i="3"/>
  <c r="CU75" i="3" s="1"/>
  <c r="CU102" i="9" s="1"/>
  <c r="CQ73" i="9"/>
  <c r="CR79" i="9"/>
  <c r="CR65" i="9"/>
  <c r="CS45" i="9"/>
  <c r="CS48" i="9"/>
  <c r="CS46" i="9"/>
  <c r="CS47" i="9"/>
  <c r="CQ71" i="9"/>
  <c r="CQ72" i="9"/>
  <c r="CT4" i="7"/>
  <c r="CT4" i="8"/>
  <c r="CT4" i="9"/>
  <c r="CP88" i="9"/>
  <c r="CP92" i="9" s="1"/>
  <c r="CP93" i="9" s="1"/>
  <c r="CP108" i="9" s="1"/>
  <c r="CQ87" i="9"/>
  <c r="CQ86" i="9"/>
  <c r="CQ84" i="9"/>
  <c r="CQ85" i="9"/>
  <c r="CT40" i="9"/>
  <c r="CT23" i="8"/>
  <c r="CR80" i="9"/>
  <c r="CR66" i="9"/>
  <c r="CR81" i="9"/>
  <c r="CR67" i="9"/>
  <c r="CQ70" i="9"/>
  <c r="CR101" i="9"/>
  <c r="CR36" i="8"/>
  <c r="CR37" i="8" s="1"/>
  <c r="CR24" i="11" s="1"/>
  <c r="CR53" i="9"/>
  <c r="CR54" i="9" s="1"/>
  <c r="CR69" i="9" s="1"/>
  <c r="CR58" i="9"/>
  <c r="CR59" i="9" s="1"/>
  <c r="CR83" i="9" s="1"/>
  <c r="CR30" i="8"/>
  <c r="CR31" i="8" s="1"/>
  <c r="CU25" i="3"/>
  <c r="CU26" i="3" s="1"/>
  <c r="CU27" i="3" s="1"/>
  <c r="CU2" i="7"/>
  <c r="CT10" i="7"/>
  <c r="CT21" i="7"/>
  <c r="CV17" i="3"/>
  <c r="CV18" i="3" s="1"/>
  <c r="CT10" i="5"/>
  <c r="CT15" i="5" s="1"/>
  <c r="CU12" i="5" s="1"/>
  <c r="CW5" i="4"/>
  <c r="CW5" i="2"/>
  <c r="CW5" i="5"/>
  <c r="CW5" i="3"/>
  <c r="CW12" i="3"/>
  <c r="CW13" i="3" s="1"/>
  <c r="CX9" i="3"/>
  <c r="CP3" i="3"/>
  <c r="CP3" i="4"/>
  <c r="CP3" i="2"/>
  <c r="CP3" i="5"/>
  <c r="CQ140" i="3"/>
  <c r="CQ141" i="3" s="1"/>
  <c r="CU2" i="5"/>
  <c r="CU2" i="4"/>
  <c r="CU2" i="2"/>
  <c r="CU46" i="3"/>
  <c r="CU47" i="3" s="1"/>
  <c r="CU109" i="3"/>
  <c r="CU110" i="3" s="1"/>
  <c r="CU47" i="7" s="1"/>
  <c r="CU48" i="7" s="1"/>
  <c r="CU21" i="3"/>
  <c r="CU22" i="3" s="1"/>
  <c r="CU2" i="3"/>
  <c r="CU33" i="3"/>
  <c r="CU34" i="3" s="1"/>
  <c r="CU26" i="15" s="1"/>
  <c r="CU27" i="15" s="1"/>
  <c r="CU29" i="15" s="1"/>
  <c r="CU41" i="3"/>
  <c r="CU42" i="3" s="1"/>
  <c r="CU132" i="3" s="1"/>
  <c r="CU57" i="3"/>
  <c r="CU58" i="3" s="1"/>
  <c r="CT42" i="3"/>
  <c r="CT132" i="3" s="1"/>
  <c r="CT4" i="3"/>
  <c r="CT4" i="4"/>
  <c r="CT4" i="2"/>
  <c r="CT4" i="5"/>
  <c r="CO34" i="11" l="1"/>
  <c r="CO10" i="4" s="1"/>
  <c r="CU31" i="14"/>
  <c r="BB14" i="4"/>
  <c r="H67" i="14"/>
  <c r="BB55" i="4"/>
  <c r="CU48" i="14"/>
  <c r="CO40" i="11"/>
  <c r="CO42" i="11" s="1"/>
  <c r="CO45" i="11" s="1"/>
  <c r="AH71" i="4"/>
  <c r="BC40" i="14"/>
  <c r="BC64" i="14"/>
  <c r="BC66" i="14" s="1"/>
  <c r="BA56" i="12"/>
  <c r="CP33" i="11"/>
  <c r="CP34" i="11" s="1"/>
  <c r="CP10" i="4" s="1"/>
  <c r="CQ85" i="13"/>
  <c r="CQ13" i="4" s="1"/>
  <c r="BA51" i="17"/>
  <c r="BA52" i="17" s="1"/>
  <c r="BA54" i="17" s="1"/>
  <c r="BA42" i="17"/>
  <c r="BA10" i="17"/>
  <c r="BA24" i="17"/>
  <c r="CV97" i="3"/>
  <c r="CV98" i="3" s="1"/>
  <c r="CV29" i="14" s="1"/>
  <c r="CV30" i="14" s="1"/>
  <c r="CV88" i="14" s="1"/>
  <c r="CV10" i="15"/>
  <c r="CV11" i="15" s="1"/>
  <c r="CV14" i="15" s="1"/>
  <c r="CV15" i="15" s="1"/>
  <c r="CV41" i="15" s="1"/>
  <c r="CV57" i="15"/>
  <c r="CV2" i="17"/>
  <c r="CV2" i="15"/>
  <c r="CU4" i="14"/>
  <c r="CU4" i="15"/>
  <c r="CU4" i="17"/>
  <c r="CT72" i="7"/>
  <c r="CT30" i="15"/>
  <c r="CT31" i="15" s="1"/>
  <c r="CT36" i="15" s="1"/>
  <c r="CT52" i="4"/>
  <c r="CU61" i="14"/>
  <c r="CU62" i="14" s="1"/>
  <c r="CU65" i="14" s="1"/>
  <c r="CU72" i="14"/>
  <c r="CU73" i="14" s="1"/>
  <c r="CU76" i="14" s="1"/>
  <c r="CX5" i="14"/>
  <c r="CX5" i="17"/>
  <c r="CX5" i="15"/>
  <c r="CU36" i="7"/>
  <c r="CU37" i="7" s="1"/>
  <c r="CU52" i="14"/>
  <c r="CU53" i="14" s="1"/>
  <c r="CU51" i="4" s="1"/>
  <c r="CU45" i="14"/>
  <c r="CT56" i="4"/>
  <c r="CU58" i="4"/>
  <c r="CW130" i="3"/>
  <c r="CW50" i="15"/>
  <c r="CQ3" i="14"/>
  <c r="CQ3" i="17"/>
  <c r="CQ3" i="15"/>
  <c r="AI89" i="7"/>
  <c r="AI64" i="4" s="1"/>
  <c r="AI65" i="4" s="1"/>
  <c r="AI20" i="15"/>
  <c r="AI22" i="15" s="1"/>
  <c r="AI35" i="15" s="1"/>
  <c r="AI37" i="15" s="1"/>
  <c r="AI58" i="15" s="1"/>
  <c r="AI59" i="15" s="1"/>
  <c r="BB82" i="14"/>
  <c r="BB83" i="14" s="1"/>
  <c r="BB90" i="14" s="1"/>
  <c r="BB91" i="14" s="1"/>
  <c r="BB78" i="14"/>
  <c r="AZ55" i="12"/>
  <c r="AY35" i="4"/>
  <c r="BC46" i="14"/>
  <c r="BB34" i="4"/>
  <c r="BB33" i="17" s="1"/>
  <c r="BB34" i="17" s="1"/>
  <c r="CU39" i="14"/>
  <c r="CU17" i="14"/>
  <c r="AZ37" i="12"/>
  <c r="AZ38" i="12" s="1"/>
  <c r="AZ41" i="12" s="1"/>
  <c r="AZ42" i="12" s="1"/>
  <c r="AZ32" i="12"/>
  <c r="AZ33" i="12" s="1"/>
  <c r="BA30" i="12" s="1"/>
  <c r="BA21" i="12" s="1"/>
  <c r="BA13" i="12"/>
  <c r="BA14" i="12" s="1"/>
  <c r="BA17" i="12"/>
  <c r="BA18" i="12" s="1"/>
  <c r="BA31" i="12" s="1"/>
  <c r="CU117" i="3"/>
  <c r="CU118" i="3" s="1"/>
  <c r="CR84" i="13"/>
  <c r="CR96" i="13" s="1"/>
  <c r="CS30" i="8"/>
  <c r="CS31" i="8" s="1"/>
  <c r="CS16" i="11" s="1"/>
  <c r="CS18" i="11" s="1"/>
  <c r="CS31" i="11" s="1"/>
  <c r="AI14" i="7"/>
  <c r="AI15" i="7" s="1"/>
  <c r="AI37" i="4" s="1"/>
  <c r="CS53" i="9"/>
  <c r="CS54" i="9" s="1"/>
  <c r="CS69" i="9" s="1"/>
  <c r="CU36" i="14"/>
  <c r="CS36" i="8"/>
  <c r="CS37" i="8" s="1"/>
  <c r="CS24" i="11" s="1"/>
  <c r="AI25" i="7"/>
  <c r="AI26" i="7" s="1"/>
  <c r="AJ23" i="7" s="1"/>
  <c r="CS58" i="9"/>
  <c r="CS59" i="9" s="1"/>
  <c r="CS83" i="9" s="1"/>
  <c r="CV2" i="14"/>
  <c r="CV85" i="3"/>
  <c r="CV86" i="3" s="1"/>
  <c r="CV15" i="14" s="1"/>
  <c r="CV16" i="14" s="1"/>
  <c r="CV89" i="14" s="1"/>
  <c r="CU62" i="7"/>
  <c r="CS65" i="7"/>
  <c r="CS61" i="4" s="1"/>
  <c r="CS73" i="7"/>
  <c r="CP71" i="7"/>
  <c r="CP74" i="7" s="1"/>
  <c r="CO36" i="4"/>
  <c r="CO36" i="17" s="1"/>
  <c r="CT63" i="7"/>
  <c r="CT64" i="7" s="1"/>
  <c r="CT21" i="15" s="1"/>
  <c r="CT35" i="13"/>
  <c r="CT95" i="13" s="1"/>
  <c r="CU113" i="3"/>
  <c r="CV114" i="3" s="1"/>
  <c r="CV133" i="3" s="1"/>
  <c r="CU58" i="7"/>
  <c r="CU59" i="7" s="1"/>
  <c r="CU114" i="9"/>
  <c r="CU39" i="11"/>
  <c r="CX5" i="12"/>
  <c r="CX44" i="13"/>
  <c r="CX5" i="11"/>
  <c r="CX54" i="13"/>
  <c r="CX5" i="13"/>
  <c r="CO72" i="12"/>
  <c r="CO73" i="12" s="1"/>
  <c r="CP70" i="12" s="1"/>
  <c r="CP62" i="12" s="1"/>
  <c r="CP63" i="12" s="1"/>
  <c r="CO9" i="12"/>
  <c r="CS36" i="13"/>
  <c r="CS47" i="4" s="1"/>
  <c r="CS71" i="12"/>
  <c r="CS95" i="13"/>
  <c r="CT25" i="8"/>
  <c r="CT101" i="9" s="1"/>
  <c r="CT134" i="3"/>
  <c r="CU61" i="13"/>
  <c r="CU45" i="13"/>
  <c r="CU33" i="13"/>
  <c r="AO54" i="11"/>
  <c r="AO55" i="11" s="1"/>
  <c r="AO47" i="11"/>
  <c r="AO44" i="4" s="1"/>
  <c r="CS63" i="13"/>
  <c r="CT60" i="13" s="1"/>
  <c r="CS73" i="13"/>
  <c r="CS74" i="13" s="1"/>
  <c r="CS81" i="13" s="1"/>
  <c r="CU4" i="13"/>
  <c r="CU4" i="11"/>
  <c r="CU4" i="12"/>
  <c r="CR9" i="11"/>
  <c r="CR16" i="11"/>
  <c r="CR18" i="11" s="1"/>
  <c r="CR31" i="11" s="1"/>
  <c r="CR72" i="9"/>
  <c r="AO119" i="9"/>
  <c r="AO121" i="9" s="1"/>
  <c r="CU67" i="13"/>
  <c r="CU34" i="13"/>
  <c r="CU55" i="13"/>
  <c r="CS77" i="13"/>
  <c r="CS78" i="13" s="1"/>
  <c r="CS82" i="13" s="1"/>
  <c r="CS69" i="13"/>
  <c r="CT66" i="13" s="1"/>
  <c r="CQ3" i="11"/>
  <c r="CQ3" i="13"/>
  <c r="CQ3" i="12"/>
  <c r="CR70" i="9"/>
  <c r="CR73" i="9"/>
  <c r="CQ26" i="11"/>
  <c r="CQ32" i="11" s="1"/>
  <c r="CQ11" i="11"/>
  <c r="CQ30" i="11" s="1"/>
  <c r="CW46" i="13"/>
  <c r="CW62" i="13" s="1"/>
  <c r="CW56" i="13"/>
  <c r="CW68" i="13" s="1"/>
  <c r="CU17" i="11"/>
  <c r="CU10" i="11"/>
  <c r="CU25" i="11"/>
  <c r="CU10" i="13"/>
  <c r="CU11" i="13" s="1"/>
  <c r="CU83" i="13" s="1"/>
  <c r="CU41" i="11"/>
  <c r="CU116" i="9"/>
  <c r="CV63" i="3"/>
  <c r="CV64" i="3" s="1"/>
  <c r="CV23" i="13"/>
  <c r="CV24" i="13" s="1"/>
  <c r="CV29" i="13"/>
  <c r="CV30" i="13" s="1"/>
  <c r="CV2" i="12"/>
  <c r="CV2" i="11"/>
  <c r="CV2" i="13"/>
  <c r="CR71" i="9"/>
  <c r="CU50" i="11"/>
  <c r="CU53" i="12"/>
  <c r="CU92" i="13"/>
  <c r="CU68" i="12"/>
  <c r="CU69" i="7"/>
  <c r="CU125" i="9"/>
  <c r="CU28" i="12"/>
  <c r="CP94" i="13"/>
  <c r="CP97" i="13" s="1"/>
  <c r="CO27" i="4"/>
  <c r="CO9" i="4"/>
  <c r="CO11" i="4" s="1"/>
  <c r="CO50" i="17" s="1"/>
  <c r="CO115" i="9"/>
  <c r="CO117" i="9" s="1"/>
  <c r="CO120" i="9" s="1"/>
  <c r="CP110" i="9"/>
  <c r="CP128" i="9" s="1"/>
  <c r="CS103" i="9"/>
  <c r="CS109" i="9" s="1"/>
  <c r="CR103" i="9"/>
  <c r="CR109" i="9" s="1"/>
  <c r="CQ3" i="7"/>
  <c r="CQ3" i="8"/>
  <c r="CQ3" i="9"/>
  <c r="CS81" i="9"/>
  <c r="CS67" i="9"/>
  <c r="CQ74" i="9"/>
  <c r="CQ107" i="9" s="1"/>
  <c r="CU131" i="3"/>
  <c r="CU22" i="8"/>
  <c r="CT45" i="9"/>
  <c r="CT48" i="9"/>
  <c r="CT47" i="9"/>
  <c r="CT46" i="9"/>
  <c r="CV2" i="9"/>
  <c r="CV74" i="3"/>
  <c r="CV75" i="3" s="1"/>
  <c r="CV102" i="9" s="1"/>
  <c r="CV2" i="8"/>
  <c r="CV14" i="8"/>
  <c r="CV15" i="8" s="1"/>
  <c r="CV18" i="8" s="1"/>
  <c r="CV19" i="8" s="1"/>
  <c r="CV24" i="8" s="1"/>
  <c r="CU40" i="9"/>
  <c r="CU23" i="8"/>
  <c r="CS82" i="9"/>
  <c r="CS68" i="9"/>
  <c r="CS80" i="9"/>
  <c r="CS66" i="9"/>
  <c r="CU4" i="7"/>
  <c r="CU4" i="9"/>
  <c r="CU4" i="8"/>
  <c r="CR85" i="9"/>
  <c r="CR84" i="9"/>
  <c r="CR87" i="9"/>
  <c r="CR86" i="9"/>
  <c r="CQ88" i="9"/>
  <c r="CQ92" i="9" s="1"/>
  <c r="CQ93" i="9" s="1"/>
  <c r="CQ108" i="9" s="1"/>
  <c r="CS79" i="9"/>
  <c r="CS65" i="9"/>
  <c r="CX5" i="9"/>
  <c r="CX5" i="8"/>
  <c r="CX5" i="7"/>
  <c r="CV25" i="3"/>
  <c r="CV26" i="3" s="1"/>
  <c r="CV27" i="3" s="1"/>
  <c r="CV2" i="7"/>
  <c r="CU10" i="7"/>
  <c r="CU21" i="7"/>
  <c r="CU10" i="5"/>
  <c r="CU15" i="5" s="1"/>
  <c r="CV12" i="5" s="1"/>
  <c r="CX5" i="5"/>
  <c r="CX5" i="4"/>
  <c r="CX5" i="2"/>
  <c r="CY9" i="3"/>
  <c r="CX12" i="3"/>
  <c r="CX13" i="3" s="1"/>
  <c r="CX5" i="3"/>
  <c r="CW17" i="3"/>
  <c r="CW18" i="3" s="1"/>
  <c r="CU4" i="3"/>
  <c r="CU4" i="4"/>
  <c r="CU4" i="2"/>
  <c r="CU4" i="5"/>
  <c r="CV2" i="4"/>
  <c r="CV2" i="5"/>
  <c r="CV2" i="2"/>
  <c r="CV41" i="3"/>
  <c r="CV2" i="3"/>
  <c r="CV57" i="3"/>
  <c r="CV58" i="3" s="1"/>
  <c r="CV21" i="3"/>
  <c r="CV22" i="3" s="1"/>
  <c r="CV33" i="3"/>
  <c r="CV34" i="3" s="1"/>
  <c r="CV26" i="15" s="1"/>
  <c r="CV27" i="15" s="1"/>
  <c r="CV29" i="15" s="1"/>
  <c r="CV46" i="3"/>
  <c r="CV47" i="3" s="1"/>
  <c r="CV109" i="3"/>
  <c r="CV110" i="3" s="1"/>
  <c r="CV47" i="7" s="1"/>
  <c r="CV48" i="7" s="1"/>
  <c r="CR140" i="3"/>
  <c r="CR141" i="3" s="1"/>
  <c r="CQ3" i="3"/>
  <c r="CQ3" i="4"/>
  <c r="CQ3" i="2"/>
  <c r="CQ3" i="5"/>
  <c r="CQ33" i="11" l="1"/>
  <c r="CR85" i="13"/>
  <c r="CR13" i="4" s="1"/>
  <c r="BC81" i="14"/>
  <c r="BC67" i="14"/>
  <c r="BD37" i="14"/>
  <c r="BC33" i="4"/>
  <c r="BC32" i="17" s="1"/>
  <c r="CP53" i="11"/>
  <c r="H14" i="4"/>
  <c r="H18" i="6" s="1"/>
  <c r="K18" i="6" s="1"/>
  <c r="H55" i="4"/>
  <c r="H53" i="6" s="1"/>
  <c r="K53" i="6" s="1"/>
  <c r="L53" i="6" s="1"/>
  <c r="CP40" i="11"/>
  <c r="CP42" i="11" s="1"/>
  <c r="CP45" i="11" s="1"/>
  <c r="CS9" i="11"/>
  <c r="CS11" i="11" s="1"/>
  <c r="CS30" i="11" s="1"/>
  <c r="CS72" i="9"/>
  <c r="CT36" i="13"/>
  <c r="CT47" i="4" s="1"/>
  <c r="CV31" i="14"/>
  <c r="CV58" i="4" s="1"/>
  <c r="CV48" i="14"/>
  <c r="BB40" i="17"/>
  <c r="BB49" i="17"/>
  <c r="AI38" i="4"/>
  <c r="AI37" i="17"/>
  <c r="AI38" i="17" s="1"/>
  <c r="AI41" i="17" s="1"/>
  <c r="AI43" i="17" s="1"/>
  <c r="AI45" i="17" s="1"/>
  <c r="CV36" i="7"/>
  <c r="CV37" i="7" s="1"/>
  <c r="CV52" i="14"/>
  <c r="CV53" i="14" s="1"/>
  <c r="CV51" i="4" s="1"/>
  <c r="CV45" i="14"/>
  <c r="CU72" i="7"/>
  <c r="CU52" i="4"/>
  <c r="CU30" i="15"/>
  <c r="CU31" i="15" s="1"/>
  <c r="CU36" i="15" s="1"/>
  <c r="AI21" i="4"/>
  <c r="AI22" i="4" s="1"/>
  <c r="CU56" i="4"/>
  <c r="CV117" i="3"/>
  <c r="CV118" i="3" s="1"/>
  <c r="CR3" i="14"/>
  <c r="CR3" i="15"/>
  <c r="CR3" i="17"/>
  <c r="CX130" i="3"/>
  <c r="CX50" i="15"/>
  <c r="CS84" i="9"/>
  <c r="AI61" i="15"/>
  <c r="CY5" i="14"/>
  <c r="CY5" i="17"/>
  <c r="CY5" i="15"/>
  <c r="CS87" i="9"/>
  <c r="CV72" i="14"/>
  <c r="CV73" i="14" s="1"/>
  <c r="CV76" i="14" s="1"/>
  <c r="CV61" i="14"/>
  <c r="CV62" i="14" s="1"/>
  <c r="CV65" i="14" s="1"/>
  <c r="CW97" i="3"/>
  <c r="CW98" i="3" s="1"/>
  <c r="CW29" i="14" s="1"/>
  <c r="CW30" i="14" s="1"/>
  <c r="CW88" i="14" s="1"/>
  <c r="CW10" i="15"/>
  <c r="CW11" i="15" s="1"/>
  <c r="CW14" i="15" s="1"/>
  <c r="CW15" i="15" s="1"/>
  <c r="CW41" i="15" s="1"/>
  <c r="CW57" i="15"/>
  <c r="CW2" i="15"/>
  <c r="CW2" i="17"/>
  <c r="CV4" i="14"/>
  <c r="CV4" i="17"/>
  <c r="CV4" i="15"/>
  <c r="CS71" i="9"/>
  <c r="BB122" i="3"/>
  <c r="BB123" i="3" s="1"/>
  <c r="BB9" i="17"/>
  <c r="AI40" i="15"/>
  <c r="AI42" i="15" s="1"/>
  <c r="AI45" i="15" s="1"/>
  <c r="AI49" i="15"/>
  <c r="AI51" i="15" s="1"/>
  <c r="AI53" i="15" s="1"/>
  <c r="H78" i="14"/>
  <c r="BB15" i="4"/>
  <c r="BB16" i="4" s="1"/>
  <c r="BB47" i="12" s="1"/>
  <c r="BB48" i="12" s="1"/>
  <c r="BB56" i="12" s="1"/>
  <c r="BB57" i="4"/>
  <c r="CV39" i="14"/>
  <c r="CV17" i="14"/>
  <c r="BB10" i="12"/>
  <c r="BB11" i="12" s="1"/>
  <c r="BB84" i="14"/>
  <c r="H84" i="14" s="1"/>
  <c r="BA22" i="12"/>
  <c r="BA23" i="12" s="1"/>
  <c r="BA36" i="12"/>
  <c r="BC75" i="14"/>
  <c r="BC77" i="14" s="1"/>
  <c r="BC49" i="14"/>
  <c r="AZ43" i="12"/>
  <c r="AZ50" i="4" s="1"/>
  <c r="AZ57" i="12"/>
  <c r="AZ58" i="12" s="1"/>
  <c r="AJ12" i="7"/>
  <c r="AJ78" i="7" s="1"/>
  <c r="AJ80" i="7" s="1"/>
  <c r="AJ86" i="7" s="1"/>
  <c r="AI29" i="4"/>
  <c r="CS86" i="9"/>
  <c r="CV36" i="14"/>
  <c r="CS85" i="9"/>
  <c r="CS70" i="9"/>
  <c r="CS73" i="9"/>
  <c r="CR74" i="9"/>
  <c r="CR107" i="9" s="1"/>
  <c r="CV62" i="7"/>
  <c r="CW85" i="3"/>
  <c r="CW86" i="3" s="1"/>
  <c r="CW15" i="14" s="1"/>
  <c r="CW16" i="14" s="1"/>
  <c r="CW89" i="14" s="1"/>
  <c r="CW2" i="14"/>
  <c r="CT71" i="12"/>
  <c r="AJ82" i="7"/>
  <c r="AJ84" i="7" s="1"/>
  <c r="AJ87" i="7" s="1"/>
  <c r="CT73" i="7"/>
  <c r="CT65" i="7"/>
  <c r="CT61" i="4" s="1"/>
  <c r="CQ71" i="7"/>
  <c r="CQ74" i="7" s="1"/>
  <c r="CP36" i="4"/>
  <c r="CP36" i="17" s="1"/>
  <c r="CU63" i="7"/>
  <c r="CU64" i="7" s="1"/>
  <c r="CU21" i="15" s="1"/>
  <c r="CV113" i="3"/>
  <c r="CW114" i="3" s="1"/>
  <c r="CW133" i="3" s="1"/>
  <c r="CV58" i="7"/>
  <c r="CV59" i="7" s="1"/>
  <c r="CQ34" i="11"/>
  <c r="CQ10" i="4" s="1"/>
  <c r="CQ53" i="11"/>
  <c r="CQ40" i="11"/>
  <c r="CQ42" i="11" s="1"/>
  <c r="CQ45" i="11" s="1"/>
  <c r="CR3" i="13"/>
  <c r="CR3" i="11"/>
  <c r="CR3" i="12"/>
  <c r="CU134" i="3"/>
  <c r="AO129" i="9"/>
  <c r="AO130" i="9" s="1"/>
  <c r="AO43" i="4"/>
  <c r="AO45" i="4" s="1"/>
  <c r="AO48" i="4" s="1"/>
  <c r="AO53" i="4" s="1"/>
  <c r="AP52" i="11"/>
  <c r="AO32" i="4"/>
  <c r="AO23" i="17" s="1"/>
  <c r="CT69" i="13"/>
  <c r="CU66" i="13" s="1"/>
  <c r="CT77" i="13"/>
  <c r="CT78" i="13" s="1"/>
  <c r="CT82" i="13" s="1"/>
  <c r="CT73" i="13"/>
  <c r="CT74" i="13" s="1"/>
  <c r="CT81" i="13" s="1"/>
  <c r="CT63" i="13"/>
  <c r="CU60" i="13" s="1"/>
  <c r="CU35" i="13"/>
  <c r="CV39" i="11"/>
  <c r="CV114" i="9"/>
  <c r="CV53" i="12"/>
  <c r="CV68" i="12"/>
  <c r="CV28" i="12"/>
  <c r="CV50" i="11"/>
  <c r="CV125" i="9"/>
  <c r="CV92" i="13"/>
  <c r="CV69" i="7"/>
  <c r="CW63" i="3"/>
  <c r="CW64" i="3" s="1"/>
  <c r="CW2" i="11"/>
  <c r="CW29" i="13"/>
  <c r="CW30" i="13" s="1"/>
  <c r="CW2" i="12"/>
  <c r="CW23" i="13"/>
  <c r="CW24" i="13" s="1"/>
  <c r="CW2" i="13"/>
  <c r="CT58" i="9"/>
  <c r="CT59" i="9" s="1"/>
  <c r="CT83" i="9" s="1"/>
  <c r="CS84" i="13"/>
  <c r="CX46" i="13"/>
  <c r="CX62" i="13" s="1"/>
  <c r="CX56" i="13"/>
  <c r="CX68" i="13" s="1"/>
  <c r="CT36" i="8"/>
  <c r="CT37" i="8" s="1"/>
  <c r="CT24" i="11" s="1"/>
  <c r="CV4" i="13"/>
  <c r="CV4" i="11"/>
  <c r="CV4" i="12"/>
  <c r="CV61" i="13"/>
  <c r="CV45" i="13"/>
  <c r="CV33" i="13"/>
  <c r="CT30" i="8"/>
  <c r="CT31" i="8" s="1"/>
  <c r="CV116" i="9"/>
  <c r="CV25" i="11"/>
  <c r="CV17" i="11"/>
  <c r="CV10" i="11"/>
  <c r="CV41" i="11"/>
  <c r="CV10" i="13"/>
  <c r="CV11" i="13" s="1"/>
  <c r="CV83" i="13" s="1"/>
  <c r="CT53" i="9"/>
  <c r="CT54" i="9" s="1"/>
  <c r="CT69" i="9" s="1"/>
  <c r="CY44" i="13"/>
  <c r="CY5" i="13"/>
  <c r="CY5" i="11"/>
  <c r="CY54" i="13"/>
  <c r="CY5" i="12"/>
  <c r="CQ94" i="13"/>
  <c r="CQ97" i="13" s="1"/>
  <c r="CP27" i="4"/>
  <c r="CV67" i="13"/>
  <c r="CV55" i="13"/>
  <c r="CV34" i="13"/>
  <c r="CR26" i="11"/>
  <c r="CR32" i="11" s="1"/>
  <c r="CR11" i="11"/>
  <c r="CR30" i="11" s="1"/>
  <c r="CP72" i="12"/>
  <c r="CP73" i="12" s="1"/>
  <c r="CQ70" i="12" s="1"/>
  <c r="CQ62" i="12" s="1"/>
  <c r="CQ63" i="12" s="1"/>
  <c r="CP9" i="12"/>
  <c r="CO8" i="12"/>
  <c r="CP9" i="4"/>
  <c r="CP115" i="9"/>
  <c r="CP117" i="9" s="1"/>
  <c r="CP120" i="9" s="1"/>
  <c r="CR88" i="9"/>
  <c r="CR92" i="9" s="1"/>
  <c r="CR93" i="9" s="1"/>
  <c r="CR108" i="9" s="1"/>
  <c r="CT103" i="9"/>
  <c r="CT109" i="9" s="1"/>
  <c r="CQ110" i="9"/>
  <c r="CQ128" i="9" s="1"/>
  <c r="CW74" i="3"/>
  <c r="CW75" i="3" s="1"/>
  <c r="CW102" i="9" s="1"/>
  <c r="CW2" i="8"/>
  <c r="CW2" i="9"/>
  <c r="CW14" i="8"/>
  <c r="CW15" i="8" s="1"/>
  <c r="CW18" i="8" s="1"/>
  <c r="CW19" i="8" s="1"/>
  <c r="CW24" i="8" s="1"/>
  <c r="CU47" i="9"/>
  <c r="CU45" i="9"/>
  <c r="CU48" i="9"/>
  <c r="CU46" i="9"/>
  <c r="CT81" i="9"/>
  <c r="CT67" i="9"/>
  <c r="CT82" i="9"/>
  <c r="CT68" i="9"/>
  <c r="CV131" i="3"/>
  <c r="CV22" i="8"/>
  <c r="CV4" i="7"/>
  <c r="CV4" i="9"/>
  <c r="CV4" i="8"/>
  <c r="CV40" i="9"/>
  <c r="CV23" i="8"/>
  <c r="CT65" i="9"/>
  <c r="CT79" i="9"/>
  <c r="CR3" i="7"/>
  <c r="CR3" i="9"/>
  <c r="CR3" i="8"/>
  <c r="CY5" i="9"/>
  <c r="CY5" i="7"/>
  <c r="CY5" i="8"/>
  <c r="CT80" i="9"/>
  <c r="CT66" i="9"/>
  <c r="CU25" i="8"/>
  <c r="CW25" i="3"/>
  <c r="CW26" i="3" s="1"/>
  <c r="CW27" i="3" s="1"/>
  <c r="CW2" i="7"/>
  <c r="CV10" i="7"/>
  <c r="CV21" i="7"/>
  <c r="CY5" i="5"/>
  <c r="CY5" i="4"/>
  <c r="CY5" i="2"/>
  <c r="CZ9" i="3"/>
  <c r="CY5" i="3"/>
  <c r="CY12" i="3"/>
  <c r="CY13" i="3" s="1"/>
  <c r="CV10" i="5"/>
  <c r="CV15" i="5" s="1"/>
  <c r="CW12" i="5" s="1"/>
  <c r="CX17" i="3"/>
  <c r="CX18" i="3" s="1"/>
  <c r="CV4" i="3"/>
  <c r="CV4" i="4"/>
  <c r="CV4" i="2"/>
  <c r="CV4" i="5"/>
  <c r="CW117" i="3"/>
  <c r="CW118" i="3" s="1"/>
  <c r="CR3" i="3"/>
  <c r="CR3" i="2"/>
  <c r="CR3" i="4"/>
  <c r="CR3" i="5"/>
  <c r="CW2" i="4"/>
  <c r="CW2" i="5"/>
  <c r="CW2" i="2"/>
  <c r="CW109" i="3"/>
  <c r="CW110" i="3" s="1"/>
  <c r="CW47" i="7" s="1"/>
  <c r="CW48" i="7" s="1"/>
  <c r="CW57" i="3"/>
  <c r="CW58" i="3" s="1"/>
  <c r="CW33" i="3"/>
  <c r="CW34" i="3" s="1"/>
  <c r="CW26" i="15" s="1"/>
  <c r="CW27" i="15" s="1"/>
  <c r="CW29" i="15" s="1"/>
  <c r="CW2" i="3"/>
  <c r="CW21" i="3"/>
  <c r="CW22" i="3" s="1"/>
  <c r="CW41" i="3"/>
  <c r="CW46" i="3"/>
  <c r="CW47" i="3" s="1"/>
  <c r="CS140" i="3"/>
  <c r="CS141" i="3" s="1"/>
  <c r="CV42" i="3"/>
  <c r="CV132" i="3" s="1"/>
  <c r="CS26" i="11" l="1"/>
  <c r="CS32" i="11" s="1"/>
  <c r="CS33" i="11" s="1"/>
  <c r="CS40" i="11" s="1"/>
  <c r="CS42" i="11" s="1"/>
  <c r="CS45" i="11" s="1"/>
  <c r="J18" i="6"/>
  <c r="L18" i="6"/>
  <c r="BD40" i="14"/>
  <c r="BD64" i="14"/>
  <c r="BD66" i="14" s="1"/>
  <c r="BC55" i="4"/>
  <c r="BC14" i="4"/>
  <c r="CT84" i="13"/>
  <c r="CT96" i="13" s="1"/>
  <c r="CW31" i="14"/>
  <c r="CW58" i="4" s="1"/>
  <c r="CS88" i="9"/>
  <c r="CS92" i="9" s="1"/>
  <c r="CS93" i="9" s="1"/>
  <c r="CS108" i="9" s="1"/>
  <c r="CW48" i="14"/>
  <c r="BB49" i="12"/>
  <c r="H49" i="12" s="1"/>
  <c r="H18" i="4" s="1"/>
  <c r="H22" i="6" s="1"/>
  <c r="K22" i="6" s="1"/>
  <c r="AI30" i="4"/>
  <c r="AI70" i="4" s="1"/>
  <c r="AI19" i="17"/>
  <c r="AI20" i="17" s="1"/>
  <c r="AI22" i="17" s="1"/>
  <c r="AI25" i="17" s="1"/>
  <c r="AI27" i="17" s="1"/>
  <c r="BB42" i="17"/>
  <c r="BB51" i="17"/>
  <c r="BB52" i="17" s="1"/>
  <c r="BB54" i="17" s="1"/>
  <c r="BB10" i="17"/>
  <c r="BB24" i="17"/>
  <c r="AO59" i="4"/>
  <c r="AO62" i="4" s="1"/>
  <c r="AO24" i="7" s="1"/>
  <c r="AO83" i="7" s="1"/>
  <c r="AO8" i="17"/>
  <c r="AO11" i="17" s="1"/>
  <c r="AO13" i="17" s="1"/>
  <c r="CS74" i="9"/>
  <c r="CS107" i="9" s="1"/>
  <c r="CW72" i="14"/>
  <c r="CW73" i="14" s="1"/>
  <c r="CW76" i="14" s="1"/>
  <c r="CW61" i="14"/>
  <c r="CW62" i="14" s="1"/>
  <c r="CW65" i="14" s="1"/>
  <c r="CW4" i="14"/>
  <c r="CW4" i="15"/>
  <c r="CW4" i="17"/>
  <c r="CX97" i="3"/>
  <c r="CX98" i="3" s="1"/>
  <c r="CX29" i="14" s="1"/>
  <c r="CX30" i="14" s="1"/>
  <c r="CX57" i="15"/>
  <c r="CX10" i="15"/>
  <c r="CX11" i="15" s="1"/>
  <c r="CX14" i="15" s="1"/>
  <c r="CX15" i="15" s="1"/>
  <c r="CX41" i="15" s="1"/>
  <c r="CX2" i="15"/>
  <c r="CX2" i="17"/>
  <c r="CW36" i="7"/>
  <c r="CW37" i="7" s="1"/>
  <c r="CW45" i="14"/>
  <c r="CW52" i="14"/>
  <c r="CW53" i="14" s="1"/>
  <c r="CW51" i="4" s="1"/>
  <c r="CV56" i="4"/>
  <c r="CY130" i="3"/>
  <c r="CY50" i="15"/>
  <c r="CS3" i="14"/>
  <c r="CS3" i="15"/>
  <c r="CS3" i="17"/>
  <c r="CZ5" i="14"/>
  <c r="CZ5" i="17"/>
  <c r="CZ5" i="15"/>
  <c r="CV72" i="7"/>
  <c r="CV52" i="4"/>
  <c r="CV30" i="15"/>
  <c r="CV31" i="15" s="1"/>
  <c r="CV36" i="15" s="1"/>
  <c r="H15" i="4"/>
  <c r="H19" i="6" s="1"/>
  <c r="K19" i="6" s="1"/>
  <c r="H57" i="4"/>
  <c r="H55" i="6" s="1"/>
  <c r="K55" i="6" s="1"/>
  <c r="L55" i="6" s="1"/>
  <c r="BC82" i="14"/>
  <c r="BC83" i="14" s="1"/>
  <c r="BC90" i="14" s="1"/>
  <c r="BC91" i="14" s="1"/>
  <c r="BC78" i="14"/>
  <c r="CW39" i="14"/>
  <c r="CW17" i="14"/>
  <c r="BA55" i="12"/>
  <c r="AZ35" i="4"/>
  <c r="BB17" i="12"/>
  <c r="BB18" i="12" s="1"/>
  <c r="BB31" i="12" s="1"/>
  <c r="BB13" i="12"/>
  <c r="BB14" i="12" s="1"/>
  <c r="BA37" i="12"/>
  <c r="BA38" i="12" s="1"/>
  <c r="BA41" i="12" s="1"/>
  <c r="BA42" i="12" s="1"/>
  <c r="BA32" i="12"/>
  <c r="BA33" i="12" s="1"/>
  <c r="BB30" i="12" s="1"/>
  <c r="BB21" i="12" s="1"/>
  <c r="BD46" i="14"/>
  <c r="BC34" i="4"/>
  <c r="BC33" i="17" s="1"/>
  <c r="BC34" i="17" s="1"/>
  <c r="CR110" i="9"/>
  <c r="CR128" i="9" s="1"/>
  <c r="AJ88" i="7"/>
  <c r="CW36" i="14"/>
  <c r="CT70" i="9"/>
  <c r="CT71" i="9"/>
  <c r="CX85" i="3"/>
  <c r="CX86" i="3" s="1"/>
  <c r="CX15" i="14" s="1"/>
  <c r="CX16" i="14" s="1"/>
  <c r="CX89" i="14" s="1"/>
  <c r="CX2" i="14"/>
  <c r="CW62" i="7"/>
  <c r="CT73" i="9"/>
  <c r="CU65" i="7"/>
  <c r="CU61" i="4" s="1"/>
  <c r="CU73" i="7"/>
  <c r="CR71" i="7"/>
  <c r="CR74" i="7" s="1"/>
  <c r="CQ36" i="4"/>
  <c r="CQ36" i="17" s="1"/>
  <c r="CV63" i="7"/>
  <c r="CV64" i="7" s="1"/>
  <c r="CV21" i="15" s="1"/>
  <c r="CR33" i="11"/>
  <c r="CR34" i="11" s="1"/>
  <c r="CR10" i="4" s="1"/>
  <c r="CV134" i="3"/>
  <c r="CW113" i="3"/>
  <c r="CX114" i="3" s="1"/>
  <c r="CX133" i="3" s="1"/>
  <c r="CW58" i="7"/>
  <c r="CW59" i="7" s="1"/>
  <c r="CX63" i="3"/>
  <c r="CX64" i="3" s="1"/>
  <c r="CX23" i="13"/>
  <c r="CX24" i="13" s="1"/>
  <c r="CX2" i="13"/>
  <c r="CX29" i="13"/>
  <c r="CX30" i="13" s="1"/>
  <c r="CX2" i="12"/>
  <c r="CX2" i="11"/>
  <c r="CW67" i="13"/>
  <c r="CW34" i="13"/>
  <c r="CW55" i="13"/>
  <c r="CW116" i="9"/>
  <c r="CW10" i="11"/>
  <c r="CW17" i="11"/>
  <c r="CW25" i="11"/>
  <c r="CW41" i="11"/>
  <c r="CW10" i="13"/>
  <c r="CW11" i="13" s="1"/>
  <c r="CW83" i="13" s="1"/>
  <c r="CT87" i="9"/>
  <c r="CU63" i="13"/>
  <c r="CV60" i="13" s="1"/>
  <c r="CU73" i="13"/>
  <c r="CU74" i="13" s="1"/>
  <c r="CU81" i="13" s="1"/>
  <c r="CU95" i="13"/>
  <c r="CU71" i="12"/>
  <c r="CU36" i="13"/>
  <c r="CU47" i="4" s="1"/>
  <c r="CT84" i="9"/>
  <c r="CT72" i="9"/>
  <c r="CQ72" i="12"/>
  <c r="CQ73" i="12" s="1"/>
  <c r="CR70" i="12" s="1"/>
  <c r="CR62" i="12" s="1"/>
  <c r="CR63" i="12" s="1"/>
  <c r="CQ9" i="12"/>
  <c r="CV35" i="13"/>
  <c r="CT85" i="13"/>
  <c r="CT13" i="4" s="1"/>
  <c r="CW61" i="13"/>
  <c r="CW45" i="13"/>
  <c r="CW33" i="13"/>
  <c r="CW39" i="11"/>
  <c r="CW114" i="9"/>
  <c r="CT86" i="9"/>
  <c r="CY56" i="13"/>
  <c r="CY68" i="13" s="1"/>
  <c r="CY46" i="13"/>
  <c r="CY62" i="13" s="1"/>
  <c r="CW69" i="7"/>
  <c r="CW125" i="9"/>
  <c r="CW68" i="12"/>
  <c r="CW53" i="12"/>
  <c r="CW28" i="12"/>
  <c r="CW92" i="13"/>
  <c r="CW50" i="11"/>
  <c r="CU77" i="13"/>
  <c r="CU78" i="13" s="1"/>
  <c r="CU82" i="13" s="1"/>
  <c r="CU69" i="13"/>
  <c r="CV66" i="13" s="1"/>
  <c r="AP127" i="9"/>
  <c r="AO28" i="4"/>
  <c r="AO18" i="17" s="1"/>
  <c r="CR94" i="13"/>
  <c r="CR97" i="13" s="1"/>
  <c r="CQ27" i="4"/>
  <c r="CT9" i="11"/>
  <c r="CT16" i="11"/>
  <c r="CT18" i="11" s="1"/>
  <c r="CT31" i="11" s="1"/>
  <c r="CS96" i="13"/>
  <c r="CS85" i="13"/>
  <c r="CS13" i="4" s="1"/>
  <c r="CW4" i="13"/>
  <c r="CW4" i="11"/>
  <c r="CW4" i="12"/>
  <c r="CS3" i="13"/>
  <c r="CS3" i="11"/>
  <c r="CS3" i="12"/>
  <c r="CT85" i="9"/>
  <c r="AP44" i="11"/>
  <c r="AP46" i="11" s="1"/>
  <c r="CZ44" i="13"/>
  <c r="CZ5" i="12"/>
  <c r="CZ5" i="13"/>
  <c r="CZ54" i="13"/>
  <c r="CZ5" i="11"/>
  <c r="CP11" i="4"/>
  <c r="CP50" i="17" s="1"/>
  <c r="CQ9" i="4"/>
  <c r="CQ11" i="4" s="1"/>
  <c r="CQ50" i="17" s="1"/>
  <c r="CQ115" i="9"/>
  <c r="CQ117" i="9" s="1"/>
  <c r="CQ120" i="9" s="1"/>
  <c r="CU81" i="9"/>
  <c r="CU67" i="9"/>
  <c r="CS3" i="7"/>
  <c r="CS3" i="8"/>
  <c r="CS3" i="9"/>
  <c r="CU79" i="9"/>
  <c r="CU65" i="9"/>
  <c r="CU101" i="9"/>
  <c r="CU53" i="9"/>
  <c r="CU54" i="9" s="1"/>
  <c r="CU69" i="9" s="1"/>
  <c r="CU58" i="9"/>
  <c r="CU59" i="9" s="1"/>
  <c r="CU83" i="9" s="1"/>
  <c r="CU36" i="8"/>
  <c r="CU37" i="8" s="1"/>
  <c r="CU24" i="11" s="1"/>
  <c r="CU30" i="8"/>
  <c r="CU31" i="8" s="1"/>
  <c r="CW131" i="3"/>
  <c r="CW22" i="8"/>
  <c r="CU80" i="9"/>
  <c r="CU66" i="9"/>
  <c r="CU82" i="9"/>
  <c r="CU68" i="9"/>
  <c r="CV47" i="9"/>
  <c r="CV45" i="9"/>
  <c r="CV48" i="9"/>
  <c r="CV46" i="9"/>
  <c r="CW40" i="9"/>
  <c r="CW23" i="8"/>
  <c r="CV25" i="8"/>
  <c r="CZ5" i="9"/>
  <c r="CZ5" i="8"/>
  <c r="CZ5" i="7"/>
  <c r="CW4" i="7"/>
  <c r="CW4" i="8"/>
  <c r="CW4" i="9"/>
  <c r="CX74" i="3"/>
  <c r="CX75" i="3" s="1"/>
  <c r="CX102" i="9" s="1"/>
  <c r="CX2" i="8"/>
  <c r="CX14" i="8"/>
  <c r="CX15" i="8" s="1"/>
  <c r="CX18" i="8" s="1"/>
  <c r="CX19" i="8" s="1"/>
  <c r="CX24" i="8" s="1"/>
  <c r="CX2" i="9"/>
  <c r="CW10" i="7"/>
  <c r="CW21" i="7"/>
  <c r="CX25" i="3"/>
  <c r="CX26" i="3" s="1"/>
  <c r="CX27" i="3" s="1"/>
  <c r="CX2" i="7"/>
  <c r="CZ5" i="5"/>
  <c r="CZ5" i="4"/>
  <c r="CZ5" i="2"/>
  <c r="DA9" i="3"/>
  <c r="CZ12" i="3"/>
  <c r="CZ13" i="3" s="1"/>
  <c r="CZ5" i="3"/>
  <c r="CW10" i="5"/>
  <c r="CW15" i="5" s="1"/>
  <c r="CX12" i="5" s="1"/>
  <c r="CY17" i="3"/>
  <c r="CY18" i="3" s="1"/>
  <c r="CW4" i="3"/>
  <c r="CW4" i="5"/>
  <c r="CW4" i="2"/>
  <c r="CW4" i="4"/>
  <c r="CT140" i="3"/>
  <c r="CT141" i="3" s="1"/>
  <c r="CX2" i="4"/>
  <c r="CX2" i="2"/>
  <c r="CX2" i="5"/>
  <c r="CX33" i="3"/>
  <c r="CX34" i="3" s="1"/>
  <c r="CX26" i="15" s="1"/>
  <c r="CX27" i="15" s="1"/>
  <c r="CX29" i="15" s="1"/>
  <c r="CX41" i="3"/>
  <c r="CX57" i="3"/>
  <c r="CX58" i="3" s="1"/>
  <c r="CX46" i="3"/>
  <c r="CX47" i="3" s="1"/>
  <c r="CX109" i="3"/>
  <c r="CX110" i="3" s="1"/>
  <c r="CX47" i="7" s="1"/>
  <c r="CX48" i="7" s="1"/>
  <c r="CX21" i="3"/>
  <c r="CX22" i="3" s="1"/>
  <c r="CX2" i="3"/>
  <c r="CW42" i="3"/>
  <c r="CW132" i="3" s="1"/>
  <c r="CS3" i="3"/>
  <c r="CS3" i="2"/>
  <c r="CS3" i="4"/>
  <c r="CS3" i="5"/>
  <c r="BB18" i="4" l="1"/>
  <c r="BB19" i="4" s="1"/>
  <c r="BB13" i="7" s="1"/>
  <c r="BB79" i="7" s="1"/>
  <c r="CS110" i="9"/>
  <c r="CS128" i="9" s="1"/>
  <c r="CX117" i="3"/>
  <c r="CX118" i="3" s="1"/>
  <c r="AI71" i="4"/>
  <c r="CS34" i="11"/>
  <c r="CS10" i="4" s="1"/>
  <c r="BD67" i="14"/>
  <c r="BD81" i="14"/>
  <c r="CS53" i="11"/>
  <c r="BE37" i="14"/>
  <c r="BD33" i="4"/>
  <c r="BD32" i="17" s="1"/>
  <c r="L19" i="6"/>
  <c r="J19" i="6"/>
  <c r="CX31" i="14"/>
  <c r="CX58" i="4" s="1"/>
  <c r="CX88" i="14"/>
  <c r="J22" i="6"/>
  <c r="L22" i="6"/>
  <c r="BC40" i="17"/>
  <c r="BC49" i="17"/>
  <c r="CW56" i="4"/>
  <c r="CX48" i="14"/>
  <c r="CT3" i="14"/>
  <c r="CT3" i="15"/>
  <c r="CT3" i="17"/>
  <c r="CX4" i="14"/>
  <c r="CX4" i="17"/>
  <c r="CX4" i="15"/>
  <c r="CY97" i="3"/>
  <c r="CY98" i="3" s="1"/>
  <c r="CY29" i="14" s="1"/>
  <c r="CY30" i="14" s="1"/>
  <c r="CY57" i="15"/>
  <c r="CY2" i="15"/>
  <c r="CY10" i="15"/>
  <c r="CY11" i="15" s="1"/>
  <c r="CY14" i="15" s="1"/>
  <c r="CY15" i="15" s="1"/>
  <c r="CY41" i="15" s="1"/>
  <c r="CY2" i="17"/>
  <c r="BC122" i="3"/>
  <c r="BC123" i="3" s="1"/>
  <c r="BC9" i="17"/>
  <c r="CX36" i="7"/>
  <c r="CX37" i="7" s="1"/>
  <c r="CX45" i="14"/>
  <c r="CX52" i="14"/>
  <c r="CX53" i="14" s="1"/>
  <c r="CX51" i="4" s="1"/>
  <c r="CZ130" i="3"/>
  <c r="CZ50" i="15"/>
  <c r="CR115" i="9"/>
  <c r="CR117" i="9" s="1"/>
  <c r="CR120" i="9" s="1"/>
  <c r="DA5" i="14"/>
  <c r="DA5" i="17"/>
  <c r="DA5" i="15"/>
  <c r="CR9" i="4"/>
  <c r="CR11" i="4" s="1"/>
  <c r="CR50" i="17" s="1"/>
  <c r="CW72" i="7"/>
  <c r="CW30" i="15"/>
  <c r="CW31" i="15" s="1"/>
  <c r="CW36" i="15" s="1"/>
  <c r="CW52" i="4"/>
  <c r="CX61" i="14"/>
  <c r="CX62" i="14" s="1"/>
  <c r="CX65" i="14" s="1"/>
  <c r="CX72" i="14"/>
  <c r="CX73" i="14" s="1"/>
  <c r="CX76" i="14" s="1"/>
  <c r="AJ89" i="7"/>
  <c r="AJ21" i="4" s="1"/>
  <c r="AJ22" i="4" s="1"/>
  <c r="AJ20" i="15"/>
  <c r="AJ22" i="15" s="1"/>
  <c r="AJ35" i="15" s="1"/>
  <c r="AJ37" i="15" s="1"/>
  <c r="AJ58" i="15" s="1"/>
  <c r="AJ59" i="15" s="1"/>
  <c r="BC15" i="4"/>
  <c r="BC16" i="4" s="1"/>
  <c r="BC47" i="12" s="1"/>
  <c r="BC48" i="12" s="1"/>
  <c r="BC56" i="12" s="1"/>
  <c r="BC57" i="4"/>
  <c r="AJ14" i="7"/>
  <c r="AJ15" i="7" s="1"/>
  <c r="AK12" i="7" s="1"/>
  <c r="AJ25" i="7"/>
  <c r="AJ26" i="7" s="1"/>
  <c r="AK23" i="7" s="1"/>
  <c r="CX39" i="14"/>
  <c r="CX17" i="14"/>
  <c r="BC10" i="12"/>
  <c r="BC11" i="12" s="1"/>
  <c r="BC84" i="14"/>
  <c r="BD75" i="14"/>
  <c r="BD77" i="14" s="1"/>
  <c r="BD49" i="14"/>
  <c r="BA43" i="12"/>
  <c r="BA50" i="4" s="1"/>
  <c r="BA57" i="12"/>
  <c r="BA58" i="12" s="1"/>
  <c r="BB22" i="12"/>
  <c r="BB23" i="12" s="1"/>
  <c r="BB36" i="12"/>
  <c r="CT74" i="9"/>
  <c r="CT107" i="9" s="1"/>
  <c r="CX36" i="14"/>
  <c r="CT88" i="9"/>
  <c r="CT92" i="9" s="1"/>
  <c r="CT93" i="9" s="1"/>
  <c r="CT108" i="9" s="1"/>
  <c r="CR53" i="11"/>
  <c r="CX62" i="7"/>
  <c r="CY85" i="3"/>
  <c r="CY86" i="3" s="1"/>
  <c r="CY15" i="14" s="1"/>
  <c r="CY16" i="14" s="1"/>
  <c r="CY89" i="14" s="1"/>
  <c r="CY2" i="14"/>
  <c r="CR40" i="11"/>
  <c r="CR42" i="11" s="1"/>
  <c r="CR45" i="11" s="1"/>
  <c r="CV65" i="7"/>
  <c r="CV61" i="4" s="1"/>
  <c r="CV73" i="7"/>
  <c r="CS71" i="7"/>
  <c r="CS74" i="7" s="1"/>
  <c r="CR36" i="4"/>
  <c r="CR36" i="17" s="1"/>
  <c r="CW63" i="7"/>
  <c r="CW64" i="7" s="1"/>
  <c r="CW21" i="15" s="1"/>
  <c r="CX113" i="3"/>
  <c r="CY114" i="3" s="1"/>
  <c r="CY133" i="3" s="1"/>
  <c r="CX58" i="7"/>
  <c r="CX59" i="7" s="1"/>
  <c r="CW134" i="3"/>
  <c r="CW35" i="13"/>
  <c r="CW71" i="12" s="1"/>
  <c r="CX114" i="9"/>
  <c r="CX39" i="11"/>
  <c r="CY63" i="3"/>
  <c r="CY64" i="3" s="1"/>
  <c r="CY2" i="13"/>
  <c r="CY23" i="13"/>
  <c r="CY24" i="13" s="1"/>
  <c r="CY29" i="13"/>
  <c r="CY30" i="13" s="1"/>
  <c r="CY2" i="12"/>
  <c r="CY2" i="11"/>
  <c r="CR72" i="12"/>
  <c r="CR73" i="12" s="1"/>
  <c r="CS70" i="12" s="1"/>
  <c r="CS62" i="12" s="1"/>
  <c r="CS63" i="12" s="1"/>
  <c r="CR9" i="12"/>
  <c r="AP119" i="9"/>
  <c r="AP121" i="9" s="1"/>
  <c r="CV77" i="13"/>
  <c r="CV78" i="13" s="1"/>
  <c r="CV82" i="13" s="1"/>
  <c r="CV69" i="13"/>
  <c r="CW66" i="13" s="1"/>
  <c r="CX10" i="13"/>
  <c r="CX11" i="13" s="1"/>
  <c r="CX83" i="13" s="1"/>
  <c r="CX10" i="11"/>
  <c r="CX116" i="9"/>
  <c r="CX25" i="11"/>
  <c r="CX41" i="11"/>
  <c r="CX17" i="11"/>
  <c r="DA5" i="12"/>
  <c r="DA5" i="11"/>
  <c r="DA54" i="13"/>
  <c r="DA44" i="13"/>
  <c r="DA5" i="13"/>
  <c r="CZ56" i="13"/>
  <c r="CZ68" i="13" s="1"/>
  <c r="CZ46" i="13"/>
  <c r="CZ62" i="13" s="1"/>
  <c r="CV63" i="13"/>
  <c r="CW60" i="13" s="1"/>
  <c r="CV73" i="13"/>
  <c r="CV74" i="13" s="1"/>
  <c r="CV81" i="13" s="1"/>
  <c r="CV95" i="13"/>
  <c r="CV36" i="13"/>
  <c r="CV47" i="4" s="1"/>
  <c r="CV71" i="12"/>
  <c r="CU16" i="11"/>
  <c r="CU18" i="11" s="1"/>
  <c r="CU31" i="11" s="1"/>
  <c r="CU9" i="11"/>
  <c r="CX67" i="13"/>
  <c r="CX34" i="13"/>
  <c r="CX55" i="13"/>
  <c r="CX4" i="12"/>
  <c r="CX4" i="13"/>
  <c r="CX4" i="11"/>
  <c r="CT11" i="11"/>
  <c r="CT30" i="11" s="1"/>
  <c r="CT26" i="11"/>
  <c r="CT32" i="11" s="1"/>
  <c r="CX69" i="7"/>
  <c r="CX125" i="9"/>
  <c r="CX53" i="12"/>
  <c r="CX68" i="12"/>
  <c r="CX28" i="12"/>
  <c r="CX92" i="13"/>
  <c r="CX50" i="11"/>
  <c r="CT3" i="12"/>
  <c r="CT3" i="11"/>
  <c r="CT3" i="13"/>
  <c r="AP54" i="11"/>
  <c r="AP55" i="11" s="1"/>
  <c r="AP47" i="11"/>
  <c r="AP44" i="4" s="1"/>
  <c r="CX61" i="13"/>
  <c r="CX45" i="13"/>
  <c r="CX33" i="13"/>
  <c r="CS94" i="13"/>
  <c r="CS97" i="13" s="1"/>
  <c r="CR27" i="4"/>
  <c r="CU84" i="13"/>
  <c r="CS9" i="4"/>
  <c r="CS115" i="9"/>
  <c r="CS117" i="9" s="1"/>
  <c r="CS120" i="9" s="1"/>
  <c r="CP8" i="12"/>
  <c r="CQ8" i="12"/>
  <c r="CU103" i="9"/>
  <c r="CU109" i="9" s="1"/>
  <c r="CW48" i="9"/>
  <c r="CW46" i="9"/>
  <c r="CW45" i="9"/>
  <c r="CW47" i="9"/>
  <c r="CY74" i="3"/>
  <c r="CY75" i="3" s="1"/>
  <c r="CY102" i="9" s="1"/>
  <c r="CY2" i="8"/>
  <c r="CY2" i="9"/>
  <c r="CY14" i="8"/>
  <c r="CY15" i="8" s="1"/>
  <c r="CY18" i="8" s="1"/>
  <c r="CY19" i="8" s="1"/>
  <c r="CY24" i="8" s="1"/>
  <c r="CV80" i="9"/>
  <c r="CV66" i="9"/>
  <c r="CU85" i="9"/>
  <c r="CU84" i="9"/>
  <c r="CU87" i="9"/>
  <c r="CU86" i="9"/>
  <c r="CV81" i="9"/>
  <c r="CV67" i="9"/>
  <c r="CU73" i="9"/>
  <c r="CU71" i="9"/>
  <c r="CV79" i="9"/>
  <c r="CV65" i="9"/>
  <c r="CU70" i="9"/>
  <c r="CT3" i="7"/>
  <c r="CT3" i="8"/>
  <c r="CT3" i="9"/>
  <c r="CV82" i="9"/>
  <c r="CV68" i="9"/>
  <c r="CX4" i="7"/>
  <c r="CX4" i="9"/>
  <c r="CX4" i="8"/>
  <c r="CX40" i="9"/>
  <c r="CX23" i="8"/>
  <c r="CV101" i="9"/>
  <c r="CV53" i="9"/>
  <c r="CV54" i="9" s="1"/>
  <c r="CV69" i="9" s="1"/>
  <c r="CV58" i="9"/>
  <c r="CV59" i="9" s="1"/>
  <c r="CV83" i="9" s="1"/>
  <c r="CV36" i="8"/>
  <c r="CV37" i="8" s="1"/>
  <c r="CV24" i="11" s="1"/>
  <c r="CV30" i="8"/>
  <c r="CV31" i="8" s="1"/>
  <c r="CW25" i="8"/>
  <c r="CU72" i="9"/>
  <c r="CX131" i="3"/>
  <c r="CX22" i="8"/>
  <c r="DA5" i="8"/>
  <c r="DA5" i="7"/>
  <c r="DA5" i="9"/>
  <c r="CY25" i="3"/>
  <c r="CY26" i="3" s="1"/>
  <c r="CY27" i="3" s="1"/>
  <c r="CY2" i="7"/>
  <c r="CX21" i="7"/>
  <c r="CX10" i="7"/>
  <c r="CZ17" i="3"/>
  <c r="CZ18" i="3" s="1"/>
  <c r="DA5" i="2"/>
  <c r="DA5" i="5"/>
  <c r="DA5" i="4"/>
  <c r="DA12" i="3"/>
  <c r="DA13" i="3" s="1"/>
  <c r="DA5" i="3"/>
  <c r="DB9" i="3"/>
  <c r="CX10" i="5"/>
  <c r="CX15" i="5" s="1"/>
  <c r="CY12" i="5" s="1"/>
  <c r="CX4" i="3"/>
  <c r="CX4" i="4"/>
  <c r="CX4" i="5"/>
  <c r="CX4" i="2"/>
  <c r="CU140" i="3"/>
  <c r="CU141" i="3" s="1"/>
  <c r="CX42" i="3"/>
  <c r="CX132" i="3" s="1"/>
  <c r="CY2" i="5"/>
  <c r="CY2" i="4"/>
  <c r="CY2" i="2"/>
  <c r="CY57" i="3"/>
  <c r="CY58" i="3" s="1"/>
  <c r="CY2" i="3"/>
  <c r="CY21" i="3"/>
  <c r="CY22" i="3" s="1"/>
  <c r="CY46" i="3"/>
  <c r="CY47" i="3" s="1"/>
  <c r="CY41" i="3"/>
  <c r="CY109" i="3"/>
  <c r="CY110" i="3" s="1"/>
  <c r="CY47" i="7" s="1"/>
  <c r="CY48" i="7" s="1"/>
  <c r="CY33" i="3"/>
  <c r="CY34" i="3" s="1"/>
  <c r="CY26" i="15" s="1"/>
  <c r="CY27" i="15" s="1"/>
  <c r="CY29" i="15" s="1"/>
  <c r="CT3" i="3"/>
  <c r="CT3" i="4"/>
  <c r="CT3" i="5"/>
  <c r="CT3" i="2"/>
  <c r="BE64" i="14" l="1"/>
  <c r="BE66" i="14" s="1"/>
  <c r="BE40" i="14"/>
  <c r="CV84" i="13"/>
  <c r="BD14" i="4"/>
  <c r="BD55" i="4"/>
  <c r="CT110" i="9"/>
  <c r="CT115" i="9" s="1"/>
  <c r="CT117" i="9" s="1"/>
  <c r="CT120" i="9" s="1"/>
  <c r="BC49" i="12"/>
  <c r="BC18" i="4" s="1"/>
  <c r="BC19" i="4" s="1"/>
  <c r="BC13" i="7" s="1"/>
  <c r="BC79" i="7" s="1"/>
  <c r="CY48" i="14"/>
  <c r="CY88" i="14"/>
  <c r="CX134" i="3"/>
  <c r="BC51" i="17"/>
  <c r="BC52" i="17" s="1"/>
  <c r="BC54" i="17" s="1"/>
  <c r="BC42" i="17"/>
  <c r="BC24" i="17"/>
  <c r="BC10" i="17"/>
  <c r="CY31" i="14"/>
  <c r="CY36" i="7"/>
  <c r="CY37" i="7" s="1"/>
  <c r="CY45" i="14"/>
  <c r="CY52" i="14"/>
  <c r="CY53" i="14" s="1"/>
  <c r="CY51" i="4" s="1"/>
  <c r="CY61" i="14"/>
  <c r="CY62" i="14" s="1"/>
  <c r="CY65" i="14" s="1"/>
  <c r="CY72" i="14"/>
  <c r="CY73" i="14" s="1"/>
  <c r="CY76" i="14" s="1"/>
  <c r="CY4" i="14"/>
  <c r="CY4" i="17"/>
  <c r="CY4" i="15"/>
  <c r="DB5" i="14"/>
  <c r="DB5" i="15"/>
  <c r="DB5" i="17"/>
  <c r="CZ97" i="3"/>
  <c r="CZ98" i="3" s="1"/>
  <c r="CZ29" i="14" s="1"/>
  <c r="CZ30" i="14" s="1"/>
  <c r="CZ88" i="14" s="1"/>
  <c r="CZ57" i="15"/>
  <c r="CZ2" i="15"/>
  <c r="CZ10" i="15"/>
  <c r="CZ11" i="15" s="1"/>
  <c r="CZ14" i="15" s="1"/>
  <c r="CZ15" i="15" s="1"/>
  <c r="CZ41" i="15" s="1"/>
  <c r="CZ2" i="17"/>
  <c r="CT33" i="11"/>
  <c r="CT53" i="11" s="1"/>
  <c r="CX72" i="7"/>
  <c r="CX30" i="15"/>
  <c r="CX31" i="15" s="1"/>
  <c r="CX36" i="15" s="1"/>
  <c r="CX52" i="4"/>
  <c r="AJ64" i="4"/>
  <c r="AJ65" i="4" s="1"/>
  <c r="CU3" i="14"/>
  <c r="CU3" i="17"/>
  <c r="CU3" i="15"/>
  <c r="DA130" i="3"/>
  <c r="DA50" i="15"/>
  <c r="CW95" i="13"/>
  <c r="CX56" i="4"/>
  <c r="AJ61" i="15"/>
  <c r="AJ49" i="15"/>
  <c r="AJ51" i="15" s="1"/>
  <c r="AJ53" i="15" s="1"/>
  <c r="AJ40" i="15"/>
  <c r="AJ42" i="15" s="1"/>
  <c r="AJ45" i="15" s="1"/>
  <c r="AJ29" i="4"/>
  <c r="AJ37" i="4"/>
  <c r="BD82" i="14"/>
  <c r="BD83" i="14" s="1"/>
  <c r="BD90" i="14" s="1"/>
  <c r="BD91" i="14" s="1"/>
  <c r="BD78" i="14"/>
  <c r="BB32" i="12"/>
  <c r="BB33" i="12" s="1"/>
  <c r="BC30" i="12" s="1"/>
  <c r="BC21" i="12" s="1"/>
  <c r="BB37" i="12"/>
  <c r="BB38" i="12" s="1"/>
  <c r="BB41" i="12" s="1"/>
  <c r="BB42" i="12" s="1"/>
  <c r="CY39" i="14"/>
  <c r="CY17" i="14"/>
  <c r="BC13" i="12"/>
  <c r="BC14" i="12" s="1"/>
  <c r="BC17" i="12"/>
  <c r="BC18" i="12" s="1"/>
  <c r="BC31" i="12" s="1"/>
  <c r="BE46" i="14"/>
  <c r="BD34" i="4"/>
  <c r="BD33" i="17" s="1"/>
  <c r="BD34" i="17" s="1"/>
  <c r="BB55" i="12"/>
  <c r="BA35" i="4"/>
  <c r="CY117" i="3"/>
  <c r="CY118" i="3" s="1"/>
  <c r="CY36" i="14"/>
  <c r="CX35" i="13"/>
  <c r="CX71" i="12" s="1"/>
  <c r="CW36" i="13"/>
  <c r="CW47" i="4" s="1"/>
  <c r="CZ85" i="3"/>
  <c r="CZ86" i="3" s="1"/>
  <c r="CZ15" i="14" s="1"/>
  <c r="CZ16" i="14" s="1"/>
  <c r="CZ89" i="14" s="1"/>
  <c r="CZ2" i="14"/>
  <c r="CY62" i="7"/>
  <c r="AK82" i="7"/>
  <c r="AK84" i="7" s="1"/>
  <c r="AK87" i="7" s="1"/>
  <c r="AK78" i="7"/>
  <c r="AK80" i="7" s="1"/>
  <c r="AK86" i="7" s="1"/>
  <c r="CT71" i="7"/>
  <c r="CT74" i="7" s="1"/>
  <c r="CS36" i="4"/>
  <c r="CS36" i="17" s="1"/>
  <c r="CW65" i="7"/>
  <c r="CW61" i="4" s="1"/>
  <c r="CW73" i="7"/>
  <c r="CX63" i="7"/>
  <c r="CX64" i="7" s="1"/>
  <c r="CX21" i="15" s="1"/>
  <c r="CY113" i="3"/>
  <c r="CZ114" i="3" s="1"/>
  <c r="CZ133" i="3" s="1"/>
  <c r="CY58" i="7"/>
  <c r="CY59" i="7" s="1"/>
  <c r="CT94" i="13"/>
  <c r="CT97" i="13" s="1"/>
  <c r="CS27" i="4"/>
  <c r="CV16" i="11"/>
  <c r="CV18" i="11" s="1"/>
  <c r="CV31" i="11" s="1"/>
  <c r="CV9" i="11"/>
  <c r="CV96" i="13"/>
  <c r="CV85" i="13"/>
  <c r="CV13" i="4" s="1"/>
  <c r="CY67" i="13"/>
  <c r="CY55" i="13"/>
  <c r="CY34" i="13"/>
  <c r="CY61" i="13"/>
  <c r="CY45" i="13"/>
  <c r="CY33" i="13"/>
  <c r="AP129" i="9"/>
  <c r="AP130" i="9" s="1"/>
  <c r="AP43" i="4"/>
  <c r="AP45" i="4" s="1"/>
  <c r="AP48" i="4" s="1"/>
  <c r="AP53" i="4" s="1"/>
  <c r="CU3" i="12"/>
  <c r="CU3" i="13"/>
  <c r="CU3" i="11"/>
  <c r="CY69" i="7"/>
  <c r="CY92" i="13"/>
  <c r="CY68" i="12"/>
  <c r="CY53" i="12"/>
  <c r="CY125" i="9"/>
  <c r="CY50" i="11"/>
  <c r="CY28" i="12"/>
  <c r="CW73" i="13"/>
  <c r="CW74" i="13" s="1"/>
  <c r="CW81" i="13" s="1"/>
  <c r="CW63" i="13"/>
  <c r="CX60" i="13" s="1"/>
  <c r="AQ52" i="11"/>
  <c r="AP32" i="4"/>
  <c r="AP23" i="17" s="1"/>
  <c r="CU26" i="11"/>
  <c r="CU32" i="11" s="1"/>
  <c r="CU11" i="11"/>
  <c r="CU30" i="11" s="1"/>
  <c r="DA46" i="13"/>
  <c r="DA62" i="13" s="1"/>
  <c r="DA56" i="13"/>
  <c r="DA68" i="13" s="1"/>
  <c r="CW69" i="13"/>
  <c r="CX66" i="13" s="1"/>
  <c r="CW77" i="13"/>
  <c r="CW78" i="13" s="1"/>
  <c r="CW82" i="13" s="1"/>
  <c r="CZ29" i="13"/>
  <c r="CZ30" i="13" s="1"/>
  <c r="CZ2" i="12"/>
  <c r="CZ63" i="3"/>
  <c r="CZ64" i="3" s="1"/>
  <c r="CZ23" i="13"/>
  <c r="CZ24" i="13" s="1"/>
  <c r="CZ2" i="11"/>
  <c r="CZ2" i="13"/>
  <c r="CY114" i="9"/>
  <c r="CY39" i="11"/>
  <c r="DB54" i="13"/>
  <c r="DB5" i="11"/>
  <c r="DB5" i="13"/>
  <c r="DB44" i="13"/>
  <c r="DB5" i="12"/>
  <c r="CU96" i="13"/>
  <c r="CU85" i="13"/>
  <c r="CU13" i="4" s="1"/>
  <c r="CY10" i="13"/>
  <c r="CY11" i="13" s="1"/>
  <c r="CY83" i="13" s="1"/>
  <c r="CY116" i="9"/>
  <c r="CY17" i="11"/>
  <c r="CY25" i="11"/>
  <c r="CY41" i="11"/>
  <c r="CY10" i="11"/>
  <c r="CS72" i="12"/>
  <c r="CS73" i="12" s="1"/>
  <c r="CT70" i="12" s="1"/>
  <c r="CT62" i="12" s="1"/>
  <c r="CT63" i="12" s="1"/>
  <c r="CS9" i="12"/>
  <c r="CY4" i="12"/>
  <c r="CY4" i="13"/>
  <c r="CY4" i="11"/>
  <c r="CR8" i="12"/>
  <c r="CU74" i="9"/>
  <c r="CU107" i="9" s="1"/>
  <c r="CS11" i="4"/>
  <c r="CS50" i="17" s="1"/>
  <c r="CV103" i="9"/>
  <c r="CV109" i="9" s="1"/>
  <c r="CZ74" i="3"/>
  <c r="CZ75" i="3" s="1"/>
  <c r="CZ102" i="9" s="1"/>
  <c r="CZ2" i="9"/>
  <c r="CZ2" i="8"/>
  <c r="CZ14" i="8"/>
  <c r="CZ15" i="8" s="1"/>
  <c r="CZ18" i="8" s="1"/>
  <c r="CZ19" i="8" s="1"/>
  <c r="CZ24" i="8" s="1"/>
  <c r="CV86" i="9"/>
  <c r="CV85" i="9"/>
  <c r="CV87" i="9"/>
  <c r="CV84" i="9"/>
  <c r="CX45" i="9"/>
  <c r="CX48" i="9"/>
  <c r="CX46" i="9"/>
  <c r="CX47" i="9"/>
  <c r="CX25" i="8"/>
  <c r="CY4" i="7"/>
  <c r="CY4" i="9"/>
  <c r="CY4" i="8"/>
  <c r="DB5" i="7"/>
  <c r="DB5" i="9"/>
  <c r="DB5" i="8"/>
  <c r="CV72" i="9"/>
  <c r="CW81" i="9"/>
  <c r="CW67" i="9"/>
  <c r="CU3" i="7"/>
  <c r="CU3" i="9"/>
  <c r="CU3" i="8"/>
  <c r="CW79" i="9"/>
  <c r="CW65" i="9"/>
  <c r="CV71" i="9"/>
  <c r="CW58" i="9"/>
  <c r="CW59" i="9" s="1"/>
  <c r="CW83" i="9" s="1"/>
  <c r="CW53" i="9"/>
  <c r="CW54" i="9" s="1"/>
  <c r="CW69" i="9" s="1"/>
  <c r="CW36" i="8"/>
  <c r="CW37" i="8" s="1"/>
  <c r="CW24" i="11" s="1"/>
  <c r="CW101" i="9"/>
  <c r="CW30" i="8"/>
  <c r="CW31" i="8" s="1"/>
  <c r="CV73" i="9"/>
  <c r="CW80" i="9"/>
  <c r="CW66" i="9"/>
  <c r="CY40" i="9"/>
  <c r="CY23" i="8"/>
  <c r="CV70" i="9"/>
  <c r="CW82" i="9"/>
  <c r="CW68" i="9"/>
  <c r="CY131" i="3"/>
  <c r="CY22" i="8"/>
  <c r="CU88" i="9"/>
  <c r="CU92" i="9" s="1"/>
  <c r="CU93" i="9" s="1"/>
  <c r="CU108" i="9" s="1"/>
  <c r="CY10" i="7"/>
  <c r="CY21" i="7"/>
  <c r="CZ25" i="3"/>
  <c r="CZ26" i="3" s="1"/>
  <c r="CZ27" i="3" s="1"/>
  <c r="CZ2" i="7"/>
  <c r="CY10" i="5"/>
  <c r="CY15" i="5" s="1"/>
  <c r="CZ12" i="5" s="1"/>
  <c r="DB5" i="2"/>
  <c r="DB5" i="5"/>
  <c r="DB5" i="4"/>
  <c r="DB12" i="3"/>
  <c r="DB13" i="3" s="1"/>
  <c r="DB5" i="3"/>
  <c r="DC9" i="3"/>
  <c r="DA17" i="3"/>
  <c r="DA18" i="3" s="1"/>
  <c r="CZ2" i="2"/>
  <c r="CZ2" i="5"/>
  <c r="CZ2" i="4"/>
  <c r="CZ109" i="3"/>
  <c r="CZ110" i="3" s="1"/>
  <c r="CZ47" i="7" s="1"/>
  <c r="CZ48" i="7" s="1"/>
  <c r="CZ2" i="3"/>
  <c r="CZ21" i="3"/>
  <c r="CZ22" i="3" s="1"/>
  <c r="CZ33" i="3"/>
  <c r="CZ34" i="3" s="1"/>
  <c r="CZ26" i="15" s="1"/>
  <c r="CZ27" i="15" s="1"/>
  <c r="CZ29" i="15" s="1"/>
  <c r="CZ41" i="3"/>
  <c r="CZ57" i="3"/>
  <c r="CZ58" i="3" s="1"/>
  <c r="CZ46" i="3"/>
  <c r="CZ47" i="3" s="1"/>
  <c r="CV140" i="3"/>
  <c r="CV141" i="3" s="1"/>
  <c r="CY42" i="3"/>
  <c r="CY132" i="3" s="1"/>
  <c r="CY4" i="3"/>
  <c r="CY4" i="5"/>
  <c r="CY4" i="4"/>
  <c r="CY4" i="2"/>
  <c r="CU3" i="3"/>
  <c r="CU3" i="5"/>
  <c r="CU3" i="4"/>
  <c r="CU3" i="2"/>
  <c r="CT40" i="11" l="1"/>
  <c r="CT42" i="11" s="1"/>
  <c r="CT45" i="11" s="1"/>
  <c r="CT34" i="11"/>
  <c r="CT10" i="4" s="1"/>
  <c r="BE33" i="4"/>
  <c r="BE32" i="17" s="1"/>
  <c r="BF37" i="14"/>
  <c r="BE67" i="14"/>
  <c r="BE81" i="14"/>
  <c r="CT128" i="9"/>
  <c r="CT9" i="4"/>
  <c r="CX95" i="13"/>
  <c r="BD40" i="17"/>
  <c r="BD49" i="17"/>
  <c r="CX36" i="13"/>
  <c r="CX47" i="4" s="1"/>
  <c r="CZ31" i="14"/>
  <c r="CZ58" i="4" s="1"/>
  <c r="CZ48" i="14"/>
  <c r="CU33" i="11"/>
  <c r="CU34" i="11" s="1"/>
  <c r="CU10" i="4" s="1"/>
  <c r="AJ38" i="4"/>
  <c r="AJ37" i="17"/>
  <c r="AJ38" i="17" s="1"/>
  <c r="AJ41" i="17" s="1"/>
  <c r="AJ43" i="17" s="1"/>
  <c r="AJ45" i="17" s="1"/>
  <c r="AJ30" i="4"/>
  <c r="AJ19" i="17"/>
  <c r="AJ20" i="17" s="1"/>
  <c r="AJ22" i="17" s="1"/>
  <c r="AJ25" i="17" s="1"/>
  <c r="AJ27" i="17" s="1"/>
  <c r="CV3" i="14"/>
  <c r="CV3" i="17"/>
  <c r="CV3" i="15"/>
  <c r="DC5" i="14"/>
  <c r="DC5" i="15"/>
  <c r="DC5" i="17"/>
  <c r="BD122" i="3"/>
  <c r="BD123" i="3" s="1"/>
  <c r="BD9" i="17"/>
  <c r="CZ72" i="14"/>
  <c r="CZ73" i="14" s="1"/>
  <c r="CZ76" i="14" s="1"/>
  <c r="CZ61" i="14"/>
  <c r="CZ62" i="14" s="1"/>
  <c r="CZ65" i="14" s="1"/>
  <c r="DB130" i="3"/>
  <c r="DB50" i="15"/>
  <c r="AP59" i="4"/>
  <c r="AP62" i="4" s="1"/>
  <c r="AP24" i="7" s="1"/>
  <c r="AP83" i="7" s="1"/>
  <c r="AP8" i="17"/>
  <c r="AP11" i="17" s="1"/>
  <c r="AP13" i="17" s="1"/>
  <c r="CZ36" i="7"/>
  <c r="CZ37" i="7" s="1"/>
  <c r="CZ45" i="14"/>
  <c r="CZ52" i="14"/>
  <c r="CZ53" i="14" s="1"/>
  <c r="CZ51" i="4" s="1"/>
  <c r="CY72" i="7"/>
  <c r="CY30" i="15"/>
  <c r="CY31" i="15" s="1"/>
  <c r="CY36" i="15" s="1"/>
  <c r="CY52" i="4"/>
  <c r="CZ4" i="14"/>
  <c r="CZ4" i="15"/>
  <c r="CZ4" i="17"/>
  <c r="CY56" i="4"/>
  <c r="DA97" i="3"/>
  <c r="DA98" i="3" s="1"/>
  <c r="DA29" i="14" s="1"/>
  <c r="DA30" i="14" s="1"/>
  <c r="DA88" i="14" s="1"/>
  <c r="DA57" i="15"/>
  <c r="DA2" i="15"/>
  <c r="DA10" i="15"/>
  <c r="DA11" i="15" s="1"/>
  <c r="DA14" i="15" s="1"/>
  <c r="DA15" i="15" s="1"/>
  <c r="DA41" i="15" s="1"/>
  <c r="DA2" i="17"/>
  <c r="CY58" i="4"/>
  <c r="BD15" i="4"/>
  <c r="BD16" i="4" s="1"/>
  <c r="BD47" i="12" s="1"/>
  <c r="BD48" i="12" s="1"/>
  <c r="BD56" i="12" s="1"/>
  <c r="BD57" i="4"/>
  <c r="BD84" i="14"/>
  <c r="BD10" i="12"/>
  <c r="BD11" i="12" s="1"/>
  <c r="BE75" i="14"/>
  <c r="BE77" i="14" s="1"/>
  <c r="BE49" i="14"/>
  <c r="BC22" i="12"/>
  <c r="BC23" i="12" s="1"/>
  <c r="BC36" i="12"/>
  <c r="BB57" i="12"/>
  <c r="BB58" i="12" s="1"/>
  <c r="BB43" i="12"/>
  <c r="CZ39" i="14"/>
  <c r="CZ17" i="14"/>
  <c r="AK88" i="7"/>
  <c r="CZ117" i="3"/>
  <c r="CZ118" i="3" s="1"/>
  <c r="CZ36" i="14"/>
  <c r="DA85" i="3"/>
  <c r="DA86" i="3" s="1"/>
  <c r="DA15" i="14" s="1"/>
  <c r="DA16" i="14" s="1"/>
  <c r="DA89" i="14" s="1"/>
  <c r="DA2" i="14"/>
  <c r="CZ62" i="7"/>
  <c r="CX65" i="7"/>
  <c r="CX61" i="4" s="1"/>
  <c r="CX73" i="7"/>
  <c r="CU71" i="7"/>
  <c r="CU74" i="7" s="1"/>
  <c r="CT36" i="4"/>
  <c r="CT36" i="17" s="1"/>
  <c r="CY63" i="7"/>
  <c r="CY64" i="7" s="1"/>
  <c r="CY21" i="15" s="1"/>
  <c r="CZ113" i="3"/>
  <c r="DA114" i="3" s="1"/>
  <c r="DA133" i="3" s="1"/>
  <c r="CZ58" i="7"/>
  <c r="CZ59" i="7" s="1"/>
  <c r="CW84" i="13"/>
  <c r="CW85" i="13" s="1"/>
  <c r="CW13" i="4" s="1"/>
  <c r="CU110" i="9"/>
  <c r="CU128" i="9" s="1"/>
  <c r="CY35" i="13"/>
  <c r="CY71" i="12" s="1"/>
  <c r="CW72" i="9"/>
  <c r="CY25" i="8"/>
  <c r="CY36" i="8" s="1"/>
  <c r="CY37" i="8" s="1"/>
  <c r="CY24" i="11" s="1"/>
  <c r="CV3" i="12"/>
  <c r="CV3" i="13"/>
  <c r="CV3" i="11"/>
  <c r="CY134" i="3"/>
  <c r="CX69" i="13"/>
  <c r="CY66" i="13" s="1"/>
  <c r="CX77" i="13"/>
  <c r="CX78" i="13" s="1"/>
  <c r="CX82" i="13" s="1"/>
  <c r="CW16" i="11"/>
  <c r="CW18" i="11" s="1"/>
  <c r="CW31" i="11" s="1"/>
  <c r="CW9" i="11"/>
  <c r="CX73" i="13"/>
  <c r="CX74" i="13" s="1"/>
  <c r="CX81" i="13" s="1"/>
  <c r="CX63" i="13"/>
  <c r="CY60" i="13" s="1"/>
  <c r="CV11" i="11"/>
  <c r="CV30" i="11" s="1"/>
  <c r="CV26" i="11"/>
  <c r="CV32" i="11" s="1"/>
  <c r="DC54" i="13"/>
  <c r="DC44" i="13"/>
  <c r="DC5" i="13"/>
  <c r="DC5" i="11"/>
  <c r="DC5" i="12"/>
  <c r="AQ127" i="9"/>
  <c r="AP28" i="4"/>
  <c r="AP18" i="17" s="1"/>
  <c r="CZ4" i="12"/>
  <c r="CZ4" i="11"/>
  <c r="CZ4" i="13"/>
  <c r="AQ44" i="11"/>
  <c r="AQ46" i="11" s="1"/>
  <c r="CZ67" i="13"/>
  <c r="CZ55" i="13"/>
  <c r="CZ34" i="13"/>
  <c r="CZ41" i="11"/>
  <c r="CZ17" i="11"/>
  <c r="CZ25" i="11"/>
  <c r="CZ116" i="9"/>
  <c r="CZ10" i="11"/>
  <c r="CZ10" i="13"/>
  <c r="CZ11" i="13" s="1"/>
  <c r="CZ83" i="13" s="1"/>
  <c r="CU94" i="13"/>
  <c r="CU97" i="13" s="1"/>
  <c r="CT27" i="4"/>
  <c r="CZ39" i="11"/>
  <c r="CZ114" i="9"/>
  <c r="CZ69" i="7"/>
  <c r="CZ50" i="11"/>
  <c r="CZ92" i="13"/>
  <c r="CZ28" i="12"/>
  <c r="CZ125" i="9"/>
  <c r="CZ68" i="12"/>
  <c r="CZ53" i="12"/>
  <c r="CT72" i="12"/>
  <c r="CT73" i="12" s="1"/>
  <c r="CU70" i="12" s="1"/>
  <c r="CU62" i="12" s="1"/>
  <c r="CU63" i="12" s="1"/>
  <c r="CT9" i="12"/>
  <c r="DA29" i="13"/>
  <c r="DA30" i="13" s="1"/>
  <c r="DA63" i="3"/>
  <c r="DA64" i="3" s="1"/>
  <c r="DA23" i="13"/>
  <c r="DA24" i="13" s="1"/>
  <c r="DA2" i="12"/>
  <c r="DA2" i="13"/>
  <c r="DA2" i="11"/>
  <c r="DB46" i="13"/>
  <c r="DB62" i="13" s="1"/>
  <c r="DB56" i="13"/>
  <c r="DB68" i="13" s="1"/>
  <c r="CZ61" i="13"/>
  <c r="CZ45" i="13"/>
  <c r="CZ33" i="13"/>
  <c r="CS8" i="12"/>
  <c r="CW103" i="9"/>
  <c r="CW109" i="9" s="1"/>
  <c r="CV88" i="9"/>
  <c r="CV92" i="9" s="1"/>
  <c r="CV93" i="9" s="1"/>
  <c r="CV108" i="9" s="1"/>
  <c r="CX80" i="9"/>
  <c r="CX66" i="9"/>
  <c r="CW73" i="9"/>
  <c r="CZ4" i="7"/>
  <c r="CZ4" i="8"/>
  <c r="CZ4" i="9"/>
  <c r="CW70" i="9"/>
  <c r="CZ23" i="8"/>
  <c r="CZ40" i="9"/>
  <c r="CZ131" i="3"/>
  <c r="CZ22" i="8"/>
  <c r="CV74" i="9"/>
  <c r="CV107" i="9" s="1"/>
  <c r="CY46" i="9"/>
  <c r="CY45" i="9"/>
  <c r="CY48" i="9"/>
  <c r="CY47" i="9"/>
  <c r="CV3" i="7"/>
  <c r="CV3" i="9"/>
  <c r="CV3" i="8"/>
  <c r="DA74" i="3"/>
  <c r="DA75" i="3" s="1"/>
  <c r="DA102" i="9" s="1"/>
  <c r="DA14" i="8"/>
  <c r="DA15" i="8" s="1"/>
  <c r="DA18" i="8" s="1"/>
  <c r="DA19" i="8" s="1"/>
  <c r="DA24" i="8" s="1"/>
  <c r="DA2" i="9"/>
  <c r="DA2" i="8"/>
  <c r="CX82" i="9"/>
  <c r="CX68" i="9"/>
  <c r="CW85" i="9"/>
  <c r="CW87" i="9"/>
  <c r="CW84" i="9"/>
  <c r="CW86" i="9"/>
  <c r="CW71" i="9"/>
  <c r="CX101" i="9"/>
  <c r="CX53" i="9"/>
  <c r="CX54" i="9" s="1"/>
  <c r="CX69" i="9" s="1"/>
  <c r="CX58" i="9"/>
  <c r="CX59" i="9" s="1"/>
  <c r="CX83" i="9" s="1"/>
  <c r="CX36" i="8"/>
  <c r="CX37" i="8" s="1"/>
  <c r="CX24" i="11" s="1"/>
  <c r="CX30" i="8"/>
  <c r="CX31" i="8" s="1"/>
  <c r="DC5" i="9"/>
  <c r="DC5" i="8"/>
  <c r="DC5" i="7"/>
  <c r="CX79" i="9"/>
  <c r="CX65" i="9"/>
  <c r="CX81" i="9"/>
  <c r="CX67" i="9"/>
  <c r="DA25" i="3"/>
  <c r="DA26" i="3" s="1"/>
  <c r="DA27" i="3" s="1"/>
  <c r="DA2" i="7"/>
  <c r="CZ10" i="7"/>
  <c r="CZ21" i="7"/>
  <c r="CZ10" i="5"/>
  <c r="CZ15" i="5" s="1"/>
  <c r="DA12" i="5" s="1"/>
  <c r="DB17" i="3"/>
  <c r="DB18" i="3" s="1"/>
  <c r="DC5" i="5"/>
  <c r="DC5" i="4"/>
  <c r="DC5" i="2"/>
  <c r="DC12" i="3"/>
  <c r="DC13" i="3" s="1"/>
  <c r="DD9" i="3"/>
  <c r="DC5" i="3"/>
  <c r="DA2" i="5"/>
  <c r="DA2" i="2"/>
  <c r="DA2" i="4"/>
  <c r="DA2" i="3"/>
  <c r="DA21" i="3"/>
  <c r="DA22" i="3" s="1"/>
  <c r="DA57" i="3"/>
  <c r="DA58" i="3" s="1"/>
  <c r="DA33" i="3"/>
  <c r="DA34" i="3" s="1"/>
  <c r="DA26" i="15" s="1"/>
  <c r="DA27" i="15" s="1"/>
  <c r="DA29" i="15" s="1"/>
  <c r="DA46" i="3"/>
  <c r="DA47" i="3" s="1"/>
  <c r="DA109" i="3"/>
  <c r="DA110" i="3" s="1"/>
  <c r="DA47" i="7" s="1"/>
  <c r="DA48" i="7" s="1"/>
  <c r="DA41" i="3"/>
  <c r="DA42" i="3" s="1"/>
  <c r="DA132" i="3" s="1"/>
  <c r="CZ42" i="3"/>
  <c r="CZ132" i="3" s="1"/>
  <c r="CW140" i="3"/>
  <c r="CW141" i="3" s="1"/>
  <c r="CZ4" i="3"/>
  <c r="CZ4" i="2"/>
  <c r="CZ4" i="5"/>
  <c r="CZ4" i="4"/>
  <c r="CV3" i="3"/>
  <c r="CV3" i="5"/>
  <c r="CV3" i="2"/>
  <c r="CV3" i="4"/>
  <c r="CT11" i="4" l="1"/>
  <c r="DA117" i="3"/>
  <c r="DA48" i="14"/>
  <c r="BE14" i="4"/>
  <c r="BE55" i="4"/>
  <c r="BF64" i="14"/>
  <c r="BF66" i="14" s="1"/>
  <c r="BF40" i="14"/>
  <c r="CY30" i="8"/>
  <c r="CY31" i="8" s="1"/>
  <c r="CY9" i="11" s="1"/>
  <c r="CU40" i="11"/>
  <c r="CU42" i="11" s="1"/>
  <c r="CU45" i="11" s="1"/>
  <c r="CY53" i="9"/>
  <c r="CY54" i="9" s="1"/>
  <c r="CY69" i="9" s="1"/>
  <c r="CY58" i="9"/>
  <c r="CY59" i="9" s="1"/>
  <c r="CY83" i="9" s="1"/>
  <c r="CU53" i="11"/>
  <c r="CY101" i="9"/>
  <c r="CY103" i="9" s="1"/>
  <c r="CY109" i="9" s="1"/>
  <c r="CT50" i="17"/>
  <c r="CT8" i="12"/>
  <c r="DA31" i="14"/>
  <c r="DA58" i="4" s="1"/>
  <c r="AJ70" i="4"/>
  <c r="AJ71" i="4"/>
  <c r="BD49" i="12"/>
  <c r="BD18" i="4" s="1"/>
  <c r="BD19" i="4" s="1"/>
  <c r="BD13" i="7" s="1"/>
  <c r="BD79" i="7" s="1"/>
  <c r="BD51" i="17"/>
  <c r="BD52" i="17" s="1"/>
  <c r="BD54" i="17" s="1"/>
  <c r="BD42" i="17"/>
  <c r="BD10" i="17"/>
  <c r="BD24" i="17"/>
  <c r="DB97" i="3"/>
  <c r="DB98" i="3" s="1"/>
  <c r="DB29" i="14" s="1"/>
  <c r="DB30" i="14" s="1"/>
  <c r="DB88" i="14" s="1"/>
  <c r="DB10" i="15"/>
  <c r="DB11" i="15" s="1"/>
  <c r="DB14" i="15" s="1"/>
  <c r="DB15" i="15" s="1"/>
  <c r="DB41" i="15" s="1"/>
  <c r="DB2" i="17"/>
  <c r="DB57" i="15"/>
  <c r="DB2" i="15"/>
  <c r="DA36" i="7"/>
  <c r="DA37" i="7" s="1"/>
  <c r="DA45" i="14"/>
  <c r="DA52" i="14"/>
  <c r="DA53" i="14" s="1"/>
  <c r="DA51" i="4" s="1"/>
  <c r="CZ72" i="7"/>
  <c r="CZ52" i="4"/>
  <c r="CZ30" i="15"/>
  <c r="CZ31" i="15" s="1"/>
  <c r="CZ36" i="15" s="1"/>
  <c r="DA118" i="3"/>
  <c r="CZ56" i="4"/>
  <c r="CW3" i="14"/>
  <c r="CW3" i="17"/>
  <c r="CW3" i="15"/>
  <c r="DD5" i="14"/>
  <c r="DD5" i="15"/>
  <c r="DD5" i="17"/>
  <c r="DC130" i="3"/>
  <c r="DC50" i="15"/>
  <c r="DA4" i="14"/>
  <c r="DA4" i="15"/>
  <c r="DA4" i="17"/>
  <c r="CV33" i="11"/>
  <c r="CV40" i="11" s="1"/>
  <c r="CV42" i="11" s="1"/>
  <c r="CV45" i="11" s="1"/>
  <c r="DA72" i="14"/>
  <c r="DA73" i="14" s="1"/>
  <c r="DA76" i="14" s="1"/>
  <c r="DA61" i="14"/>
  <c r="DA62" i="14" s="1"/>
  <c r="DA65" i="14" s="1"/>
  <c r="AK89" i="7"/>
  <c r="AK21" i="4" s="1"/>
  <c r="AK22" i="4" s="1"/>
  <c r="AK20" i="15"/>
  <c r="AK22" i="15" s="1"/>
  <c r="AK35" i="15" s="1"/>
  <c r="AK37" i="15" s="1"/>
  <c r="AK58" i="15" s="1"/>
  <c r="AK59" i="15" s="1"/>
  <c r="BE82" i="14"/>
  <c r="BE83" i="14" s="1"/>
  <c r="BE90" i="14" s="1"/>
  <c r="BE91" i="14" s="1"/>
  <c r="BE78" i="14"/>
  <c r="AK14" i="7"/>
  <c r="AK15" i="7" s="1"/>
  <c r="AL12" i="7" s="1"/>
  <c r="BC37" i="12"/>
  <c r="BC38" i="12" s="1"/>
  <c r="BC41" i="12" s="1"/>
  <c r="BC42" i="12" s="1"/>
  <c r="BC32" i="12"/>
  <c r="BC33" i="12" s="1"/>
  <c r="BD30" i="12" s="1"/>
  <c r="BD21" i="12" s="1"/>
  <c r="BD13" i="12"/>
  <c r="BD14" i="12" s="1"/>
  <c r="BD17" i="12"/>
  <c r="BD18" i="12" s="1"/>
  <c r="BD31" i="12" s="1"/>
  <c r="BF46" i="14"/>
  <c r="BE34" i="4"/>
  <c r="BE33" i="17" s="1"/>
  <c r="BE34" i="17" s="1"/>
  <c r="DA39" i="14"/>
  <c r="DA17" i="14"/>
  <c r="AK25" i="7"/>
  <c r="AK26" i="7" s="1"/>
  <c r="AL23" i="7" s="1"/>
  <c r="BB50" i="4"/>
  <c r="H43" i="12"/>
  <c r="H50" i="4" s="1"/>
  <c r="H48" i="6" s="1"/>
  <c r="K48" i="6" s="1"/>
  <c r="BB35" i="4"/>
  <c r="BC55" i="12"/>
  <c r="DA36" i="14"/>
  <c r="CW96" i="13"/>
  <c r="CU115" i="9"/>
  <c r="CU117" i="9" s="1"/>
  <c r="CU120" i="9" s="1"/>
  <c r="CU9" i="4"/>
  <c r="CU11" i="4" s="1"/>
  <c r="CU50" i="17" s="1"/>
  <c r="CY95" i="13"/>
  <c r="DA62" i="7"/>
  <c r="DB85" i="3"/>
  <c r="DB86" i="3" s="1"/>
  <c r="DB15" i="14" s="1"/>
  <c r="DB16" i="14" s="1"/>
  <c r="DB89" i="14" s="1"/>
  <c r="DB2" i="14"/>
  <c r="CZ25" i="8"/>
  <c r="CZ101" i="9" s="1"/>
  <c r="CV71" i="7"/>
  <c r="CV74" i="7" s="1"/>
  <c r="CU36" i="4"/>
  <c r="CU36" i="17" s="1"/>
  <c r="CY65" i="7"/>
  <c r="CY61" i="4" s="1"/>
  <c r="CY73" i="7"/>
  <c r="CZ63" i="7"/>
  <c r="CZ64" i="7" s="1"/>
  <c r="CZ21" i="15" s="1"/>
  <c r="CY36" i="13"/>
  <c r="CY47" i="4" s="1"/>
  <c r="DA113" i="3"/>
  <c r="DB114" i="3" s="1"/>
  <c r="DB133" i="3" s="1"/>
  <c r="DA58" i="7"/>
  <c r="DA59" i="7" s="1"/>
  <c r="CX16" i="11"/>
  <c r="CX18" i="11" s="1"/>
  <c r="CX31" i="11" s="1"/>
  <c r="CX9" i="11"/>
  <c r="DC56" i="13"/>
  <c r="DC68" i="13" s="1"/>
  <c r="DC46" i="13"/>
  <c r="DC62" i="13" s="1"/>
  <c r="CZ35" i="13"/>
  <c r="DA61" i="13"/>
  <c r="DA33" i="13"/>
  <c r="DA45" i="13"/>
  <c r="DD54" i="13"/>
  <c r="DD5" i="13"/>
  <c r="DD5" i="12"/>
  <c r="DD5" i="11"/>
  <c r="DD44" i="13"/>
  <c r="CU72" i="12"/>
  <c r="CU73" i="12" s="1"/>
  <c r="CV70" i="12" s="1"/>
  <c r="CV62" i="12" s="1"/>
  <c r="CV63" i="12" s="1"/>
  <c r="CU9" i="12"/>
  <c r="CV94" i="13"/>
  <c r="CV97" i="13" s="1"/>
  <c r="CU27" i="4"/>
  <c r="AQ54" i="11"/>
  <c r="AQ55" i="11" s="1"/>
  <c r="AQ47" i="11"/>
  <c r="AQ44" i="4" s="1"/>
  <c r="CW3" i="12"/>
  <c r="CW3" i="13"/>
  <c r="CW3" i="11"/>
  <c r="CW11" i="11"/>
  <c r="CW30" i="11" s="1"/>
  <c r="CW26" i="11"/>
  <c r="CW32" i="11" s="1"/>
  <c r="DA67" i="13"/>
  <c r="DA55" i="13"/>
  <c r="DA34" i="13"/>
  <c r="DA114" i="9"/>
  <c r="DA39" i="11"/>
  <c r="DA69" i="7"/>
  <c r="DA28" i="12"/>
  <c r="DA125" i="9"/>
  <c r="DA50" i="11"/>
  <c r="DA92" i="13"/>
  <c r="DA68" i="12"/>
  <c r="DA53" i="12"/>
  <c r="CY63" i="13"/>
  <c r="CZ60" i="13" s="1"/>
  <c r="CY73" i="13"/>
  <c r="CY74" i="13" s="1"/>
  <c r="CY81" i="13" s="1"/>
  <c r="DA4" i="12"/>
  <c r="DA4" i="11"/>
  <c r="DA4" i="13"/>
  <c r="CZ134" i="3"/>
  <c r="CY77" i="13"/>
  <c r="CY78" i="13" s="1"/>
  <c r="CY82" i="13" s="1"/>
  <c r="CY69" i="13"/>
  <c r="CZ66" i="13" s="1"/>
  <c r="DA41" i="11"/>
  <c r="DA10" i="13"/>
  <c r="DA11" i="13" s="1"/>
  <c r="DA83" i="13" s="1"/>
  <c r="DA25" i="11"/>
  <c r="DA116" i="9"/>
  <c r="DA10" i="11"/>
  <c r="DA17" i="11"/>
  <c r="DB63" i="3"/>
  <c r="DB64" i="3" s="1"/>
  <c r="DB23" i="13"/>
  <c r="DB24" i="13" s="1"/>
  <c r="DB2" i="13"/>
  <c r="DB2" i="12"/>
  <c r="DB29" i="13"/>
  <c r="DB30" i="13" s="1"/>
  <c r="DB2" i="11"/>
  <c r="AQ119" i="9"/>
  <c r="AQ121" i="9" s="1"/>
  <c r="CX84" i="13"/>
  <c r="CW74" i="9"/>
  <c r="CW107" i="9" s="1"/>
  <c r="CX73" i="9"/>
  <c r="CV110" i="9"/>
  <c r="CV128" i="9" s="1"/>
  <c r="CX103" i="9"/>
  <c r="CX109" i="9" s="1"/>
  <c r="CX72" i="9"/>
  <c r="CX70" i="9"/>
  <c r="DB74" i="3"/>
  <c r="DB75" i="3" s="1"/>
  <c r="DB102" i="9" s="1"/>
  <c r="DB14" i="8"/>
  <c r="DB15" i="8" s="1"/>
  <c r="DB18" i="8" s="1"/>
  <c r="DB19" i="8" s="1"/>
  <c r="DB24" i="8" s="1"/>
  <c r="DB2" i="8"/>
  <c r="DB2" i="9"/>
  <c r="DA131" i="3"/>
  <c r="DA22" i="8"/>
  <c r="CY79" i="9"/>
  <c r="CY65" i="9"/>
  <c r="DA23" i="8"/>
  <c r="DA40" i="9"/>
  <c r="CW3" i="7"/>
  <c r="CW3" i="9"/>
  <c r="CW3" i="8"/>
  <c r="CZ46" i="9"/>
  <c r="CZ45" i="9"/>
  <c r="CZ47" i="9"/>
  <c r="CZ48" i="9"/>
  <c r="DA4" i="7"/>
  <c r="DA4" i="9"/>
  <c r="DA4" i="8"/>
  <c r="CX87" i="9"/>
  <c r="CX85" i="9"/>
  <c r="CX84" i="9"/>
  <c r="CX86" i="9"/>
  <c r="CX71" i="9"/>
  <c r="CY81" i="9"/>
  <c r="CY67" i="9"/>
  <c r="CY82" i="9"/>
  <c r="CY68" i="9"/>
  <c r="CW88" i="9"/>
  <c r="CW92" i="9" s="1"/>
  <c r="CW93" i="9" s="1"/>
  <c r="CW108" i="9" s="1"/>
  <c r="CY80" i="9"/>
  <c r="CY66" i="9"/>
  <c r="DD5" i="8"/>
  <c r="DD5" i="7"/>
  <c r="DD5" i="9"/>
  <c r="DA10" i="7"/>
  <c r="DA21" i="7"/>
  <c r="DB25" i="3"/>
  <c r="DB26" i="3" s="1"/>
  <c r="DB27" i="3" s="1"/>
  <c r="DB2" i="7"/>
  <c r="DC17" i="3"/>
  <c r="DC18" i="3" s="1"/>
  <c r="DA10" i="5"/>
  <c r="DA15" i="5" s="1"/>
  <c r="DB12" i="5" s="1"/>
  <c r="DD5" i="5"/>
  <c r="DD5" i="2"/>
  <c r="DD5" i="4"/>
  <c r="DE9" i="3"/>
  <c r="DD12" i="3"/>
  <c r="DD13" i="3" s="1"/>
  <c r="DD5" i="3"/>
  <c r="DA4" i="3"/>
  <c r="DA4" i="2"/>
  <c r="DA4" i="5"/>
  <c r="DA4" i="4"/>
  <c r="DB2" i="2"/>
  <c r="DB2" i="5"/>
  <c r="DB2" i="4"/>
  <c r="DB2" i="3"/>
  <c r="DB21" i="3"/>
  <c r="DB22" i="3" s="1"/>
  <c r="DB46" i="3"/>
  <c r="DB47" i="3" s="1"/>
  <c r="DB109" i="3"/>
  <c r="DB110" i="3" s="1"/>
  <c r="DB47" i="7" s="1"/>
  <c r="DB48" i="7" s="1"/>
  <c r="DB33" i="3"/>
  <c r="DB34" i="3" s="1"/>
  <c r="DB26" i="15" s="1"/>
  <c r="DB27" i="15" s="1"/>
  <c r="DB29" i="15" s="1"/>
  <c r="DB41" i="3"/>
  <c r="DB57" i="3"/>
  <c r="DB58" i="3" s="1"/>
  <c r="CW3" i="3"/>
  <c r="CW3" i="5"/>
  <c r="CW3" i="2"/>
  <c r="CW3" i="4"/>
  <c r="CX140" i="3"/>
  <c r="CX141" i="3" s="1"/>
  <c r="CY16" i="11" l="1"/>
  <c r="CY18" i="11" s="1"/>
  <c r="CY31" i="11" s="1"/>
  <c r="DB117" i="3"/>
  <c r="CY87" i="9"/>
  <c r="CY85" i="9"/>
  <c r="CY84" i="9"/>
  <c r="CY86" i="9"/>
  <c r="BF81" i="14"/>
  <c r="BF67" i="14"/>
  <c r="CY71" i="9"/>
  <c r="BF33" i="4"/>
  <c r="BF32" i="17" s="1"/>
  <c r="BG37" i="14"/>
  <c r="CY73" i="9"/>
  <c r="CY70" i="9"/>
  <c r="CY72" i="9"/>
  <c r="CU8" i="12"/>
  <c r="DB48" i="14"/>
  <c r="DB31" i="14"/>
  <c r="DB58" i="4" s="1"/>
  <c r="CV34" i="11"/>
  <c r="CV10" i="4" s="1"/>
  <c r="BE40" i="17"/>
  <c r="BE49" i="17"/>
  <c r="CZ30" i="8"/>
  <c r="CZ31" i="8" s="1"/>
  <c r="CZ16" i="11" s="1"/>
  <c r="CZ18" i="11" s="1"/>
  <c r="CZ31" i="11" s="1"/>
  <c r="CZ36" i="8"/>
  <c r="CZ37" i="8" s="1"/>
  <c r="CZ24" i="11" s="1"/>
  <c r="L48" i="6"/>
  <c r="J48" i="6"/>
  <c r="CV53" i="11"/>
  <c r="CZ53" i="9"/>
  <c r="CZ54" i="9" s="1"/>
  <c r="CZ69" i="9" s="1"/>
  <c r="DB72" i="14"/>
  <c r="DB73" i="14" s="1"/>
  <c r="DB76" i="14" s="1"/>
  <c r="DB61" i="14"/>
  <c r="DB62" i="14" s="1"/>
  <c r="DB65" i="14" s="1"/>
  <c r="DB36" i="7"/>
  <c r="DB37" i="7" s="1"/>
  <c r="DB52" i="14"/>
  <c r="DB53" i="14" s="1"/>
  <c r="DB51" i="4" s="1"/>
  <c r="DB45" i="14"/>
  <c r="BE122" i="3"/>
  <c r="BE123" i="3" s="1"/>
  <c r="BE9" i="17"/>
  <c r="DA72" i="7"/>
  <c r="DA52" i="4"/>
  <c r="DA30" i="15"/>
  <c r="DA31" i="15" s="1"/>
  <c r="DA36" i="15" s="1"/>
  <c r="AK61" i="15"/>
  <c r="DD130" i="3"/>
  <c r="DD50" i="15"/>
  <c r="DA56" i="4"/>
  <c r="DE5" i="14"/>
  <c r="DE5" i="15"/>
  <c r="DE5" i="17"/>
  <c r="DC97" i="3"/>
  <c r="DC98" i="3" s="1"/>
  <c r="DC29" i="14" s="1"/>
  <c r="DC30" i="14" s="1"/>
  <c r="DC48" i="14" s="1"/>
  <c r="DC2" i="17"/>
  <c r="DC10" i="15"/>
  <c r="DC11" i="15" s="1"/>
  <c r="DC14" i="15" s="1"/>
  <c r="DC15" i="15" s="1"/>
  <c r="DC41" i="15" s="1"/>
  <c r="DC57" i="15"/>
  <c r="DC2" i="15"/>
  <c r="CZ58" i="9"/>
  <c r="CZ59" i="9" s="1"/>
  <c r="CZ83" i="9" s="1"/>
  <c r="DB4" i="14"/>
  <c r="DB4" i="15"/>
  <c r="DB4" i="17"/>
  <c r="CX3" i="14"/>
  <c r="CX3" i="15"/>
  <c r="CX3" i="17"/>
  <c r="DB118" i="3"/>
  <c r="AK64" i="4"/>
  <c r="AK65" i="4" s="1"/>
  <c r="AK49" i="15"/>
  <c r="AK51" i="15" s="1"/>
  <c r="AK53" i="15" s="1"/>
  <c r="AK40" i="15"/>
  <c r="AK42" i="15" s="1"/>
  <c r="AK45" i="15" s="1"/>
  <c r="AK37" i="4"/>
  <c r="BE15" i="4"/>
  <c r="BE16" i="4" s="1"/>
  <c r="BE47" i="12" s="1"/>
  <c r="BE48" i="12" s="1"/>
  <c r="BE56" i="12" s="1"/>
  <c r="BE57" i="4"/>
  <c r="AK29" i="4"/>
  <c r="DB39" i="14"/>
  <c r="DB17" i="14"/>
  <c r="BF75" i="14"/>
  <c r="BF77" i="14" s="1"/>
  <c r="BF49" i="14"/>
  <c r="BD22" i="12"/>
  <c r="BD23" i="12" s="1"/>
  <c r="BD36" i="12"/>
  <c r="BE84" i="14"/>
  <c r="BE10" i="12"/>
  <c r="BE11" i="12" s="1"/>
  <c r="BC57" i="12"/>
  <c r="BC58" i="12" s="1"/>
  <c r="BC43" i="12"/>
  <c r="BC50" i="4" s="1"/>
  <c r="DB36" i="14"/>
  <c r="DC85" i="3"/>
  <c r="DC86" i="3" s="1"/>
  <c r="DC15" i="14" s="1"/>
  <c r="DC16" i="14" s="1"/>
  <c r="DC89" i="14" s="1"/>
  <c r="DC2" i="14"/>
  <c r="DA134" i="3"/>
  <c r="DB62" i="7"/>
  <c r="DA35" i="13"/>
  <c r="DA36" i="13" s="1"/>
  <c r="DA47" i="4" s="1"/>
  <c r="AL82" i="7"/>
  <c r="AL84" i="7" s="1"/>
  <c r="AL87" i="7" s="1"/>
  <c r="AL78" i="7"/>
  <c r="AL80" i="7" s="1"/>
  <c r="AL86" i="7" s="1"/>
  <c r="CZ65" i="7"/>
  <c r="CZ61" i="4" s="1"/>
  <c r="CZ73" i="7"/>
  <c r="CW71" i="7"/>
  <c r="CW74" i="7" s="1"/>
  <c r="CV36" i="4"/>
  <c r="CV36" i="17" s="1"/>
  <c r="DA63" i="7"/>
  <c r="DA64" i="7" s="1"/>
  <c r="DA21" i="15" s="1"/>
  <c r="DB113" i="3"/>
  <c r="DC114" i="3" s="1"/>
  <c r="DC133" i="3" s="1"/>
  <c r="DB58" i="7"/>
  <c r="DB59" i="7" s="1"/>
  <c r="CW33" i="11"/>
  <c r="CW53" i="11" s="1"/>
  <c r="DB39" i="11"/>
  <c r="DB114" i="9"/>
  <c r="DB67" i="13"/>
  <c r="DB34" i="13"/>
  <c r="DB55" i="13"/>
  <c r="CZ69" i="13"/>
  <c r="DA66" i="13" s="1"/>
  <c r="CZ77" i="13"/>
  <c r="CZ78" i="13" s="1"/>
  <c r="CZ82" i="13" s="1"/>
  <c r="AR52" i="11"/>
  <c r="AQ32" i="4"/>
  <c r="AQ23" i="17" s="1"/>
  <c r="DB69" i="7"/>
  <c r="DB28" i="12"/>
  <c r="DB92" i="13"/>
  <c r="DB125" i="9"/>
  <c r="DB50" i="11"/>
  <c r="DB53" i="12"/>
  <c r="DB68" i="12"/>
  <c r="CW94" i="13"/>
  <c r="CW97" i="13" s="1"/>
  <c r="CV27" i="4"/>
  <c r="DB61" i="13"/>
  <c r="DB45" i="13"/>
  <c r="DB33" i="13"/>
  <c r="CV72" i="12"/>
  <c r="CV73" i="12" s="1"/>
  <c r="CW70" i="12" s="1"/>
  <c r="CW62" i="12" s="1"/>
  <c r="CW63" i="12" s="1"/>
  <c r="CV9" i="12"/>
  <c r="CZ36" i="13"/>
  <c r="CZ47" i="4" s="1"/>
  <c r="CZ71" i="12"/>
  <c r="CZ95" i="13"/>
  <c r="DB4" i="13"/>
  <c r="DB4" i="12"/>
  <c r="DB4" i="11"/>
  <c r="CX3" i="12"/>
  <c r="CX3" i="13"/>
  <c r="CX3" i="11"/>
  <c r="DD46" i="13"/>
  <c r="DD62" i="13" s="1"/>
  <c r="DD56" i="13"/>
  <c r="DD68" i="13" s="1"/>
  <c r="CY84" i="13"/>
  <c r="CZ63" i="13"/>
  <c r="DA60" i="13" s="1"/>
  <c r="CZ73" i="13"/>
  <c r="CZ74" i="13" s="1"/>
  <c r="CZ81" i="13" s="1"/>
  <c r="DB10" i="13"/>
  <c r="DB11" i="13" s="1"/>
  <c r="DB83" i="13" s="1"/>
  <c r="DB116" i="9"/>
  <c r="DB41" i="11"/>
  <c r="DB25" i="11"/>
  <c r="DB10" i="11"/>
  <c r="DB17" i="11"/>
  <c r="DE5" i="13"/>
  <c r="DE54" i="13"/>
  <c r="DE5" i="11"/>
  <c r="DE44" i="13"/>
  <c r="DE5" i="12"/>
  <c r="CX85" i="13"/>
  <c r="CX13" i="4" s="1"/>
  <c r="CX96" i="13"/>
  <c r="CX26" i="11"/>
  <c r="CX32" i="11" s="1"/>
  <c r="CX11" i="11"/>
  <c r="CX30" i="11" s="1"/>
  <c r="DC63" i="3"/>
  <c r="DC64" i="3" s="1"/>
  <c r="DC2" i="11"/>
  <c r="DC2" i="13"/>
  <c r="DC2" i="12"/>
  <c r="DC29" i="13"/>
  <c r="DC30" i="13" s="1"/>
  <c r="DC23" i="13"/>
  <c r="DC24" i="13" s="1"/>
  <c r="AQ129" i="9"/>
  <c r="AQ130" i="9" s="1"/>
  <c r="AQ43" i="4"/>
  <c r="AQ45" i="4" s="1"/>
  <c r="AQ48" i="4" s="1"/>
  <c r="AQ53" i="4" s="1"/>
  <c r="CY26" i="11"/>
  <c r="CY32" i="11" s="1"/>
  <c r="CY11" i="11"/>
  <c r="CY30" i="11" s="1"/>
  <c r="CX74" i="9"/>
  <c r="CX107" i="9" s="1"/>
  <c r="CV9" i="4"/>
  <c r="CV115" i="9"/>
  <c r="CV117" i="9" s="1"/>
  <c r="CV120" i="9" s="1"/>
  <c r="CW110" i="9"/>
  <c r="CW128" i="9" s="1"/>
  <c r="CZ103" i="9"/>
  <c r="CZ109" i="9" s="1"/>
  <c r="CX88" i="9"/>
  <c r="CX92" i="9" s="1"/>
  <c r="CX93" i="9" s="1"/>
  <c r="CX108" i="9" s="1"/>
  <c r="DC74" i="3"/>
  <c r="DC75" i="3" s="1"/>
  <c r="DC102" i="9" s="1"/>
  <c r="DC14" i="8"/>
  <c r="DC15" i="8" s="1"/>
  <c r="DC18" i="8" s="1"/>
  <c r="DC19" i="8" s="1"/>
  <c r="DC24" i="8" s="1"/>
  <c r="DC2" i="8"/>
  <c r="DC2" i="9"/>
  <c r="DA46" i="9"/>
  <c r="DA48" i="9"/>
  <c r="DA47" i="9"/>
  <c r="DA45" i="9"/>
  <c r="CZ80" i="9"/>
  <c r="CZ66" i="9"/>
  <c r="DB4" i="7"/>
  <c r="DB4" i="8"/>
  <c r="DB4" i="9"/>
  <c r="CZ81" i="9"/>
  <c r="CZ67" i="9"/>
  <c r="DB23" i="8"/>
  <c r="DB40" i="9"/>
  <c r="CX3" i="7"/>
  <c r="CX3" i="9"/>
  <c r="CX3" i="8"/>
  <c r="DE5" i="9"/>
  <c r="DE5" i="8"/>
  <c r="DE5" i="7"/>
  <c r="CZ79" i="9"/>
  <c r="CZ65" i="9"/>
  <c r="DA25" i="8"/>
  <c r="DB131" i="3"/>
  <c r="DB22" i="8"/>
  <c r="CZ82" i="9"/>
  <c r="CZ68" i="9"/>
  <c r="DC25" i="3"/>
  <c r="DC26" i="3" s="1"/>
  <c r="DC27" i="3" s="1"/>
  <c r="DC2" i="7"/>
  <c r="DB21" i="7"/>
  <c r="DB10" i="7"/>
  <c r="DB10" i="5"/>
  <c r="DB15" i="5" s="1"/>
  <c r="DC12" i="5" s="1"/>
  <c r="DE5" i="2"/>
  <c r="DE5" i="5"/>
  <c r="DE5" i="4"/>
  <c r="DE5" i="3"/>
  <c r="DF9" i="3"/>
  <c r="DE12" i="3"/>
  <c r="DE13" i="3" s="1"/>
  <c r="DD17" i="3"/>
  <c r="DD18" i="3" s="1"/>
  <c r="CX3" i="3"/>
  <c r="CX3" i="5"/>
  <c r="CX3" i="4"/>
  <c r="CX3" i="2"/>
  <c r="DB4" i="3"/>
  <c r="DB4" i="5"/>
  <c r="DB4" i="2"/>
  <c r="DB4" i="4"/>
  <c r="DC2" i="4"/>
  <c r="DC2" i="5"/>
  <c r="DC2" i="2"/>
  <c r="DC57" i="3"/>
  <c r="DC58" i="3" s="1"/>
  <c r="DC33" i="3"/>
  <c r="DC34" i="3" s="1"/>
  <c r="DC26" i="15" s="1"/>
  <c r="DC27" i="15" s="1"/>
  <c r="DC29" i="15" s="1"/>
  <c r="DC46" i="3"/>
  <c r="DC47" i="3" s="1"/>
  <c r="DC109" i="3"/>
  <c r="DC110" i="3" s="1"/>
  <c r="DC47" i="7" s="1"/>
  <c r="DC48" i="7" s="1"/>
  <c r="DC41" i="3"/>
  <c r="DC2" i="3"/>
  <c r="DC21" i="3"/>
  <c r="DC22" i="3" s="1"/>
  <c r="CY140" i="3"/>
  <c r="CY141" i="3" s="1"/>
  <c r="DB42" i="3"/>
  <c r="DB132" i="3" s="1"/>
  <c r="CY74" i="9" l="1"/>
  <c r="CY107" i="9" s="1"/>
  <c r="CY88" i="9"/>
  <c r="CY92" i="9" s="1"/>
  <c r="CY93" i="9" s="1"/>
  <c r="CY108" i="9" s="1"/>
  <c r="BG40" i="14"/>
  <c r="BG64" i="14"/>
  <c r="BG66" i="14" s="1"/>
  <c r="BF14" i="4"/>
  <c r="BF55" i="4"/>
  <c r="CZ72" i="9"/>
  <c r="CZ9" i="11"/>
  <c r="CZ26" i="11" s="1"/>
  <c r="CZ32" i="11" s="1"/>
  <c r="CV11" i="4"/>
  <c r="CV50" i="17" s="1"/>
  <c r="CZ87" i="9"/>
  <c r="CZ73" i="9"/>
  <c r="CZ86" i="9"/>
  <c r="CZ71" i="9"/>
  <c r="DC31" i="14"/>
  <c r="DC58" i="4" s="1"/>
  <c r="DC88" i="14"/>
  <c r="CZ85" i="9"/>
  <c r="CZ84" i="9"/>
  <c r="CZ70" i="9"/>
  <c r="DC117" i="3"/>
  <c r="DC118" i="3" s="1"/>
  <c r="BE51" i="17"/>
  <c r="BE52" i="17" s="1"/>
  <c r="BE54" i="17" s="1"/>
  <c r="BE42" i="17"/>
  <c r="BE24" i="17"/>
  <c r="BE10" i="17"/>
  <c r="AK30" i="4"/>
  <c r="AK19" i="17"/>
  <c r="AK20" i="17" s="1"/>
  <c r="AK22" i="17" s="1"/>
  <c r="AK25" i="17" s="1"/>
  <c r="AK27" i="17" s="1"/>
  <c r="AK38" i="4"/>
  <c r="AK37" i="17"/>
  <c r="AK38" i="17" s="1"/>
  <c r="AK41" i="17" s="1"/>
  <c r="AK43" i="17" s="1"/>
  <c r="AK45" i="17" s="1"/>
  <c r="DE130" i="3"/>
  <c r="DE50" i="15"/>
  <c r="AQ59" i="4"/>
  <c r="AQ62" i="4" s="1"/>
  <c r="AQ24" i="7" s="1"/>
  <c r="AQ83" i="7" s="1"/>
  <c r="AQ8" i="17"/>
  <c r="AQ11" i="17" s="1"/>
  <c r="AQ13" i="17" s="1"/>
  <c r="DC36" i="7"/>
  <c r="DC37" i="7" s="1"/>
  <c r="DC52" i="14"/>
  <c r="DC53" i="14" s="1"/>
  <c r="DC51" i="4" s="1"/>
  <c r="DC45" i="14"/>
  <c r="DD97" i="3"/>
  <c r="DD98" i="3" s="1"/>
  <c r="DD29" i="14" s="1"/>
  <c r="DD30" i="14" s="1"/>
  <c r="DD2" i="17"/>
  <c r="DD57" i="15"/>
  <c r="DD2" i="15"/>
  <c r="DD10" i="15"/>
  <c r="DD11" i="15" s="1"/>
  <c r="DD14" i="15" s="1"/>
  <c r="DD15" i="15" s="1"/>
  <c r="DD41" i="15" s="1"/>
  <c r="DF5" i="14"/>
  <c r="DF5" i="17"/>
  <c r="DF5" i="15"/>
  <c r="BE49" i="12"/>
  <c r="BE18" i="4" s="1"/>
  <c r="BE19" i="4" s="1"/>
  <c r="BE13" i="7" s="1"/>
  <c r="BE79" i="7" s="1"/>
  <c r="DC61" i="14"/>
  <c r="DC62" i="14" s="1"/>
  <c r="DC65" i="14" s="1"/>
  <c r="DC72" i="14"/>
  <c r="DC73" i="14" s="1"/>
  <c r="DC76" i="14" s="1"/>
  <c r="DB72" i="7"/>
  <c r="DB30" i="15"/>
  <c r="DB31" i="15" s="1"/>
  <c r="DB36" i="15" s="1"/>
  <c r="DB52" i="4"/>
  <c r="CY3" i="14"/>
  <c r="CY3" i="17"/>
  <c r="CY3" i="15"/>
  <c r="DC4" i="14"/>
  <c r="DC4" i="15"/>
  <c r="DC4" i="17"/>
  <c r="DB56" i="4"/>
  <c r="BF82" i="14"/>
  <c r="BF83" i="14" s="1"/>
  <c r="BF90" i="14" s="1"/>
  <c r="BF91" i="14" s="1"/>
  <c r="BF78" i="14"/>
  <c r="BD37" i="12"/>
  <c r="BD38" i="12" s="1"/>
  <c r="BD41" i="12" s="1"/>
  <c r="BD42" i="12" s="1"/>
  <c r="BD32" i="12"/>
  <c r="BD33" i="12" s="1"/>
  <c r="BE30" i="12" s="1"/>
  <c r="BE21" i="12" s="1"/>
  <c r="BD55" i="12"/>
  <c r="BC35" i="4"/>
  <c r="DC39" i="14"/>
  <c r="DC17" i="14"/>
  <c r="BG46" i="14"/>
  <c r="BF34" i="4"/>
  <c r="BF33" i="17" s="1"/>
  <c r="BF34" i="17" s="1"/>
  <c r="BE13" i="12"/>
  <c r="BE14" i="12" s="1"/>
  <c r="BE17" i="12"/>
  <c r="BE18" i="12" s="1"/>
  <c r="BE31" i="12" s="1"/>
  <c r="AL88" i="7"/>
  <c r="CZ84" i="13"/>
  <c r="CZ96" i="13" s="1"/>
  <c r="DC36" i="14"/>
  <c r="DB35" i="13"/>
  <c r="DB36" i="13" s="1"/>
  <c r="DB47" i="4" s="1"/>
  <c r="CW40" i="11"/>
  <c r="CW42" i="11" s="1"/>
  <c r="CW45" i="11" s="1"/>
  <c r="DA71" i="12"/>
  <c r="CX33" i="11"/>
  <c r="CX34" i="11" s="1"/>
  <c r="CX10" i="4" s="1"/>
  <c r="CW34" i="11"/>
  <c r="CW10" i="4" s="1"/>
  <c r="CY33" i="11"/>
  <c r="CY40" i="11" s="1"/>
  <c r="CY42" i="11" s="1"/>
  <c r="CY45" i="11" s="1"/>
  <c r="DA95" i="13"/>
  <c r="DC62" i="7"/>
  <c r="DD85" i="3"/>
  <c r="DD86" i="3" s="1"/>
  <c r="DD15" i="14" s="1"/>
  <c r="DD16" i="14" s="1"/>
  <c r="DD89" i="14" s="1"/>
  <c r="DD2" i="14"/>
  <c r="DA73" i="7"/>
  <c r="DA65" i="7"/>
  <c r="DA61" i="4" s="1"/>
  <c r="CX71" i="7"/>
  <c r="CX74" i="7" s="1"/>
  <c r="CW36" i="4"/>
  <c r="CW36" i="17" s="1"/>
  <c r="DB63" i="7"/>
  <c r="DB64" i="7" s="1"/>
  <c r="DB21" i="15" s="1"/>
  <c r="DB134" i="3"/>
  <c r="CY110" i="9"/>
  <c r="CY128" i="9" s="1"/>
  <c r="DC113" i="3"/>
  <c r="DD114" i="3" s="1"/>
  <c r="DD133" i="3" s="1"/>
  <c r="DC58" i="7"/>
  <c r="DC59" i="7" s="1"/>
  <c r="CX110" i="9"/>
  <c r="CX128" i="9" s="1"/>
  <c r="DC39" i="11"/>
  <c r="DC114" i="9"/>
  <c r="DC61" i="13"/>
  <c r="DC33" i="13"/>
  <c r="DC45" i="13"/>
  <c r="CZ11" i="11"/>
  <c r="CZ30" i="11" s="1"/>
  <c r="AR44" i="11"/>
  <c r="AR46" i="11" s="1"/>
  <c r="DD2" i="13"/>
  <c r="DD2" i="11"/>
  <c r="DD23" i="13"/>
  <c r="DD24" i="13" s="1"/>
  <c r="DD63" i="3"/>
  <c r="DD64" i="3" s="1"/>
  <c r="DD2" i="12"/>
  <c r="DD29" i="13"/>
  <c r="DD30" i="13" s="1"/>
  <c r="DC92" i="13"/>
  <c r="DC69" i="7"/>
  <c r="DC53" i="12"/>
  <c r="DC50" i="11"/>
  <c r="DC125" i="9"/>
  <c r="DC28" i="12"/>
  <c r="DC68" i="12"/>
  <c r="CX94" i="13"/>
  <c r="CX97" i="13" s="1"/>
  <c r="CW27" i="4"/>
  <c r="CW72" i="12"/>
  <c r="CW73" i="12" s="1"/>
  <c r="CX70" i="12" s="1"/>
  <c r="CX62" i="12" s="1"/>
  <c r="CX63" i="12" s="1"/>
  <c r="CW9" i="12"/>
  <c r="AR127" i="9"/>
  <c r="AQ28" i="4"/>
  <c r="AQ18" i="17" s="1"/>
  <c r="DF54" i="13"/>
  <c r="DF5" i="13"/>
  <c r="DF5" i="11"/>
  <c r="DF5" i="12"/>
  <c r="DF44" i="13"/>
  <c r="DB25" i="8"/>
  <c r="DB30" i="8" s="1"/>
  <c r="DB31" i="8" s="1"/>
  <c r="CY85" i="13"/>
  <c r="CY13" i="4" s="1"/>
  <c r="CY96" i="13"/>
  <c r="DC67" i="13"/>
  <c r="DC55" i="13"/>
  <c r="DC34" i="13"/>
  <c r="DE46" i="13"/>
  <c r="DE62" i="13" s="1"/>
  <c r="DE56" i="13"/>
  <c r="DE68" i="13" s="1"/>
  <c r="DA63" i="13"/>
  <c r="DB60" i="13" s="1"/>
  <c r="DA73" i="13"/>
  <c r="DA74" i="13" s="1"/>
  <c r="DA81" i="13" s="1"/>
  <c r="CY3" i="13"/>
  <c r="CY3" i="11"/>
  <c r="CY3" i="12"/>
  <c r="DA69" i="13"/>
  <c r="DB66" i="13" s="1"/>
  <c r="DA77" i="13"/>
  <c r="DA78" i="13" s="1"/>
  <c r="DA82" i="13" s="1"/>
  <c r="DC41" i="11"/>
  <c r="DC25" i="11"/>
  <c r="DC116" i="9"/>
  <c r="DC10" i="11"/>
  <c r="DC17" i="11"/>
  <c r="DC10" i="13"/>
  <c r="DC11" i="13" s="1"/>
  <c r="DC83" i="13" s="1"/>
  <c r="DC4" i="13"/>
  <c r="DC4" i="12"/>
  <c r="DC4" i="11"/>
  <c r="CW9" i="4"/>
  <c r="CW115" i="9"/>
  <c r="CW117" i="9" s="1"/>
  <c r="CW120" i="9" s="1"/>
  <c r="DA79" i="9"/>
  <c r="DA65" i="9"/>
  <c r="DA82" i="9"/>
  <c r="DA68" i="9"/>
  <c r="DB48" i="9"/>
  <c r="DB46" i="9"/>
  <c r="DB47" i="9"/>
  <c r="DB45" i="9"/>
  <c r="DA80" i="9"/>
  <c r="DA66" i="9"/>
  <c r="DC131" i="3"/>
  <c r="DC22" i="8"/>
  <c r="DC4" i="7"/>
  <c r="DC4" i="9"/>
  <c r="DC4" i="8"/>
  <c r="DC23" i="8"/>
  <c r="DC40" i="9"/>
  <c r="DD74" i="3"/>
  <c r="DD75" i="3" s="1"/>
  <c r="DD102" i="9" s="1"/>
  <c r="DD2" i="9"/>
  <c r="DD14" i="8"/>
  <c r="DD15" i="8" s="1"/>
  <c r="DD18" i="8" s="1"/>
  <c r="DD19" i="8" s="1"/>
  <c r="DD24" i="8" s="1"/>
  <c r="DD2" i="8"/>
  <c r="CY3" i="7"/>
  <c r="CY3" i="8"/>
  <c r="CY3" i="9"/>
  <c r="DA101" i="9"/>
  <c r="DA58" i="9"/>
  <c r="DA59" i="9" s="1"/>
  <c r="DA83" i="9" s="1"/>
  <c r="DA53" i="9"/>
  <c r="DA54" i="9" s="1"/>
  <c r="DA69" i="9" s="1"/>
  <c r="DA36" i="8"/>
  <c r="DA37" i="8" s="1"/>
  <c r="DA24" i="11" s="1"/>
  <c r="DA30" i="8"/>
  <c r="DA31" i="8" s="1"/>
  <c r="DA81" i="9"/>
  <c r="DA67" i="9"/>
  <c r="DF5" i="7"/>
  <c r="DF5" i="8"/>
  <c r="DF5" i="9"/>
  <c r="DC21" i="7"/>
  <c r="DC10" i="7"/>
  <c r="DD25" i="3"/>
  <c r="DD26" i="3" s="1"/>
  <c r="DD27" i="3" s="1"/>
  <c r="DD2" i="7"/>
  <c r="DE17" i="3"/>
  <c r="DE18" i="3" s="1"/>
  <c r="DF5" i="5"/>
  <c r="DF5" i="4"/>
  <c r="DF5" i="2"/>
  <c r="DG9" i="3"/>
  <c r="DF5" i="3"/>
  <c r="DF12" i="3"/>
  <c r="DF13" i="3" s="1"/>
  <c r="DC10" i="5"/>
  <c r="DC15" i="5" s="1"/>
  <c r="DD12" i="5" s="1"/>
  <c r="DC42" i="3"/>
  <c r="DC132" i="3" s="1"/>
  <c r="CZ140" i="3"/>
  <c r="CZ141" i="3" s="1"/>
  <c r="DA140" i="3"/>
  <c r="DA141" i="3" s="1"/>
  <c r="DC4" i="3"/>
  <c r="DC4" i="5"/>
  <c r="DC4" i="4"/>
  <c r="DC4" i="2"/>
  <c r="DD2" i="5"/>
  <c r="DD2" i="2"/>
  <c r="DD2" i="4"/>
  <c r="DD41" i="3"/>
  <c r="DD42" i="3" s="1"/>
  <c r="DD132" i="3" s="1"/>
  <c r="DD33" i="3"/>
  <c r="DD34" i="3" s="1"/>
  <c r="DD26" i="15" s="1"/>
  <c r="DD27" i="15" s="1"/>
  <c r="DD29" i="15" s="1"/>
  <c r="DD2" i="3"/>
  <c r="DD109" i="3"/>
  <c r="DD110" i="3" s="1"/>
  <c r="DD47" i="7" s="1"/>
  <c r="DD48" i="7" s="1"/>
  <c r="DD57" i="3"/>
  <c r="DD58" i="3" s="1"/>
  <c r="DD46" i="3"/>
  <c r="DD47" i="3" s="1"/>
  <c r="DD21" i="3"/>
  <c r="DD22" i="3" s="1"/>
  <c r="CY3" i="3"/>
  <c r="CY3" i="5"/>
  <c r="CY3" i="2"/>
  <c r="CY3" i="4"/>
  <c r="CZ88" i="9" l="1"/>
  <c r="CZ92" i="9" s="1"/>
  <c r="CZ93" i="9" s="1"/>
  <c r="CZ108" i="9" s="1"/>
  <c r="AK71" i="4"/>
  <c r="CZ85" i="13"/>
  <c r="CZ13" i="4" s="1"/>
  <c r="CV8" i="12"/>
  <c r="CZ74" i="9"/>
  <c r="CZ107" i="9" s="1"/>
  <c r="BG81" i="14"/>
  <c r="BG67" i="14"/>
  <c r="BG33" i="4"/>
  <c r="BG32" i="17" s="1"/>
  <c r="BH37" i="14"/>
  <c r="CY34" i="11"/>
  <c r="CY10" i="4" s="1"/>
  <c r="DD48" i="14"/>
  <c r="DD88" i="14"/>
  <c r="CY9" i="4"/>
  <c r="DD117" i="3"/>
  <c r="DD118" i="3" s="1"/>
  <c r="BF40" i="17"/>
  <c r="BF49" i="17"/>
  <c r="AK70" i="4"/>
  <c r="DC72" i="7"/>
  <c r="DC30" i="15"/>
  <c r="DC31" i="15" s="1"/>
  <c r="DC36" i="15" s="1"/>
  <c r="DC52" i="4"/>
  <c r="DB71" i="12"/>
  <c r="DG5" i="14"/>
  <c r="DG5" i="17"/>
  <c r="DG5" i="15"/>
  <c r="DB95" i="13"/>
  <c r="DD31" i="14"/>
  <c r="DA3" i="14"/>
  <c r="DA3" i="15"/>
  <c r="DA3" i="17"/>
  <c r="CZ3" i="14"/>
  <c r="CZ3" i="15"/>
  <c r="CZ3" i="17"/>
  <c r="BF9" i="17"/>
  <c r="BF122" i="3"/>
  <c r="BF123" i="3" s="1"/>
  <c r="DF130" i="3"/>
  <c r="DF50" i="15"/>
  <c r="DD36" i="7"/>
  <c r="DD37" i="7" s="1"/>
  <c r="DD52" i="14"/>
  <c r="DD53" i="14" s="1"/>
  <c r="DD51" i="4" s="1"/>
  <c r="DD45" i="14"/>
  <c r="DD72" i="14"/>
  <c r="DD73" i="14" s="1"/>
  <c r="DD76" i="14" s="1"/>
  <c r="DD61" i="14"/>
  <c r="DD62" i="14" s="1"/>
  <c r="DD65" i="14" s="1"/>
  <c r="DD4" i="14"/>
  <c r="DD4" i="15"/>
  <c r="DD4" i="17"/>
  <c r="DE97" i="3"/>
  <c r="DE98" i="3" s="1"/>
  <c r="DE29" i="14" s="1"/>
  <c r="DE30" i="14" s="1"/>
  <c r="DE2" i="17"/>
  <c r="DE2" i="15"/>
  <c r="DE57" i="15"/>
  <c r="DE10" i="15"/>
  <c r="DE11" i="15" s="1"/>
  <c r="DE14" i="15" s="1"/>
  <c r="DE15" i="15" s="1"/>
  <c r="DE41" i="15" s="1"/>
  <c r="DC56" i="4"/>
  <c r="AL89" i="7"/>
  <c r="AL64" i="4" s="1"/>
  <c r="AL65" i="4" s="1"/>
  <c r="AL20" i="15"/>
  <c r="AL22" i="15" s="1"/>
  <c r="AL35" i="15" s="1"/>
  <c r="AL37" i="15" s="1"/>
  <c r="AL58" i="15" s="1"/>
  <c r="AL59" i="15" s="1"/>
  <c r="BF15" i="4"/>
  <c r="BF16" i="4" s="1"/>
  <c r="BF47" i="12" s="1"/>
  <c r="BF48" i="12" s="1"/>
  <c r="BF49" i="12" s="1"/>
  <c r="BF18" i="4" s="1"/>
  <c r="BF19" i="4" s="1"/>
  <c r="BF13" i="7" s="1"/>
  <c r="BF79" i="7" s="1"/>
  <c r="BF57" i="4"/>
  <c r="AL14" i="7"/>
  <c r="AL15" i="7" s="1"/>
  <c r="AM12" i="7" s="1"/>
  <c r="DD39" i="14"/>
  <c r="DD17" i="14"/>
  <c r="BF84" i="14"/>
  <c r="BF10" i="12"/>
  <c r="BF11" i="12" s="1"/>
  <c r="BG75" i="14"/>
  <c r="BG77" i="14" s="1"/>
  <c r="BG49" i="14"/>
  <c r="BE36" i="12"/>
  <c r="BE22" i="12"/>
  <c r="BE23" i="12" s="1"/>
  <c r="AL25" i="7"/>
  <c r="AL26" i="7" s="1"/>
  <c r="AL29" i="4" s="1"/>
  <c r="BD57" i="12"/>
  <c r="BD58" i="12" s="1"/>
  <c r="BD43" i="12"/>
  <c r="BD50" i="4" s="1"/>
  <c r="DD36" i="14"/>
  <c r="CX40" i="11"/>
  <c r="CX42" i="11" s="1"/>
  <c r="CX45" i="11" s="1"/>
  <c r="CZ33" i="11"/>
  <c r="CZ40" i="11" s="1"/>
  <c r="CZ42" i="11" s="1"/>
  <c r="CZ45" i="11" s="1"/>
  <c r="CX115" i="9"/>
  <c r="CX117" i="9" s="1"/>
  <c r="CX120" i="9" s="1"/>
  <c r="CX9" i="4"/>
  <c r="CX11" i="4" s="1"/>
  <c r="CX50" i="17" s="1"/>
  <c r="CX53" i="11"/>
  <c r="CY53" i="11"/>
  <c r="DB36" i="8"/>
  <c r="DB37" i="8" s="1"/>
  <c r="DB24" i="11" s="1"/>
  <c r="DB101" i="9"/>
  <c r="DB103" i="9" s="1"/>
  <c r="DB109" i="9" s="1"/>
  <c r="DB58" i="9"/>
  <c r="DB59" i="9" s="1"/>
  <c r="DB83" i="9" s="1"/>
  <c r="DB53" i="9"/>
  <c r="DB54" i="9" s="1"/>
  <c r="DB69" i="9" s="1"/>
  <c r="DE85" i="3"/>
  <c r="DE86" i="3" s="1"/>
  <c r="DE15" i="14" s="1"/>
  <c r="DE16" i="14" s="1"/>
  <c r="DE89" i="14" s="1"/>
  <c r="DE2" i="14"/>
  <c r="CY115" i="9"/>
  <c r="CY117" i="9" s="1"/>
  <c r="CY120" i="9" s="1"/>
  <c r="DD62" i="7"/>
  <c r="DB73" i="7"/>
  <c r="DB65" i="7"/>
  <c r="DB61" i="4" s="1"/>
  <c r="CY71" i="7"/>
  <c r="CY74" i="7" s="1"/>
  <c r="CX36" i="4"/>
  <c r="CX36" i="17" s="1"/>
  <c r="DC63" i="7"/>
  <c r="DC64" i="7" s="1"/>
  <c r="DC21" i="15" s="1"/>
  <c r="DD113" i="3"/>
  <c r="DE114" i="3" s="1"/>
  <c r="DE133" i="3" s="1"/>
  <c r="DD58" i="7"/>
  <c r="DD59" i="7" s="1"/>
  <c r="DD39" i="11"/>
  <c r="DD114" i="9"/>
  <c r="DD50" i="11"/>
  <c r="DD69" i="7"/>
  <c r="DD68" i="12"/>
  <c r="DD125" i="9"/>
  <c r="DD28" i="12"/>
  <c r="DD53" i="12"/>
  <c r="DD92" i="13"/>
  <c r="DC35" i="13"/>
  <c r="DB77" i="13"/>
  <c r="DB78" i="13" s="1"/>
  <c r="DB82" i="13" s="1"/>
  <c r="DB69" i="13"/>
  <c r="DC66" i="13" s="1"/>
  <c r="DG54" i="13"/>
  <c r="DG5" i="13"/>
  <c r="DG5" i="11"/>
  <c r="DG5" i="12"/>
  <c r="DG44" i="13"/>
  <c r="DD61" i="13"/>
  <c r="DD33" i="13"/>
  <c r="DD45" i="13"/>
  <c r="DD67" i="13"/>
  <c r="DD55" i="13"/>
  <c r="DD34" i="13"/>
  <c r="AR119" i="9"/>
  <c r="AR121" i="9" s="1"/>
  <c r="DB9" i="11"/>
  <c r="DB16" i="11"/>
  <c r="DB18" i="11" s="1"/>
  <c r="DB31" i="11" s="1"/>
  <c r="DD4" i="12"/>
  <c r="DD4" i="13"/>
  <c r="DD4" i="11"/>
  <c r="DA9" i="11"/>
  <c r="DA16" i="11"/>
  <c r="DA18" i="11" s="1"/>
  <c r="DA31" i="11" s="1"/>
  <c r="DC134" i="3"/>
  <c r="DA84" i="13"/>
  <c r="CX72" i="12"/>
  <c r="CX73" i="12" s="1"/>
  <c r="CY70" i="12" s="1"/>
  <c r="CY62" i="12" s="1"/>
  <c r="CY63" i="12" s="1"/>
  <c r="CX9" i="12"/>
  <c r="DE2" i="13"/>
  <c r="DE2" i="11"/>
  <c r="DE2" i="12"/>
  <c r="DE63" i="3"/>
  <c r="DE64" i="3" s="1"/>
  <c r="DE23" i="13"/>
  <c r="DE24" i="13" s="1"/>
  <c r="DE29" i="13"/>
  <c r="DE30" i="13" s="1"/>
  <c r="DA71" i="9"/>
  <c r="DB63" i="13"/>
  <c r="DC60" i="13" s="1"/>
  <c r="DB73" i="13"/>
  <c r="DB74" i="13" s="1"/>
  <c r="DB81" i="13" s="1"/>
  <c r="AR54" i="11"/>
  <c r="AR55" i="11" s="1"/>
  <c r="AR47" i="11"/>
  <c r="AR44" i="4" s="1"/>
  <c r="CY94" i="13"/>
  <c r="CY97" i="13" s="1"/>
  <c r="CX27" i="4"/>
  <c r="CZ3" i="13"/>
  <c r="CZ3" i="12"/>
  <c r="CZ3" i="11"/>
  <c r="DD41" i="11"/>
  <c r="DD10" i="13"/>
  <c r="DD11" i="13" s="1"/>
  <c r="DD83" i="13" s="1"/>
  <c r="DD116" i="9"/>
  <c r="DD25" i="11"/>
  <c r="DD17" i="11"/>
  <c r="DD10" i="11"/>
  <c r="DA3" i="13"/>
  <c r="DA3" i="12"/>
  <c r="DA3" i="11"/>
  <c r="DF46" i="13"/>
  <c r="DF62" i="13" s="1"/>
  <c r="DF56" i="13"/>
  <c r="DF68" i="13" s="1"/>
  <c r="CW11" i="4"/>
  <c r="CW50" i="17" s="1"/>
  <c r="DA103" i="9"/>
  <c r="DA109" i="9" s="1"/>
  <c r="DE2" i="9"/>
  <c r="DE74" i="3"/>
  <c r="DE75" i="3" s="1"/>
  <c r="DE102" i="9" s="1"/>
  <c r="DE14" i="8"/>
  <c r="DE15" i="8" s="1"/>
  <c r="DE18" i="8" s="1"/>
  <c r="DE19" i="8" s="1"/>
  <c r="DE24" i="8" s="1"/>
  <c r="DE2" i="8"/>
  <c r="DD23" i="8"/>
  <c r="DD40" i="9"/>
  <c r="CZ3" i="7"/>
  <c r="CZ3" i="8"/>
  <c r="CZ3" i="9"/>
  <c r="CZ110" i="9"/>
  <c r="CZ128" i="9" s="1"/>
  <c r="DG5" i="9"/>
  <c r="DG5" i="7"/>
  <c r="DG5" i="8"/>
  <c r="DA73" i="9"/>
  <c r="DA84" i="9"/>
  <c r="DA87" i="9"/>
  <c r="DA86" i="9"/>
  <c r="DA85" i="9"/>
  <c r="DB82" i="9"/>
  <c r="DB68" i="9"/>
  <c r="DA72" i="9"/>
  <c r="DA3" i="7"/>
  <c r="DA3" i="9"/>
  <c r="DA3" i="8"/>
  <c r="DB80" i="9"/>
  <c r="DB66" i="9"/>
  <c r="DA70" i="9"/>
  <c r="DB79" i="9"/>
  <c r="DB65" i="9"/>
  <c r="DB81" i="9"/>
  <c r="DB67" i="9"/>
  <c r="DD4" i="7"/>
  <c r="DD4" i="9"/>
  <c r="DD4" i="8"/>
  <c r="DC25" i="8"/>
  <c r="DD131" i="3"/>
  <c r="DD22" i="8"/>
  <c r="DC48" i="9"/>
  <c r="DC45" i="9"/>
  <c r="DC46" i="9"/>
  <c r="DC47" i="9"/>
  <c r="DD21" i="7"/>
  <c r="DD10" i="7"/>
  <c r="DE25" i="3"/>
  <c r="DE26" i="3" s="1"/>
  <c r="DE27" i="3" s="1"/>
  <c r="DE2" i="7"/>
  <c r="DB140" i="3"/>
  <c r="DB141" i="3" s="1"/>
  <c r="DD10" i="5"/>
  <c r="DD15" i="5" s="1"/>
  <c r="DE12" i="5" s="1"/>
  <c r="DF17" i="3"/>
  <c r="DF18" i="3" s="1"/>
  <c r="DG5" i="5"/>
  <c r="DG5" i="4"/>
  <c r="DG5" i="2"/>
  <c r="DH9" i="3"/>
  <c r="DG5" i="3"/>
  <c r="DG12" i="3"/>
  <c r="DG13" i="3" s="1"/>
  <c r="CZ3" i="3"/>
  <c r="CZ3" i="2"/>
  <c r="CZ3" i="4"/>
  <c r="CZ3" i="5"/>
  <c r="DE2" i="5"/>
  <c r="DE2" i="4"/>
  <c r="DE2" i="2"/>
  <c r="DE2" i="3"/>
  <c r="DE21" i="3"/>
  <c r="DE22" i="3" s="1"/>
  <c r="DE57" i="3"/>
  <c r="DE58" i="3" s="1"/>
  <c r="DE109" i="3"/>
  <c r="DE110" i="3" s="1"/>
  <c r="DE47" i="7" s="1"/>
  <c r="DE48" i="7" s="1"/>
  <c r="DE41" i="3"/>
  <c r="DE46" i="3"/>
  <c r="DE47" i="3" s="1"/>
  <c r="DE33" i="3"/>
  <c r="DE34" i="3" s="1"/>
  <c r="DE26" i="15" s="1"/>
  <c r="DE27" i="15" s="1"/>
  <c r="DE29" i="15" s="1"/>
  <c r="DA3" i="3"/>
  <c r="DA3" i="2"/>
  <c r="DA3" i="4"/>
  <c r="DA3" i="5"/>
  <c r="DD4" i="3"/>
  <c r="DD4" i="4"/>
  <c r="DD4" i="2"/>
  <c r="DD4" i="5"/>
  <c r="CY11" i="4" l="1"/>
  <c r="CY50" i="17" s="1"/>
  <c r="BH64" i="14"/>
  <c r="BH66" i="14" s="1"/>
  <c r="BH40" i="14"/>
  <c r="BG55" i="4"/>
  <c r="BG14" i="4"/>
  <c r="DB85" i="9"/>
  <c r="DB86" i="9"/>
  <c r="DB84" i="9"/>
  <c r="AL21" i="4"/>
  <c r="AL22" i="4" s="1"/>
  <c r="DE117" i="3"/>
  <c r="DE118" i="3" s="1"/>
  <c r="CZ53" i="11"/>
  <c r="DE48" i="14"/>
  <c r="DE88" i="14"/>
  <c r="CZ34" i="11"/>
  <c r="CZ10" i="4" s="1"/>
  <c r="DE31" i="14"/>
  <c r="DE58" i="4" s="1"/>
  <c r="AL30" i="4"/>
  <c r="AL19" i="17"/>
  <c r="AL20" i="17" s="1"/>
  <c r="AL22" i="17" s="1"/>
  <c r="AL25" i="17" s="1"/>
  <c r="AL27" i="17" s="1"/>
  <c r="BF51" i="17"/>
  <c r="BF52" i="17" s="1"/>
  <c r="BF54" i="17" s="1"/>
  <c r="BF42" i="17"/>
  <c r="BF24" i="17"/>
  <c r="BF10" i="17"/>
  <c r="DD58" i="4"/>
  <c r="DE4" i="14"/>
  <c r="DE4" i="17"/>
  <c r="DE4" i="15"/>
  <c r="DD72" i="7"/>
  <c r="DD30" i="15"/>
  <c r="DD31" i="15" s="1"/>
  <c r="DD36" i="15" s="1"/>
  <c r="DD52" i="4"/>
  <c r="DF97" i="3"/>
  <c r="DF98" i="3" s="1"/>
  <c r="DF29" i="14" s="1"/>
  <c r="DF30" i="14" s="1"/>
  <c r="DF2" i="17"/>
  <c r="DF2" i="15"/>
  <c r="DF57" i="15"/>
  <c r="DF10" i="15"/>
  <c r="DF11" i="15" s="1"/>
  <c r="DF14" i="15" s="1"/>
  <c r="DF15" i="15" s="1"/>
  <c r="DF41" i="15" s="1"/>
  <c r="DB3" i="14"/>
  <c r="DB3" i="15"/>
  <c r="DB3" i="17"/>
  <c r="DH5" i="14"/>
  <c r="DH5" i="17"/>
  <c r="DH5" i="15"/>
  <c r="AL61" i="15"/>
  <c r="DE61" i="14"/>
  <c r="DE62" i="14" s="1"/>
  <c r="DE65" i="14" s="1"/>
  <c r="DE72" i="14"/>
  <c r="DE73" i="14" s="1"/>
  <c r="DE76" i="14" s="1"/>
  <c r="DG130" i="3"/>
  <c r="DG50" i="15"/>
  <c r="DB87" i="9"/>
  <c r="DB88" i="9" s="1"/>
  <c r="DB92" i="9" s="1"/>
  <c r="DB93" i="9" s="1"/>
  <c r="DB108" i="9" s="1"/>
  <c r="DE36" i="7"/>
  <c r="DE37" i="7" s="1"/>
  <c r="DE52" i="14"/>
  <c r="DE53" i="14" s="1"/>
  <c r="DE51" i="4" s="1"/>
  <c r="DE45" i="14"/>
  <c r="DD56" i="4"/>
  <c r="AL49" i="15"/>
  <c r="AL51" i="15" s="1"/>
  <c r="AL53" i="15" s="1"/>
  <c r="AL40" i="15"/>
  <c r="AL42" i="15" s="1"/>
  <c r="AL45" i="15" s="1"/>
  <c r="AL37" i="4"/>
  <c r="BF56" i="12"/>
  <c r="AM23" i="7"/>
  <c r="AM82" i="7" s="1"/>
  <c r="AM84" i="7" s="1"/>
  <c r="AM87" i="7" s="1"/>
  <c r="BG82" i="14"/>
  <c r="BG83" i="14" s="1"/>
  <c r="BG90" i="14" s="1"/>
  <c r="BG91" i="14" s="1"/>
  <c r="BG78" i="14"/>
  <c r="BD35" i="4"/>
  <c r="BE55" i="12"/>
  <c r="DE39" i="14"/>
  <c r="DE17" i="14"/>
  <c r="BH46" i="14"/>
  <c r="BG34" i="4"/>
  <c r="BG33" i="17" s="1"/>
  <c r="BG34" i="17" s="1"/>
  <c r="BE37" i="12"/>
  <c r="BE38" i="12" s="1"/>
  <c r="BE41" i="12" s="1"/>
  <c r="BE42" i="12" s="1"/>
  <c r="BE32" i="12"/>
  <c r="BE33" i="12" s="1"/>
  <c r="BF30" i="12" s="1"/>
  <c r="BF21" i="12" s="1"/>
  <c r="BF17" i="12"/>
  <c r="BF18" i="12" s="1"/>
  <c r="BF31" i="12" s="1"/>
  <c r="BF13" i="12"/>
  <c r="BF14" i="12" s="1"/>
  <c r="DE36" i="14"/>
  <c r="CY8" i="12"/>
  <c r="DD35" i="13"/>
  <c r="DD95" i="13" s="1"/>
  <c r="DB72" i="9"/>
  <c r="DB84" i="13"/>
  <c r="DB96" i="13" s="1"/>
  <c r="DB70" i="9"/>
  <c r="DB71" i="9"/>
  <c r="DE62" i="7"/>
  <c r="DF85" i="3"/>
  <c r="DF86" i="3" s="1"/>
  <c r="DF15" i="14" s="1"/>
  <c r="DF16" i="14" s="1"/>
  <c r="DF89" i="14" s="1"/>
  <c r="DF2" i="14"/>
  <c r="DB73" i="9"/>
  <c r="AM78" i="7"/>
  <c r="AM80" i="7" s="1"/>
  <c r="AM86" i="7" s="1"/>
  <c r="CZ71" i="7"/>
  <c r="CZ74" i="7" s="1"/>
  <c r="CY36" i="4"/>
  <c r="CY36" i="17" s="1"/>
  <c r="DC65" i="7"/>
  <c r="DC61" i="4" s="1"/>
  <c r="DC73" i="7"/>
  <c r="DD63" i="7"/>
  <c r="DD64" i="7" s="1"/>
  <c r="DD21" i="15" s="1"/>
  <c r="DD25" i="8"/>
  <c r="DD36" i="8" s="1"/>
  <c r="DD37" i="8" s="1"/>
  <c r="DD24" i="11" s="1"/>
  <c r="DD134" i="3"/>
  <c r="DE113" i="3"/>
  <c r="DF114" i="3" s="1"/>
  <c r="DF133" i="3" s="1"/>
  <c r="DE58" i="7"/>
  <c r="DE59" i="7" s="1"/>
  <c r="CZ94" i="13"/>
  <c r="CZ97" i="13" s="1"/>
  <c r="CY27" i="4"/>
  <c r="DE69" i="7"/>
  <c r="DE50" i="11"/>
  <c r="DE68" i="12"/>
  <c r="DE28" i="12"/>
  <c r="DE125" i="9"/>
  <c r="DE92" i="13"/>
  <c r="DE53" i="12"/>
  <c r="AS52" i="11"/>
  <c r="AS44" i="11" s="1"/>
  <c r="AS46" i="11" s="1"/>
  <c r="AR32" i="4"/>
  <c r="AR23" i="17" s="1"/>
  <c r="CY72" i="12"/>
  <c r="CY73" i="12" s="1"/>
  <c r="CZ70" i="12" s="1"/>
  <c r="CZ62" i="12" s="1"/>
  <c r="CZ63" i="12" s="1"/>
  <c r="CY9" i="12"/>
  <c r="DB11" i="11"/>
  <c r="DB30" i="11" s="1"/>
  <c r="DB26" i="11"/>
  <c r="DB32" i="11" s="1"/>
  <c r="DA85" i="13"/>
  <c r="DA13" i="4" s="1"/>
  <c r="DA96" i="13"/>
  <c r="DB3" i="12"/>
  <c r="DB3" i="11"/>
  <c r="DB3" i="13"/>
  <c r="DC63" i="13"/>
  <c r="DD60" i="13" s="1"/>
  <c r="DC73" i="13"/>
  <c r="DC74" i="13" s="1"/>
  <c r="DC81" i="13" s="1"/>
  <c r="DE114" i="9"/>
  <c r="DE39" i="11"/>
  <c r="AR129" i="9"/>
  <c r="AR130" i="9" s="1"/>
  <c r="AR43" i="4"/>
  <c r="AR45" i="4" s="1"/>
  <c r="AR48" i="4" s="1"/>
  <c r="AR53" i="4" s="1"/>
  <c r="DC69" i="13"/>
  <c r="DD66" i="13" s="1"/>
  <c r="DC77" i="13"/>
  <c r="DC78" i="13" s="1"/>
  <c r="DC82" i="13" s="1"/>
  <c r="DE67" i="13"/>
  <c r="DE34" i="13"/>
  <c r="DE55" i="13"/>
  <c r="DF2" i="12"/>
  <c r="DF2" i="13"/>
  <c r="DF2" i="11"/>
  <c r="DF29" i="13"/>
  <c r="DF30" i="13" s="1"/>
  <c r="DF63" i="3"/>
  <c r="DF64" i="3" s="1"/>
  <c r="DF23" i="13"/>
  <c r="DF24" i="13" s="1"/>
  <c r="DG46" i="13"/>
  <c r="DG62" i="13" s="1"/>
  <c r="DG56" i="13"/>
  <c r="DG68" i="13" s="1"/>
  <c r="DE41" i="11"/>
  <c r="DE116" i="9"/>
  <c r="DE17" i="11"/>
  <c r="DE10" i="11"/>
  <c r="DE10" i="13"/>
  <c r="DE11" i="13" s="1"/>
  <c r="DE83" i="13" s="1"/>
  <c r="DE25" i="11"/>
  <c r="DH54" i="13"/>
  <c r="DH5" i="13"/>
  <c r="DH5" i="12"/>
  <c r="DH44" i="13"/>
  <c r="DH5" i="11"/>
  <c r="DE4" i="13"/>
  <c r="DE4" i="11"/>
  <c r="DE4" i="12"/>
  <c r="DE61" i="13"/>
  <c r="DE45" i="13"/>
  <c r="DE33" i="13"/>
  <c r="DA26" i="11"/>
  <c r="DA32" i="11" s="1"/>
  <c r="DA11" i="11"/>
  <c r="DA30" i="11" s="1"/>
  <c r="DC36" i="13"/>
  <c r="DC47" i="4" s="1"/>
  <c r="DC95" i="13"/>
  <c r="DC71" i="12"/>
  <c r="CX8" i="12"/>
  <c r="CW8" i="12"/>
  <c r="CZ9" i="4"/>
  <c r="CZ115" i="9"/>
  <c r="CZ117" i="9" s="1"/>
  <c r="CZ120" i="9" s="1"/>
  <c r="DF2" i="9"/>
  <c r="DF74" i="3"/>
  <c r="DF75" i="3" s="1"/>
  <c r="DF102" i="9" s="1"/>
  <c r="DF2" i="8"/>
  <c r="DF14" i="8"/>
  <c r="DF15" i="8" s="1"/>
  <c r="DF18" i="8" s="1"/>
  <c r="DF19" i="8" s="1"/>
  <c r="DF24" i="8" s="1"/>
  <c r="DC81" i="9"/>
  <c r="DC67" i="9"/>
  <c r="DE23" i="8"/>
  <c r="DE40" i="9"/>
  <c r="DH5" i="7"/>
  <c r="DH5" i="9"/>
  <c r="DH5" i="8"/>
  <c r="DB3" i="7"/>
  <c r="DB3" i="9"/>
  <c r="DB3" i="8"/>
  <c r="DA88" i="9"/>
  <c r="DA92" i="9" s="1"/>
  <c r="DA93" i="9" s="1"/>
  <c r="DA108" i="9" s="1"/>
  <c r="DC53" i="9"/>
  <c r="DC54" i="9" s="1"/>
  <c r="DC69" i="9" s="1"/>
  <c r="DC58" i="9"/>
  <c r="DC59" i="9" s="1"/>
  <c r="DC83" i="9" s="1"/>
  <c r="DC101" i="9"/>
  <c r="DC36" i="8"/>
  <c r="DC37" i="8" s="1"/>
  <c r="DC24" i="11" s="1"/>
  <c r="DC30" i="8"/>
  <c r="DC31" i="8" s="1"/>
  <c r="DC80" i="9"/>
  <c r="DC66" i="9"/>
  <c r="DA74" i="9"/>
  <c r="DA107" i="9" s="1"/>
  <c r="DC82" i="9"/>
  <c r="DC68" i="9"/>
  <c r="DD47" i="9"/>
  <c r="DD48" i="9"/>
  <c r="DD46" i="9"/>
  <c r="DD45" i="9"/>
  <c r="DE131" i="3"/>
  <c r="DE22" i="8"/>
  <c r="DE4" i="7"/>
  <c r="DE4" i="9"/>
  <c r="DE4" i="8"/>
  <c r="DC79" i="9"/>
  <c r="DC65" i="9"/>
  <c r="DF25" i="3"/>
  <c r="DF26" i="3" s="1"/>
  <c r="DF27" i="3" s="1"/>
  <c r="DF2" i="7"/>
  <c r="DE21" i="7"/>
  <c r="DE10" i="7"/>
  <c r="DH5" i="5"/>
  <c r="DH5" i="4"/>
  <c r="DH5" i="2"/>
  <c r="DI9" i="3"/>
  <c r="DH12" i="3"/>
  <c r="DH13" i="3" s="1"/>
  <c r="DH5" i="3"/>
  <c r="DE10" i="5"/>
  <c r="DE15" i="5" s="1"/>
  <c r="DF12" i="5" s="1"/>
  <c r="DG17" i="3"/>
  <c r="DG18" i="3" s="1"/>
  <c r="DE4" i="3"/>
  <c r="DE4" i="4"/>
  <c r="DE4" i="2"/>
  <c r="DE4" i="5"/>
  <c r="DF2" i="4"/>
  <c r="DF2" i="5"/>
  <c r="DF2" i="2"/>
  <c r="DF109" i="3"/>
  <c r="DF110" i="3" s="1"/>
  <c r="DF47" i="7" s="1"/>
  <c r="DF48" i="7" s="1"/>
  <c r="DF41" i="3"/>
  <c r="DF42" i="3" s="1"/>
  <c r="DF132" i="3" s="1"/>
  <c r="DF57" i="3"/>
  <c r="DF58" i="3" s="1"/>
  <c r="DF33" i="3"/>
  <c r="DF34" i="3" s="1"/>
  <c r="DF26" i="15" s="1"/>
  <c r="DF27" i="15" s="1"/>
  <c r="DF29" i="15" s="1"/>
  <c r="DF2" i="3"/>
  <c r="DF46" i="3"/>
  <c r="DF47" i="3" s="1"/>
  <c r="DF21" i="3"/>
  <c r="DF22" i="3" s="1"/>
  <c r="DB3" i="3"/>
  <c r="DB3" i="4"/>
  <c r="DB3" i="2"/>
  <c r="DB3" i="5"/>
  <c r="DE42" i="3"/>
  <c r="DE132" i="3" s="1"/>
  <c r="DD101" i="9" l="1"/>
  <c r="BH33" i="4"/>
  <c r="BH32" i="17" s="1"/>
  <c r="BI37" i="14"/>
  <c r="BH81" i="14"/>
  <c r="BH67" i="14"/>
  <c r="CZ11" i="4"/>
  <c r="CZ50" i="17" s="1"/>
  <c r="DD58" i="9"/>
  <c r="DD59" i="9" s="1"/>
  <c r="DD83" i="9" s="1"/>
  <c r="DD71" i="12"/>
  <c r="BG40" i="17"/>
  <c r="BG49" i="17"/>
  <c r="DF48" i="14"/>
  <c r="DF88" i="14"/>
  <c r="DD36" i="13"/>
  <c r="DD47" i="4" s="1"/>
  <c r="DB85" i="13"/>
  <c r="DB13" i="4" s="1"/>
  <c r="AL38" i="4"/>
  <c r="AL37" i="17"/>
  <c r="AL38" i="17" s="1"/>
  <c r="AL41" i="17" s="1"/>
  <c r="AL43" i="17" s="1"/>
  <c r="AL45" i="17" s="1"/>
  <c r="AR59" i="4"/>
  <c r="AR62" i="4" s="1"/>
  <c r="AR24" i="7" s="1"/>
  <c r="AR83" i="7" s="1"/>
  <c r="AR8" i="17"/>
  <c r="AR11" i="17" s="1"/>
  <c r="AR13" i="17" s="1"/>
  <c r="DF31" i="14"/>
  <c r="DF36" i="7"/>
  <c r="DF37" i="7" s="1"/>
  <c r="DF52" i="14"/>
  <c r="DF53" i="14" s="1"/>
  <c r="DF51" i="4" s="1"/>
  <c r="DF45" i="14"/>
  <c r="DF4" i="14"/>
  <c r="DF4" i="17"/>
  <c r="DF4" i="15"/>
  <c r="DE72" i="7"/>
  <c r="DE30" i="15"/>
  <c r="DE31" i="15" s="1"/>
  <c r="DE36" i="15" s="1"/>
  <c r="DE52" i="4"/>
  <c r="DF61" i="14"/>
  <c r="DF62" i="14" s="1"/>
  <c r="DF65" i="14" s="1"/>
  <c r="DF72" i="14"/>
  <c r="DF73" i="14" s="1"/>
  <c r="DF76" i="14" s="1"/>
  <c r="DH130" i="3"/>
  <c r="DH50" i="15"/>
  <c r="DI5" i="14"/>
  <c r="DI5" i="17"/>
  <c r="DI5" i="15"/>
  <c r="DG97" i="3"/>
  <c r="DG98" i="3" s="1"/>
  <c r="DG29" i="14" s="1"/>
  <c r="DG30" i="14" s="1"/>
  <c r="DG2" i="15"/>
  <c r="DG2" i="17"/>
  <c r="DG57" i="15"/>
  <c r="DG10" i="15"/>
  <c r="DG11" i="15" s="1"/>
  <c r="DG14" i="15" s="1"/>
  <c r="DG15" i="15" s="1"/>
  <c r="DG41" i="15" s="1"/>
  <c r="DB74" i="9"/>
  <c r="DB107" i="9" s="1"/>
  <c r="DB110" i="9" s="1"/>
  <c r="DE56" i="4"/>
  <c r="BG9" i="17"/>
  <c r="BG122" i="3"/>
  <c r="BG123" i="3" s="1"/>
  <c r="BG15" i="4"/>
  <c r="BG16" i="4" s="1"/>
  <c r="BG47" i="12" s="1"/>
  <c r="BG48" i="12" s="1"/>
  <c r="BG49" i="12" s="1"/>
  <c r="BG18" i="4" s="1"/>
  <c r="BG19" i="4" s="1"/>
  <c r="BG13" i="7" s="1"/>
  <c r="BG79" i="7" s="1"/>
  <c r="BG57" i="4"/>
  <c r="BH75" i="14"/>
  <c r="BH77" i="14" s="1"/>
  <c r="BH49" i="14"/>
  <c r="BF36" i="12"/>
  <c r="BF22" i="12"/>
  <c r="BF23" i="12" s="1"/>
  <c r="DF39" i="14"/>
  <c r="DF17" i="14"/>
  <c r="BE57" i="12"/>
  <c r="BE58" i="12" s="1"/>
  <c r="BE43" i="12"/>
  <c r="BE50" i="4" s="1"/>
  <c r="BG10" i="12"/>
  <c r="BG11" i="12" s="1"/>
  <c r="BG84" i="14"/>
  <c r="DF36" i="14"/>
  <c r="DC84" i="13"/>
  <c r="DC85" i="13" s="1"/>
  <c r="DC13" i="4" s="1"/>
  <c r="DF117" i="3"/>
  <c r="DF118" i="3" s="1"/>
  <c r="DD53" i="9"/>
  <c r="DD54" i="9" s="1"/>
  <c r="DD69" i="9" s="1"/>
  <c r="DA33" i="11"/>
  <c r="DA40" i="11" s="1"/>
  <c r="DA42" i="11" s="1"/>
  <c r="DA45" i="11" s="1"/>
  <c r="DG85" i="3"/>
  <c r="DG86" i="3" s="1"/>
  <c r="DG15" i="14" s="1"/>
  <c r="DG16" i="14" s="1"/>
  <c r="DG89" i="14" s="1"/>
  <c r="DG2" i="14"/>
  <c r="DF62" i="7"/>
  <c r="AM88" i="7"/>
  <c r="DD30" i="8"/>
  <c r="DD31" i="8" s="1"/>
  <c r="DD16" i="11" s="1"/>
  <c r="DD18" i="11" s="1"/>
  <c r="DD31" i="11" s="1"/>
  <c r="DD65" i="7"/>
  <c r="DD61" i="4" s="1"/>
  <c r="DD73" i="7"/>
  <c r="DA71" i="7"/>
  <c r="DA74" i="7" s="1"/>
  <c r="CZ36" i="4"/>
  <c r="CZ36" i="17" s="1"/>
  <c r="DE63" i="7"/>
  <c r="DE64" i="7" s="1"/>
  <c r="DE21" i="15" s="1"/>
  <c r="DB33" i="11"/>
  <c r="DB34" i="11" s="1"/>
  <c r="DB10" i="4" s="1"/>
  <c r="DF113" i="3"/>
  <c r="DG114" i="3" s="1"/>
  <c r="DG133" i="3" s="1"/>
  <c r="DF58" i="7"/>
  <c r="DF59" i="7" s="1"/>
  <c r="DD77" i="13"/>
  <c r="DD78" i="13" s="1"/>
  <c r="DD82" i="13" s="1"/>
  <c r="DD69" i="13"/>
  <c r="DE66" i="13" s="1"/>
  <c r="DA94" i="13"/>
  <c r="DA97" i="13" s="1"/>
  <c r="CZ27" i="4"/>
  <c r="DF61" i="13"/>
  <c r="DF45" i="13"/>
  <c r="DF33" i="13"/>
  <c r="AS54" i="11"/>
  <c r="AS55" i="11" s="1"/>
  <c r="AS47" i="11"/>
  <c r="AS44" i="4" s="1"/>
  <c r="DI44" i="13"/>
  <c r="DI5" i="13"/>
  <c r="DI5" i="12"/>
  <c r="DI54" i="13"/>
  <c r="DI5" i="11"/>
  <c r="DE35" i="13"/>
  <c r="AS127" i="9"/>
  <c r="AR28" i="4"/>
  <c r="AR18" i="17" s="1"/>
  <c r="DF67" i="13"/>
  <c r="DF34" i="13"/>
  <c r="DF55" i="13"/>
  <c r="DF69" i="7"/>
  <c r="DF50" i="11"/>
  <c r="DF125" i="9"/>
  <c r="DF28" i="12"/>
  <c r="DF92" i="13"/>
  <c r="DF53" i="12"/>
  <c r="DF68" i="12"/>
  <c r="DF17" i="11"/>
  <c r="DF10" i="11"/>
  <c r="DF10" i="13"/>
  <c r="DF11" i="13" s="1"/>
  <c r="DF83" i="13" s="1"/>
  <c r="DF41" i="11"/>
  <c r="DF116" i="9"/>
  <c r="DF25" i="11"/>
  <c r="DC16" i="11"/>
  <c r="DC18" i="11" s="1"/>
  <c r="DC31" i="11" s="1"/>
  <c r="DC9" i="11"/>
  <c r="DF4" i="11"/>
  <c r="DF4" i="12"/>
  <c r="DF4" i="13"/>
  <c r="DE134" i="3"/>
  <c r="DD63" i="13"/>
  <c r="DE60" i="13" s="1"/>
  <c r="DD73" i="13"/>
  <c r="DD74" i="13" s="1"/>
  <c r="DD81" i="13" s="1"/>
  <c r="DF114" i="9"/>
  <c r="DF39" i="11"/>
  <c r="DG2" i="12"/>
  <c r="DG2" i="11"/>
  <c r="DG2" i="13"/>
  <c r="DG63" i="3"/>
  <c r="DG64" i="3" s="1"/>
  <c r="DG29" i="13"/>
  <c r="DG30" i="13" s="1"/>
  <c r="DG23" i="13"/>
  <c r="DG24" i="13" s="1"/>
  <c r="DH46" i="13"/>
  <c r="DH62" i="13" s="1"/>
  <c r="DH56" i="13"/>
  <c r="DH68" i="13" s="1"/>
  <c r="CZ72" i="12"/>
  <c r="CZ73" i="12" s="1"/>
  <c r="DA70" i="12" s="1"/>
  <c r="DA62" i="12" s="1"/>
  <c r="DA63" i="12" s="1"/>
  <c r="CZ9" i="12"/>
  <c r="CZ8" i="12"/>
  <c r="DA110" i="9"/>
  <c r="DA128" i="9" s="1"/>
  <c r="DD103" i="9"/>
  <c r="DD109" i="9" s="1"/>
  <c r="DC103" i="9"/>
  <c r="DC109" i="9" s="1"/>
  <c r="DG2" i="9"/>
  <c r="DG74" i="3"/>
  <c r="DG75" i="3" s="1"/>
  <c r="DG102" i="9" s="1"/>
  <c r="DG14" i="8"/>
  <c r="DG15" i="8" s="1"/>
  <c r="DG18" i="8" s="1"/>
  <c r="DG19" i="8" s="1"/>
  <c r="DG24" i="8" s="1"/>
  <c r="DG2" i="8"/>
  <c r="DD81" i="9"/>
  <c r="DD67" i="9"/>
  <c r="DC72" i="9"/>
  <c r="DI5" i="7"/>
  <c r="DI5" i="8"/>
  <c r="DI5" i="9"/>
  <c r="DC71" i="9"/>
  <c r="DD80" i="9"/>
  <c r="DD85" i="9" s="1"/>
  <c r="DD66" i="9"/>
  <c r="DF131" i="3"/>
  <c r="DF22" i="8"/>
  <c r="DE25" i="8"/>
  <c r="DC86" i="9"/>
  <c r="DC85" i="9"/>
  <c r="DC87" i="9"/>
  <c r="DC84" i="9"/>
  <c r="DD82" i="9"/>
  <c r="DD87" i="9" s="1"/>
  <c r="DD68" i="9"/>
  <c r="DC73" i="9"/>
  <c r="DF23" i="8"/>
  <c r="DF40" i="9"/>
  <c r="DC70" i="9"/>
  <c r="DF4" i="7"/>
  <c r="DF4" i="9"/>
  <c r="DF4" i="8"/>
  <c r="DE47" i="9"/>
  <c r="DE48" i="9"/>
  <c r="DE45" i="9"/>
  <c r="DE46" i="9"/>
  <c r="DD79" i="9"/>
  <c r="DD84" i="9" s="1"/>
  <c r="DD65" i="9"/>
  <c r="DG25" i="3"/>
  <c r="DG26" i="3" s="1"/>
  <c r="DG27" i="3" s="1"/>
  <c r="DG2" i="7"/>
  <c r="DF10" i="7"/>
  <c r="DF21" i="7"/>
  <c r="DC140" i="3"/>
  <c r="DC141" i="3" s="1"/>
  <c r="DH17" i="3"/>
  <c r="DH18" i="3" s="1"/>
  <c r="DI5" i="2"/>
  <c r="DI5" i="5"/>
  <c r="DI5" i="4"/>
  <c r="DI12" i="3"/>
  <c r="DI13" i="3" s="1"/>
  <c r="DJ9" i="3"/>
  <c r="DI5" i="3"/>
  <c r="DF10" i="5"/>
  <c r="DF15" i="5" s="1"/>
  <c r="DG12" i="5" s="1"/>
  <c r="DG2" i="5"/>
  <c r="DG2" i="4"/>
  <c r="DG2" i="2"/>
  <c r="DG33" i="3"/>
  <c r="DG34" i="3" s="1"/>
  <c r="DG26" i="15" s="1"/>
  <c r="DG27" i="15" s="1"/>
  <c r="DG29" i="15" s="1"/>
  <c r="DG41" i="3"/>
  <c r="DG42" i="3" s="1"/>
  <c r="DG132" i="3" s="1"/>
  <c r="DG46" i="3"/>
  <c r="DG47" i="3" s="1"/>
  <c r="DG109" i="3"/>
  <c r="DG110" i="3" s="1"/>
  <c r="DG47" i="7" s="1"/>
  <c r="DG48" i="7" s="1"/>
  <c r="DG2" i="3"/>
  <c r="DG57" i="3"/>
  <c r="DG58" i="3" s="1"/>
  <c r="DG21" i="3"/>
  <c r="DG22" i="3" s="1"/>
  <c r="DD140" i="3"/>
  <c r="DD141" i="3" s="1"/>
  <c r="DF4" i="3"/>
  <c r="DF4" i="4"/>
  <c r="DF4" i="5"/>
  <c r="DF4" i="2"/>
  <c r="DC96" i="13" l="1"/>
  <c r="DD86" i="9"/>
  <c r="BH14" i="4"/>
  <c r="BH55" i="4"/>
  <c r="BI64" i="14"/>
  <c r="BI66" i="14" s="1"/>
  <c r="BI40" i="14"/>
  <c r="DD73" i="9"/>
  <c r="DB128" i="9"/>
  <c r="DB115" i="9"/>
  <c r="DB117" i="9" s="1"/>
  <c r="DB120" i="9" s="1"/>
  <c r="DB9" i="4"/>
  <c r="DB11" i="4" s="1"/>
  <c r="DB50" i="17" s="1"/>
  <c r="DG48" i="14"/>
  <c r="DG88" i="14"/>
  <c r="DD71" i="9"/>
  <c r="DD72" i="9"/>
  <c r="DD70" i="9"/>
  <c r="BG42" i="17"/>
  <c r="BG24" i="17"/>
  <c r="BG51" i="17"/>
  <c r="BG52" i="17" s="1"/>
  <c r="BG54" i="17" s="1"/>
  <c r="BG10" i="17"/>
  <c r="AL70" i="4"/>
  <c r="AL71" i="4"/>
  <c r="DG4" i="14"/>
  <c r="DG4" i="17"/>
  <c r="DG4" i="15"/>
  <c r="DC3" i="14"/>
  <c r="DC3" i="17"/>
  <c r="DC3" i="15"/>
  <c r="DF72" i="7"/>
  <c r="DF30" i="15"/>
  <c r="DF31" i="15" s="1"/>
  <c r="DF36" i="15" s="1"/>
  <c r="DF52" i="4"/>
  <c r="DH97" i="3"/>
  <c r="DH98" i="3" s="1"/>
  <c r="DH29" i="14" s="1"/>
  <c r="DH30" i="14" s="1"/>
  <c r="DH2" i="17"/>
  <c r="DH2" i="15"/>
  <c r="DH10" i="15"/>
  <c r="DH11" i="15" s="1"/>
  <c r="DH14" i="15" s="1"/>
  <c r="DH15" i="15" s="1"/>
  <c r="DH41" i="15" s="1"/>
  <c r="DH57" i="15"/>
  <c r="DA53" i="11"/>
  <c r="DG31" i="14"/>
  <c r="DF58" i="4"/>
  <c r="DI130" i="3"/>
  <c r="DI50" i="15"/>
  <c r="DF56" i="4"/>
  <c r="DA34" i="11"/>
  <c r="DA10" i="4" s="1"/>
  <c r="DD3" i="14"/>
  <c r="DD3" i="17"/>
  <c r="DD3" i="15"/>
  <c r="DJ5" i="14"/>
  <c r="DJ5" i="17"/>
  <c r="DJ5" i="15"/>
  <c r="DG72" i="14"/>
  <c r="DG73" i="14" s="1"/>
  <c r="DG76" i="14" s="1"/>
  <c r="DG61" i="14"/>
  <c r="DG62" i="14" s="1"/>
  <c r="DG65" i="14" s="1"/>
  <c r="DG36" i="7"/>
  <c r="DG37" i="7" s="1"/>
  <c r="DG52" i="14"/>
  <c r="DG53" i="14" s="1"/>
  <c r="DG51" i="4" s="1"/>
  <c r="DG45" i="14"/>
  <c r="AM89" i="7"/>
  <c r="AM21" i="4" s="1"/>
  <c r="AM22" i="4" s="1"/>
  <c r="AM20" i="15"/>
  <c r="AM22" i="15" s="1"/>
  <c r="AM35" i="15" s="1"/>
  <c r="AM37" i="15" s="1"/>
  <c r="AM58" i="15" s="1"/>
  <c r="AM59" i="15" s="1"/>
  <c r="BG56" i="12"/>
  <c r="BH82" i="14"/>
  <c r="BH83" i="14" s="1"/>
  <c r="BH90" i="14" s="1"/>
  <c r="BH91" i="14" s="1"/>
  <c r="BH78" i="14"/>
  <c r="BF37" i="12"/>
  <c r="BF38" i="12" s="1"/>
  <c r="BF41" i="12" s="1"/>
  <c r="BF42" i="12" s="1"/>
  <c r="BF32" i="12"/>
  <c r="BF33" i="12" s="1"/>
  <c r="BG30" i="12" s="1"/>
  <c r="BG21" i="12" s="1"/>
  <c r="DG39" i="14"/>
  <c r="DG17" i="14"/>
  <c r="BF55" i="12"/>
  <c r="BE35" i="4"/>
  <c r="BI46" i="14"/>
  <c r="BH34" i="4"/>
  <c r="BH33" i="17" s="1"/>
  <c r="BH34" i="17" s="1"/>
  <c r="BG13" i="12"/>
  <c r="BG14" i="12" s="1"/>
  <c r="BG17" i="12"/>
  <c r="BG18" i="12" s="1"/>
  <c r="BG31" i="12" s="1"/>
  <c r="AM25" i="7"/>
  <c r="AM26" i="7" s="1"/>
  <c r="AN23" i="7" s="1"/>
  <c r="AM14" i="7"/>
  <c r="AM15" i="7" s="1"/>
  <c r="AN12" i="7" s="1"/>
  <c r="DB53" i="11"/>
  <c r="DB40" i="11"/>
  <c r="DB42" i="11" s="1"/>
  <c r="DB45" i="11" s="1"/>
  <c r="DG117" i="3"/>
  <c r="DG118" i="3" s="1"/>
  <c r="DG36" i="14"/>
  <c r="DD9" i="11"/>
  <c r="DD11" i="11" s="1"/>
  <c r="DD30" i="11" s="1"/>
  <c r="DF134" i="3"/>
  <c r="DF140" i="3" s="1"/>
  <c r="DF141" i="3" s="1"/>
  <c r="DG62" i="7"/>
  <c r="DH2" i="14"/>
  <c r="DH85" i="3"/>
  <c r="DH86" i="3" s="1"/>
  <c r="DH15" i="14" s="1"/>
  <c r="DH16" i="14" s="1"/>
  <c r="DH89" i="14" s="1"/>
  <c r="DB71" i="7"/>
  <c r="DB74" i="7" s="1"/>
  <c r="DA36" i="4"/>
  <c r="DA36" i="17" s="1"/>
  <c r="DE65" i="7"/>
  <c r="DE61" i="4" s="1"/>
  <c r="DE73" i="7"/>
  <c r="DF63" i="7"/>
  <c r="DF64" i="7" s="1"/>
  <c r="DF21" i="15" s="1"/>
  <c r="DG113" i="3"/>
  <c r="DH114" i="3" s="1"/>
  <c r="DH133" i="3" s="1"/>
  <c r="DG58" i="7"/>
  <c r="DG59" i="7" s="1"/>
  <c r="DE140" i="3"/>
  <c r="DE141" i="3" s="1"/>
  <c r="DC26" i="11"/>
  <c r="DC32" i="11" s="1"/>
  <c r="DC11" i="11"/>
  <c r="DC30" i="11" s="1"/>
  <c r="AS119" i="9"/>
  <c r="AS121" i="9" s="1"/>
  <c r="DG114" i="9"/>
  <c r="DG39" i="11"/>
  <c r="DF35" i="13"/>
  <c r="AT52" i="11"/>
  <c r="AS32" i="4"/>
  <c r="AS23" i="17" s="1"/>
  <c r="DG67" i="13"/>
  <c r="DG55" i="13"/>
  <c r="DG34" i="13"/>
  <c r="DH63" i="3"/>
  <c r="DH64" i="3" s="1"/>
  <c r="DH23" i="13"/>
  <c r="DH24" i="13" s="1"/>
  <c r="DH2" i="12"/>
  <c r="DH2" i="11"/>
  <c r="DH2" i="13"/>
  <c r="DH29" i="13"/>
  <c r="DH30" i="13" s="1"/>
  <c r="DE36" i="13"/>
  <c r="DE47" i="4" s="1"/>
  <c r="DE71" i="12"/>
  <c r="DE95" i="13"/>
  <c r="DD3" i="12"/>
  <c r="DD3" i="11"/>
  <c r="DD3" i="13"/>
  <c r="DD84" i="13"/>
  <c r="DI56" i="13"/>
  <c r="DI68" i="13" s="1"/>
  <c r="DI46" i="13"/>
  <c r="DI62" i="13" s="1"/>
  <c r="DG61" i="13"/>
  <c r="DG45" i="13"/>
  <c r="DG33" i="13"/>
  <c r="DE77" i="13"/>
  <c r="DE78" i="13" s="1"/>
  <c r="DE82" i="13" s="1"/>
  <c r="DE69" i="13"/>
  <c r="DF66" i="13" s="1"/>
  <c r="DG4" i="12"/>
  <c r="DG4" i="11"/>
  <c r="DG4" i="13"/>
  <c r="DJ54" i="13"/>
  <c r="DJ44" i="13"/>
  <c r="DJ5" i="13"/>
  <c r="DJ5" i="12"/>
  <c r="DJ5" i="11"/>
  <c r="DA72" i="12"/>
  <c r="DA73" i="12" s="1"/>
  <c r="DB70" i="12" s="1"/>
  <c r="DB62" i="12" s="1"/>
  <c r="DB63" i="12" s="1"/>
  <c r="DA9" i="12"/>
  <c r="DE63" i="13"/>
  <c r="DF60" i="13" s="1"/>
  <c r="DE73" i="13"/>
  <c r="DE74" i="13" s="1"/>
  <c r="DE81" i="13" s="1"/>
  <c r="DB94" i="13"/>
  <c r="DB97" i="13" s="1"/>
  <c r="DA27" i="4"/>
  <c r="DC3" i="11"/>
  <c r="DC3" i="12"/>
  <c r="DC3" i="13"/>
  <c r="DG116" i="9"/>
  <c r="DG10" i="13"/>
  <c r="DG11" i="13" s="1"/>
  <c r="DG83" i="13" s="1"/>
  <c r="DG41" i="11"/>
  <c r="DG10" i="11"/>
  <c r="DG25" i="11"/>
  <c r="DG17" i="11"/>
  <c r="DG50" i="11"/>
  <c r="DG125" i="9"/>
  <c r="DG53" i="12"/>
  <c r="DG92" i="13"/>
  <c r="DG28" i="12"/>
  <c r="DG68" i="12"/>
  <c r="DG69" i="7"/>
  <c r="DA9" i="4"/>
  <c r="DA115" i="9"/>
  <c r="DA117" i="9" s="1"/>
  <c r="DA120" i="9" s="1"/>
  <c r="DH74" i="3"/>
  <c r="DH75" i="3" s="1"/>
  <c r="DH102" i="9" s="1"/>
  <c r="DH103" i="9" s="1"/>
  <c r="DH2" i="9"/>
  <c r="DH2" i="8"/>
  <c r="DH14" i="8"/>
  <c r="DH15" i="8" s="1"/>
  <c r="DH18" i="8" s="1"/>
  <c r="DH19" i="8" s="1"/>
  <c r="DH24" i="8" s="1"/>
  <c r="DE81" i="9"/>
  <c r="DE67" i="9"/>
  <c r="DC3" i="9"/>
  <c r="DC3" i="8"/>
  <c r="DC3" i="5"/>
  <c r="DG23" i="8"/>
  <c r="DG40" i="9"/>
  <c r="DF48" i="9"/>
  <c r="DF46" i="9"/>
  <c r="DF45" i="9"/>
  <c r="DF47" i="9"/>
  <c r="DC3" i="4"/>
  <c r="DJ5" i="8"/>
  <c r="DJ5" i="9"/>
  <c r="DJ5" i="7"/>
  <c r="F10" i="3"/>
  <c r="F146" i="3" s="1"/>
  <c r="DE101" i="9"/>
  <c r="DE58" i="9"/>
  <c r="DE59" i="9" s="1"/>
  <c r="DE83" i="9" s="1"/>
  <c r="DE36" i="8"/>
  <c r="DE37" i="8" s="1"/>
  <c r="DE24" i="11" s="1"/>
  <c r="DE53" i="9"/>
  <c r="DE54" i="9" s="1"/>
  <c r="DE69" i="9" s="1"/>
  <c r="DE30" i="8"/>
  <c r="DE31" i="8" s="1"/>
  <c r="DD88" i="9"/>
  <c r="DD92" i="9" s="1"/>
  <c r="DD93" i="9" s="1"/>
  <c r="DD108" i="9" s="1"/>
  <c r="DC74" i="9"/>
  <c r="DC107" i="9" s="1"/>
  <c r="DF25" i="8"/>
  <c r="DE80" i="9"/>
  <c r="DE66" i="9"/>
  <c r="DD3" i="7"/>
  <c r="DD3" i="9"/>
  <c r="DD3" i="8"/>
  <c r="DG4" i="7"/>
  <c r="DG4" i="9"/>
  <c r="DG4" i="8"/>
  <c r="DE79" i="9"/>
  <c r="DE65" i="9"/>
  <c r="DG131" i="3"/>
  <c r="DG22" i="8"/>
  <c r="DE82" i="9"/>
  <c r="DE68" i="9"/>
  <c r="DC88" i="9"/>
  <c r="DC92" i="9" s="1"/>
  <c r="DC93" i="9" s="1"/>
  <c r="DC108" i="9" s="1"/>
  <c r="DH25" i="3"/>
  <c r="DH26" i="3" s="1"/>
  <c r="DH27" i="3" s="1"/>
  <c r="DH2" i="7"/>
  <c r="DC3" i="2"/>
  <c r="DC3" i="7"/>
  <c r="DC3" i="3"/>
  <c r="DG10" i="7"/>
  <c r="DG21" i="7"/>
  <c r="DJ5" i="4"/>
  <c r="DJ5" i="2"/>
  <c r="DJ5" i="5"/>
  <c r="DJ12" i="3"/>
  <c r="DJ13" i="3" s="1"/>
  <c r="DK9" i="3"/>
  <c r="DJ5" i="3"/>
  <c r="DG10" i="5"/>
  <c r="DG15" i="5" s="1"/>
  <c r="DH12" i="5" s="1"/>
  <c r="DI17" i="3"/>
  <c r="DI18" i="3" s="1"/>
  <c r="DD3" i="3"/>
  <c r="DD3" i="5"/>
  <c r="DD3" i="4"/>
  <c r="DD3" i="2"/>
  <c r="DG4" i="3"/>
  <c r="DG4" i="5"/>
  <c r="DG4" i="4"/>
  <c r="DG4" i="2"/>
  <c r="DH2" i="2"/>
  <c r="DH2" i="5"/>
  <c r="DH2" i="4"/>
  <c r="DH41" i="3"/>
  <c r="DH42" i="3" s="1"/>
  <c r="DH132" i="3" s="1"/>
  <c r="DH21" i="3"/>
  <c r="DH22" i="3" s="1"/>
  <c r="DH57" i="3"/>
  <c r="DH58" i="3" s="1"/>
  <c r="DH46" i="3"/>
  <c r="DH47" i="3" s="1"/>
  <c r="DH33" i="3"/>
  <c r="DH34" i="3" s="1"/>
  <c r="DH26" i="15" s="1"/>
  <c r="DH27" i="15" s="1"/>
  <c r="DH29" i="15" s="1"/>
  <c r="DH109" i="3"/>
  <c r="DH110" i="3" s="1"/>
  <c r="DH47" i="7" s="1"/>
  <c r="DH48" i="7" s="1"/>
  <c r="DH2" i="3"/>
  <c r="BJ37" i="14" l="1"/>
  <c r="BI33" i="4"/>
  <c r="BI32" i="17" s="1"/>
  <c r="BI81" i="14"/>
  <c r="BI67" i="14"/>
  <c r="DC33" i="11"/>
  <c r="DC34" i="11" s="1"/>
  <c r="DC10" i="4" s="1"/>
  <c r="DH117" i="3"/>
  <c r="DH118" i="3" s="1"/>
  <c r="DD74" i="9"/>
  <c r="DD107" i="9" s="1"/>
  <c r="DD110" i="9" s="1"/>
  <c r="DD128" i="9" s="1"/>
  <c r="AM64" i="4"/>
  <c r="AM65" i="4" s="1"/>
  <c r="BH40" i="17"/>
  <c r="BH49" i="17"/>
  <c r="DH48" i="14"/>
  <c r="DH88" i="14"/>
  <c r="DB8" i="12"/>
  <c r="DH31" i="14"/>
  <c r="DH58" i="4" s="1"/>
  <c r="DH36" i="7"/>
  <c r="DH37" i="7" s="1"/>
  <c r="DH45" i="14"/>
  <c r="DH52" i="14"/>
  <c r="DH53" i="14" s="1"/>
  <c r="DH51" i="4" s="1"/>
  <c r="BH9" i="17"/>
  <c r="BH122" i="3"/>
  <c r="BH123" i="3" s="1"/>
  <c r="DG58" i="4"/>
  <c r="DE3" i="2"/>
  <c r="DE3" i="15"/>
  <c r="DE3" i="17"/>
  <c r="DF3" i="14"/>
  <c r="DF3" i="15"/>
  <c r="DF3" i="17"/>
  <c r="DG56" i="4"/>
  <c r="DJ130" i="3"/>
  <c r="DJ50" i="15"/>
  <c r="AM61" i="15"/>
  <c r="DI97" i="3"/>
  <c r="DI98" i="3" s="1"/>
  <c r="DI29" i="14" s="1"/>
  <c r="DI30" i="14" s="1"/>
  <c r="DI10" i="15"/>
  <c r="DI11" i="15" s="1"/>
  <c r="DI14" i="15" s="1"/>
  <c r="DI15" i="15" s="1"/>
  <c r="DI41" i="15" s="1"/>
  <c r="DI2" i="15"/>
  <c r="DI2" i="17"/>
  <c r="DI57" i="15"/>
  <c r="DG72" i="7"/>
  <c r="DG52" i="4"/>
  <c r="DG30" i="15"/>
  <c r="DG31" i="15" s="1"/>
  <c r="DG36" i="15" s="1"/>
  <c r="DH61" i="14"/>
  <c r="DH62" i="14" s="1"/>
  <c r="DH65" i="14" s="1"/>
  <c r="DH72" i="14"/>
  <c r="DH73" i="14" s="1"/>
  <c r="DH76" i="14" s="1"/>
  <c r="DH4" i="14"/>
  <c r="DH4" i="17"/>
  <c r="DH4" i="15"/>
  <c r="AM49" i="15"/>
  <c r="AM51" i="15" s="1"/>
  <c r="AM53" i="15" s="1"/>
  <c r="AM40" i="15"/>
  <c r="AM42" i="15" s="1"/>
  <c r="AM45" i="15" s="1"/>
  <c r="AM37" i="4"/>
  <c r="BH15" i="4"/>
  <c r="BH16" i="4" s="1"/>
  <c r="BH47" i="12" s="1"/>
  <c r="BH48" i="12" s="1"/>
  <c r="BH56" i="12" s="1"/>
  <c r="BH57" i="4"/>
  <c r="AM29" i="4"/>
  <c r="BI75" i="14"/>
  <c r="BI77" i="14" s="1"/>
  <c r="BI49" i="14"/>
  <c r="DH39" i="14"/>
  <c r="DH17" i="14"/>
  <c r="BH84" i="14"/>
  <c r="BH10" i="12"/>
  <c r="BH11" i="12" s="1"/>
  <c r="BG36" i="12"/>
  <c r="BG22" i="12"/>
  <c r="BG23" i="12" s="1"/>
  <c r="BF57" i="12"/>
  <c r="BF58" i="12" s="1"/>
  <c r="BF43" i="12"/>
  <c r="BF50" i="4" s="1"/>
  <c r="DH36" i="14"/>
  <c r="DG134" i="3"/>
  <c r="DD26" i="11"/>
  <c r="DD32" i="11" s="1"/>
  <c r="DD33" i="11" s="1"/>
  <c r="DD34" i="11" s="1"/>
  <c r="DD10" i="4" s="1"/>
  <c r="DE3" i="4"/>
  <c r="DE3" i="9"/>
  <c r="DE3" i="5"/>
  <c r="DE3" i="8"/>
  <c r="DE3" i="3"/>
  <c r="DE3" i="7"/>
  <c r="DE3" i="11"/>
  <c r="DE3" i="14"/>
  <c r="DE3" i="13"/>
  <c r="DI85" i="3"/>
  <c r="DI86" i="3" s="1"/>
  <c r="DI15" i="14" s="1"/>
  <c r="DI16" i="14" s="1"/>
  <c r="DI89" i="14" s="1"/>
  <c r="DI2" i="14"/>
  <c r="DH62" i="7"/>
  <c r="AN78" i="7"/>
  <c r="AN80" i="7" s="1"/>
  <c r="AN86" i="7" s="1"/>
  <c r="AN82" i="7"/>
  <c r="AN84" i="7" s="1"/>
  <c r="AN87" i="7" s="1"/>
  <c r="DF65" i="7"/>
  <c r="DF61" i="4" s="1"/>
  <c r="DF73" i="7"/>
  <c r="DC71" i="7"/>
  <c r="DC74" i="7" s="1"/>
  <c r="DB36" i="4"/>
  <c r="DB36" i="17" s="1"/>
  <c r="DG63" i="7"/>
  <c r="DG64" i="7" s="1"/>
  <c r="DG21" i="15" s="1"/>
  <c r="DE3" i="12"/>
  <c r="DH113" i="3"/>
  <c r="DI114" i="3" s="1"/>
  <c r="DI133" i="3" s="1"/>
  <c r="DH58" i="7"/>
  <c r="DH59" i="7" s="1"/>
  <c r="AT44" i="11"/>
  <c r="AT46" i="11" s="1"/>
  <c r="DE9" i="11"/>
  <c r="DE16" i="11"/>
  <c r="DE18" i="11" s="1"/>
  <c r="DE31" i="11" s="1"/>
  <c r="DE84" i="13"/>
  <c r="DF69" i="13"/>
  <c r="DG66" i="13" s="1"/>
  <c r="DF77" i="13"/>
  <c r="DF78" i="13" s="1"/>
  <c r="DF82" i="13" s="1"/>
  <c r="DG25" i="8"/>
  <c r="DG36" i="8" s="1"/>
  <c r="DG37" i="8" s="1"/>
  <c r="DG24" i="11" s="1"/>
  <c r="DH114" i="9"/>
  <c r="DH39" i="11"/>
  <c r="DF3" i="11"/>
  <c r="DF3" i="12"/>
  <c r="DF3" i="13"/>
  <c r="DF63" i="13"/>
  <c r="DG60" i="13" s="1"/>
  <c r="DF73" i="13"/>
  <c r="DF74" i="13" s="1"/>
  <c r="DF81" i="13" s="1"/>
  <c r="DD96" i="13"/>
  <c r="DD85" i="13"/>
  <c r="DD13" i="4" s="1"/>
  <c r="DI63" i="3"/>
  <c r="DI64" i="3" s="1"/>
  <c r="DI29" i="13"/>
  <c r="DI30" i="13" s="1"/>
  <c r="DI2" i="12"/>
  <c r="DI2" i="11"/>
  <c r="DI23" i="13"/>
  <c r="DI24" i="13" s="1"/>
  <c r="DI2" i="13"/>
  <c r="DG35" i="13"/>
  <c r="AS129" i="9"/>
  <c r="AS130" i="9" s="1"/>
  <c r="AS43" i="4"/>
  <c r="AS45" i="4" s="1"/>
  <c r="AS48" i="4" s="1"/>
  <c r="AS53" i="4" s="1"/>
  <c r="DC94" i="13"/>
  <c r="DC97" i="13" s="1"/>
  <c r="DB27" i="4"/>
  <c r="DB72" i="12"/>
  <c r="DB73" i="12" s="1"/>
  <c r="DC70" i="12" s="1"/>
  <c r="DC62" i="12" s="1"/>
  <c r="DC63" i="12" s="1"/>
  <c r="DB9" i="12"/>
  <c r="DC53" i="11"/>
  <c r="DH4" i="11"/>
  <c r="DH4" i="12"/>
  <c r="DH4" i="13"/>
  <c r="DJ46" i="13"/>
  <c r="DJ56" i="13"/>
  <c r="DF36" i="13"/>
  <c r="DF47" i="4" s="1"/>
  <c r="DF71" i="12"/>
  <c r="DF95" i="13"/>
  <c r="DH61" i="13"/>
  <c r="DH45" i="13"/>
  <c r="DH33" i="13"/>
  <c r="DH67" i="13"/>
  <c r="DH34" i="13"/>
  <c r="DH55" i="13"/>
  <c r="DH116" i="9"/>
  <c r="DH117" i="9" s="1"/>
  <c r="DH120" i="9" s="1"/>
  <c r="DH25" i="11"/>
  <c r="DH26" i="11" s="1"/>
  <c r="DH32" i="11" s="1"/>
  <c r="DH17" i="11"/>
  <c r="DH18" i="11" s="1"/>
  <c r="DH31" i="11" s="1"/>
  <c r="DH41" i="11"/>
  <c r="DH42" i="11" s="1"/>
  <c r="DH45" i="11" s="1"/>
  <c r="DH10" i="13"/>
  <c r="DH11" i="13" s="1"/>
  <c r="DH83" i="13" s="1"/>
  <c r="DH10" i="11"/>
  <c r="DH11" i="11" s="1"/>
  <c r="DH30" i="11" s="1"/>
  <c r="DH53" i="12"/>
  <c r="DH50" i="11"/>
  <c r="DH68" i="12"/>
  <c r="DH125" i="9"/>
  <c r="DH69" i="7"/>
  <c r="DH92" i="13"/>
  <c r="DH28" i="12"/>
  <c r="DA11" i="4"/>
  <c r="DA50" i="17" s="1"/>
  <c r="DE103" i="9"/>
  <c r="DE109" i="9" s="1"/>
  <c r="DE71" i="9"/>
  <c r="DC110" i="9"/>
  <c r="DC128" i="9" s="1"/>
  <c r="DE73" i="9"/>
  <c r="DE70" i="9"/>
  <c r="DG46" i="9"/>
  <c r="DG47" i="9"/>
  <c r="DG48" i="9"/>
  <c r="DG45" i="9"/>
  <c r="DE72" i="9"/>
  <c r="DI74" i="3"/>
  <c r="DI75" i="3" s="1"/>
  <c r="DI102" i="9" s="1"/>
  <c r="DI103" i="9" s="1"/>
  <c r="DI2" i="8"/>
  <c r="DI2" i="9"/>
  <c r="DI14" i="8"/>
  <c r="DI15" i="8" s="1"/>
  <c r="DI18" i="8" s="1"/>
  <c r="DI19" i="8" s="1"/>
  <c r="DI24" i="8" s="1"/>
  <c r="DH4" i="7"/>
  <c r="DH4" i="9"/>
  <c r="DH4" i="8"/>
  <c r="DE84" i="9"/>
  <c r="DE86" i="9"/>
  <c r="DE85" i="9"/>
  <c r="DE87" i="9"/>
  <c r="DF81" i="9"/>
  <c r="DF67" i="9"/>
  <c r="DF79" i="9"/>
  <c r="DF65" i="9"/>
  <c r="DH40" i="9"/>
  <c r="DH23" i="8"/>
  <c r="DF101" i="9"/>
  <c r="DF58" i="9"/>
  <c r="DF59" i="9" s="1"/>
  <c r="DF83" i="9" s="1"/>
  <c r="DF36" i="8"/>
  <c r="DF37" i="8" s="1"/>
  <c r="DF24" i="11" s="1"/>
  <c r="DF53" i="9"/>
  <c r="DF54" i="9" s="1"/>
  <c r="DF69" i="9" s="1"/>
  <c r="DF30" i="8"/>
  <c r="DF31" i="8" s="1"/>
  <c r="DF3" i="7"/>
  <c r="DF3" i="8"/>
  <c r="DF3" i="9"/>
  <c r="DH131" i="3"/>
  <c r="DH22" i="8"/>
  <c r="DF80" i="9"/>
  <c r="DF66" i="9"/>
  <c r="DF82" i="9"/>
  <c r="DF68" i="9"/>
  <c r="DI25" i="3"/>
  <c r="DI26" i="3" s="1"/>
  <c r="DI27" i="3" s="1"/>
  <c r="DI2" i="7"/>
  <c r="DH10" i="7"/>
  <c r="DH21" i="7"/>
  <c r="DK12" i="3"/>
  <c r="DK13" i="3" s="1"/>
  <c r="DK130" i="3" s="1"/>
  <c r="DK5" i="3"/>
  <c r="DL9" i="3"/>
  <c r="DJ17" i="3"/>
  <c r="DJ18" i="3" s="1"/>
  <c r="DH10" i="5"/>
  <c r="DH15" i="5" s="1"/>
  <c r="DI12" i="5" s="1"/>
  <c r="DF3" i="3"/>
  <c r="DF3" i="2"/>
  <c r="DF3" i="5"/>
  <c r="DF3" i="4"/>
  <c r="DH4" i="3"/>
  <c r="DH4" i="2"/>
  <c r="DH4" i="5"/>
  <c r="DH4" i="4"/>
  <c r="DI2" i="5"/>
  <c r="DI2" i="2"/>
  <c r="DI2" i="4"/>
  <c r="DI46" i="3"/>
  <c r="DI47" i="3" s="1"/>
  <c r="DI33" i="3"/>
  <c r="DI34" i="3" s="1"/>
  <c r="DI26" i="15" s="1"/>
  <c r="DI27" i="15" s="1"/>
  <c r="DI29" i="15" s="1"/>
  <c r="DI41" i="3"/>
  <c r="DI109" i="3"/>
  <c r="DI110" i="3" s="1"/>
  <c r="DI47" i="7" s="1"/>
  <c r="DI48" i="7" s="1"/>
  <c r="DI57" i="3"/>
  <c r="DI58" i="3" s="1"/>
  <c r="DI2" i="3"/>
  <c r="DI21" i="3"/>
  <c r="DI22" i="3" s="1"/>
  <c r="DC40" i="11" l="1"/>
  <c r="DC42" i="11" s="1"/>
  <c r="DC45" i="11" s="1"/>
  <c r="BI55" i="4"/>
  <c r="BI14" i="4"/>
  <c r="DG58" i="9"/>
  <c r="DG59" i="9" s="1"/>
  <c r="DG83" i="9" s="1"/>
  <c r="BJ64" i="14"/>
  <c r="BJ66" i="14" s="1"/>
  <c r="BJ40" i="14"/>
  <c r="BH49" i="12"/>
  <c r="BH18" i="4" s="1"/>
  <c r="BH19" i="4" s="1"/>
  <c r="BH13" i="7" s="1"/>
  <c r="BH79" i="7" s="1"/>
  <c r="DI31" i="14"/>
  <c r="DI58" i="4" s="1"/>
  <c r="DI88" i="14"/>
  <c r="AM30" i="4"/>
  <c r="AM19" i="17"/>
  <c r="AM20" i="17" s="1"/>
  <c r="AM22" i="17" s="1"/>
  <c r="AM25" i="17" s="1"/>
  <c r="AM27" i="17" s="1"/>
  <c r="AM38" i="4"/>
  <c r="AM37" i="17"/>
  <c r="AM38" i="17" s="1"/>
  <c r="AM41" i="17" s="1"/>
  <c r="AM43" i="17" s="1"/>
  <c r="AM45" i="17" s="1"/>
  <c r="BH42" i="17"/>
  <c r="BH24" i="17"/>
  <c r="BH51" i="17"/>
  <c r="BH52" i="17" s="1"/>
  <c r="BH54" i="17" s="1"/>
  <c r="BH10" i="17"/>
  <c r="DI72" i="14"/>
  <c r="DI73" i="14" s="1"/>
  <c r="DI76" i="14" s="1"/>
  <c r="DI61" i="14"/>
  <c r="DI62" i="14" s="1"/>
  <c r="DI65" i="14" s="1"/>
  <c r="DI48" i="14"/>
  <c r="DI36" i="7"/>
  <c r="DI37" i="7" s="1"/>
  <c r="DI45" i="14"/>
  <c r="DI52" i="14"/>
  <c r="DI53" i="14" s="1"/>
  <c r="DI51" i="4" s="1"/>
  <c r="DH56" i="4"/>
  <c r="DJ97" i="3"/>
  <c r="DJ98" i="3" s="1"/>
  <c r="DJ29" i="14" s="1"/>
  <c r="DJ30" i="14" s="1"/>
  <c r="DJ88" i="14" s="1"/>
  <c r="DJ57" i="15"/>
  <c r="DJ10" i="15"/>
  <c r="DJ11" i="15" s="1"/>
  <c r="DJ14" i="15" s="1"/>
  <c r="DJ15" i="15" s="1"/>
  <c r="DJ41" i="15" s="1"/>
  <c r="DJ2" i="15"/>
  <c r="DJ2" i="17"/>
  <c r="DI117" i="3"/>
  <c r="DI118" i="3" s="1"/>
  <c r="DG30" i="8"/>
  <c r="DG31" i="8" s="1"/>
  <c r="DG9" i="11" s="1"/>
  <c r="AS59" i="4"/>
  <c r="AS62" i="4" s="1"/>
  <c r="AS24" i="7" s="1"/>
  <c r="AS83" i="7" s="1"/>
  <c r="AS8" i="17"/>
  <c r="AS11" i="17" s="1"/>
  <c r="AS13" i="17" s="1"/>
  <c r="DI4" i="14"/>
  <c r="DI4" i="17"/>
  <c r="DI4" i="15"/>
  <c r="DG101" i="9"/>
  <c r="DG103" i="9" s="1"/>
  <c r="DG109" i="9" s="1"/>
  <c r="DH72" i="7"/>
  <c r="DH52" i="4"/>
  <c r="DH30" i="15"/>
  <c r="DH31" i="15" s="1"/>
  <c r="DH36" i="15" s="1"/>
  <c r="BI82" i="14"/>
  <c r="BI83" i="14" s="1"/>
  <c r="BI90" i="14" s="1"/>
  <c r="BI91" i="14" s="1"/>
  <c r="BI78" i="14"/>
  <c r="BG32" i="12"/>
  <c r="BG33" i="12" s="1"/>
  <c r="BH30" i="12" s="1"/>
  <c r="BH21" i="12" s="1"/>
  <c r="BG37" i="12"/>
  <c r="BG38" i="12" s="1"/>
  <c r="BG41" i="12" s="1"/>
  <c r="BG42" i="12" s="1"/>
  <c r="BJ46" i="14"/>
  <c r="BI34" i="4"/>
  <c r="BI33" i="17" s="1"/>
  <c r="BI34" i="17" s="1"/>
  <c r="BH13" i="12"/>
  <c r="BH14" i="12" s="1"/>
  <c r="BH17" i="12"/>
  <c r="BH18" i="12" s="1"/>
  <c r="BH31" i="12" s="1"/>
  <c r="DI39" i="14"/>
  <c r="DI17" i="14"/>
  <c r="BG55" i="12"/>
  <c r="BF35" i="4"/>
  <c r="DI36" i="14"/>
  <c r="DH134" i="3"/>
  <c r="DD40" i="11"/>
  <c r="DD42" i="11" s="1"/>
  <c r="DD45" i="11" s="1"/>
  <c r="DD53" i="11"/>
  <c r="DJ85" i="3"/>
  <c r="DJ86" i="3" s="1"/>
  <c r="DJ15" i="14" s="1"/>
  <c r="DJ16" i="14" s="1"/>
  <c r="DJ2" i="14"/>
  <c r="DG53" i="9"/>
  <c r="DG54" i="9" s="1"/>
  <c r="DG69" i="9" s="1"/>
  <c r="DH33" i="11"/>
  <c r="DH34" i="11" s="1"/>
  <c r="DH10" i="4" s="1"/>
  <c r="DI62" i="7"/>
  <c r="AN88" i="7"/>
  <c r="DD71" i="7"/>
  <c r="DD74" i="7" s="1"/>
  <c r="DC36" i="4"/>
  <c r="DC36" i="17" s="1"/>
  <c r="DG73" i="7"/>
  <c r="DG65" i="7"/>
  <c r="DG61" i="4" s="1"/>
  <c r="DH63" i="7"/>
  <c r="DH64" i="7" s="1"/>
  <c r="DH21" i="15" s="1"/>
  <c r="DE74" i="9"/>
  <c r="DE107" i="9" s="1"/>
  <c r="DH35" i="13"/>
  <c r="DH95" i="13" s="1"/>
  <c r="DI113" i="3"/>
  <c r="DJ114" i="3" s="1"/>
  <c r="DJ133" i="3" s="1"/>
  <c r="DI58" i="7"/>
  <c r="DI59" i="7" s="1"/>
  <c r="DI61" i="13"/>
  <c r="DI33" i="13"/>
  <c r="DI45" i="13"/>
  <c r="DG77" i="13"/>
  <c r="DG78" i="13" s="1"/>
  <c r="DG82" i="13" s="1"/>
  <c r="DG69" i="13"/>
  <c r="DH66" i="13" s="1"/>
  <c r="DI4" i="13"/>
  <c r="DI4" i="11"/>
  <c r="DI4" i="12"/>
  <c r="DF84" i="13"/>
  <c r="DG73" i="13"/>
  <c r="DG74" i="13" s="1"/>
  <c r="DG81" i="13" s="1"/>
  <c r="DG63" i="13"/>
  <c r="DH60" i="13" s="1"/>
  <c r="DE26" i="11"/>
  <c r="DE32" i="11" s="1"/>
  <c r="DE11" i="11"/>
  <c r="DE30" i="11" s="1"/>
  <c r="DJ68" i="13"/>
  <c r="H56" i="13"/>
  <c r="H68" i="13" s="1"/>
  <c r="AT54" i="11"/>
  <c r="AT55" i="11" s="1"/>
  <c r="AT47" i="11"/>
  <c r="AT44" i="4" s="1"/>
  <c r="DE96" i="13"/>
  <c r="DE85" i="13"/>
  <c r="DE13" i="4" s="1"/>
  <c r="DJ62" i="13"/>
  <c r="H46" i="13"/>
  <c r="H62" i="13" s="1"/>
  <c r="DC72" i="12"/>
  <c r="DC73" i="12" s="1"/>
  <c r="DD70" i="12" s="1"/>
  <c r="DD62" i="12" s="1"/>
  <c r="DD63" i="12" s="1"/>
  <c r="DC9" i="12"/>
  <c r="DI67" i="13"/>
  <c r="DI34" i="13"/>
  <c r="DI55" i="13"/>
  <c r="AT127" i="9"/>
  <c r="AS28" i="4"/>
  <c r="AS18" i="17" s="1"/>
  <c r="DI39" i="11"/>
  <c r="DI114" i="9"/>
  <c r="DG95" i="13"/>
  <c r="DG71" i="12"/>
  <c r="DG36" i="13"/>
  <c r="DG47" i="4" s="1"/>
  <c r="DF9" i="11"/>
  <c r="DF16" i="11"/>
  <c r="DF18" i="11" s="1"/>
  <c r="DF31" i="11" s="1"/>
  <c r="DI116" i="9"/>
  <c r="DI117" i="9" s="1"/>
  <c r="DI120" i="9" s="1"/>
  <c r="DI41" i="11"/>
  <c r="DI42" i="11" s="1"/>
  <c r="DI45" i="11" s="1"/>
  <c r="DI10" i="11"/>
  <c r="DI11" i="11" s="1"/>
  <c r="DI30" i="11" s="1"/>
  <c r="DI10" i="13"/>
  <c r="DI11" i="13" s="1"/>
  <c r="DI83" i="13" s="1"/>
  <c r="DI17" i="11"/>
  <c r="DI18" i="11" s="1"/>
  <c r="DI31" i="11" s="1"/>
  <c r="DI25" i="11"/>
  <c r="DI26" i="11" s="1"/>
  <c r="DI32" i="11" s="1"/>
  <c r="DI69" i="7"/>
  <c r="DI125" i="9"/>
  <c r="DI50" i="11"/>
  <c r="DI92" i="13"/>
  <c r="DI68" i="12"/>
  <c r="DI53" i="12"/>
  <c r="DI28" i="12"/>
  <c r="DJ63" i="3"/>
  <c r="DJ64" i="3" s="1"/>
  <c r="DJ23" i="13"/>
  <c r="DJ24" i="13" s="1"/>
  <c r="DJ2" i="13"/>
  <c r="DJ2" i="12"/>
  <c r="DJ29" i="13"/>
  <c r="DJ30" i="13" s="1"/>
  <c r="DJ2" i="11"/>
  <c r="DH25" i="8"/>
  <c r="DH36" i="8" s="1"/>
  <c r="DH37" i="8" s="1"/>
  <c r="DH24" i="11" s="1"/>
  <c r="DD94" i="13"/>
  <c r="DD97" i="13" s="1"/>
  <c r="DC27" i="4"/>
  <c r="DC9" i="4"/>
  <c r="DC115" i="9"/>
  <c r="DC117" i="9" s="1"/>
  <c r="DC120" i="9" s="1"/>
  <c r="DA8" i="12"/>
  <c r="DD9" i="4"/>
  <c r="DD11" i="4" s="1"/>
  <c r="DD50" i="17" s="1"/>
  <c r="DD115" i="9"/>
  <c r="DD117" i="9" s="1"/>
  <c r="DD120" i="9" s="1"/>
  <c r="DF103" i="9"/>
  <c r="DF109" i="9" s="1"/>
  <c r="DI40" i="9"/>
  <c r="DI23" i="8"/>
  <c r="DF73" i="9"/>
  <c r="DJ74" i="3"/>
  <c r="DJ75" i="3" s="1"/>
  <c r="DJ102" i="9" s="1"/>
  <c r="DJ103" i="9" s="1"/>
  <c r="DJ2" i="8"/>
  <c r="DJ2" i="9"/>
  <c r="DJ14" i="8"/>
  <c r="DJ15" i="8" s="1"/>
  <c r="DJ18" i="8" s="1"/>
  <c r="DJ19" i="8" s="1"/>
  <c r="DJ24" i="8" s="1"/>
  <c r="DG79" i="9"/>
  <c r="DG84" i="9" s="1"/>
  <c r="DG65" i="9"/>
  <c r="DF71" i="9"/>
  <c r="DG82" i="9"/>
  <c r="DG68" i="9"/>
  <c r="DI131" i="3"/>
  <c r="DI22" i="8"/>
  <c r="DH48" i="9"/>
  <c r="DH46" i="9"/>
  <c r="DH45" i="9"/>
  <c r="DH47" i="9"/>
  <c r="DF70" i="9"/>
  <c r="DG81" i="9"/>
  <c r="DG86" i="9" s="1"/>
  <c r="DG67" i="9"/>
  <c r="DE88" i="9"/>
  <c r="DE92" i="9" s="1"/>
  <c r="DE93" i="9" s="1"/>
  <c r="DE108" i="9" s="1"/>
  <c r="DG80" i="9"/>
  <c r="DG66" i="9"/>
  <c r="DF84" i="9"/>
  <c r="DF85" i="9"/>
  <c r="DF87" i="9"/>
  <c r="DF86" i="9"/>
  <c r="DI4" i="7"/>
  <c r="DI4" i="9"/>
  <c r="DI4" i="8"/>
  <c r="DF72" i="9"/>
  <c r="DJ25" i="3"/>
  <c r="DJ26" i="3" s="1"/>
  <c r="DJ27" i="3" s="1"/>
  <c r="DJ2" i="7"/>
  <c r="DI10" i="7"/>
  <c r="DI21" i="7"/>
  <c r="DL12" i="3"/>
  <c r="DL13" i="3" s="1"/>
  <c r="DL130" i="3" s="1"/>
  <c r="DL5" i="3"/>
  <c r="DM9" i="3"/>
  <c r="DI10" i="5"/>
  <c r="DI15" i="5" s="1"/>
  <c r="DJ12" i="5" s="1"/>
  <c r="DK17" i="3"/>
  <c r="DK18" i="3" s="1"/>
  <c r="DI42" i="3"/>
  <c r="DI132" i="3" s="1"/>
  <c r="DI4" i="3"/>
  <c r="DI4" i="5"/>
  <c r="DI4" i="2"/>
  <c r="DI4" i="4"/>
  <c r="DJ2" i="2"/>
  <c r="DJ2" i="4"/>
  <c r="DJ2" i="5"/>
  <c r="DJ57" i="3"/>
  <c r="DJ58" i="3" s="1"/>
  <c r="DJ109" i="3"/>
  <c r="DJ110" i="3" s="1"/>
  <c r="DJ47" i="7" s="1"/>
  <c r="DJ48" i="7" s="1"/>
  <c r="DJ2" i="3"/>
  <c r="DJ21" i="3"/>
  <c r="DJ22" i="3" s="1"/>
  <c r="DJ41" i="3"/>
  <c r="DJ42" i="3" s="1"/>
  <c r="DJ132" i="3" s="1"/>
  <c r="DJ33" i="3"/>
  <c r="DJ34" i="3" s="1"/>
  <c r="DJ26" i="15" s="1"/>
  <c r="DJ27" i="15" s="1"/>
  <c r="DJ29" i="15" s="1"/>
  <c r="DJ46" i="3"/>
  <c r="DJ47" i="3" s="1"/>
  <c r="DG140" i="3"/>
  <c r="DG141" i="3" s="1"/>
  <c r="AM70" i="4" l="1"/>
  <c r="DG85" i="9"/>
  <c r="DG87" i="9"/>
  <c r="BJ33" i="4"/>
  <c r="BJ32" i="17" s="1"/>
  <c r="BK37" i="14"/>
  <c r="BJ67" i="14"/>
  <c r="BJ81" i="14"/>
  <c r="H98" i="3"/>
  <c r="H29" i="14" s="1"/>
  <c r="F99" i="3"/>
  <c r="DJ31" i="14"/>
  <c r="DJ58" i="4" s="1"/>
  <c r="H30" i="14"/>
  <c r="H48" i="14" s="1"/>
  <c r="DH36" i="13"/>
  <c r="DH47" i="4" s="1"/>
  <c r="AM71" i="4"/>
  <c r="DJ48" i="14"/>
  <c r="DJ17" i="14"/>
  <c r="DJ56" i="4" s="1"/>
  <c r="DJ89" i="14"/>
  <c r="DH71" i="12"/>
  <c r="BI40" i="17"/>
  <c r="BI49" i="17"/>
  <c r="DJ36" i="7"/>
  <c r="DJ37" i="7" s="1"/>
  <c r="H37" i="7" s="1"/>
  <c r="DJ45" i="14"/>
  <c r="DJ52" i="14"/>
  <c r="DJ53" i="14" s="1"/>
  <c r="DG16" i="11"/>
  <c r="DG18" i="11" s="1"/>
  <c r="DG31" i="11" s="1"/>
  <c r="DG71" i="9"/>
  <c r="DG72" i="9"/>
  <c r="BI9" i="17"/>
  <c r="BI122" i="3"/>
  <c r="BI123" i="3" s="1"/>
  <c r="DI56" i="4"/>
  <c r="DG3" i="14"/>
  <c r="DG3" i="17"/>
  <c r="DG3" i="15"/>
  <c r="DG73" i="9"/>
  <c r="DI72" i="7"/>
  <c r="DI52" i="4"/>
  <c r="DI30" i="15"/>
  <c r="DI31" i="15" s="1"/>
  <c r="DI36" i="15" s="1"/>
  <c r="DJ72" i="14"/>
  <c r="DJ73" i="14" s="1"/>
  <c r="DJ76" i="14" s="1"/>
  <c r="DJ61" i="14"/>
  <c r="DJ62" i="14" s="1"/>
  <c r="DJ65" i="14" s="1"/>
  <c r="DG70" i="9"/>
  <c r="DJ4" i="14"/>
  <c r="DJ4" i="17"/>
  <c r="DJ4" i="15"/>
  <c r="DE110" i="9"/>
  <c r="DE128" i="9" s="1"/>
  <c r="DJ117" i="3"/>
  <c r="DJ118" i="3" s="1"/>
  <c r="F119" i="3" s="1"/>
  <c r="F149" i="3" s="1"/>
  <c r="AN89" i="7"/>
  <c r="AN64" i="4" s="1"/>
  <c r="AN65" i="4" s="1"/>
  <c r="AN20" i="15"/>
  <c r="AN22" i="15" s="1"/>
  <c r="AN35" i="15" s="1"/>
  <c r="AN37" i="15" s="1"/>
  <c r="AN58" i="15" s="1"/>
  <c r="AN59" i="15" s="1"/>
  <c r="BI15" i="4"/>
  <c r="BI16" i="4" s="1"/>
  <c r="BI47" i="12" s="1"/>
  <c r="BI48" i="12" s="1"/>
  <c r="BI56" i="12" s="1"/>
  <c r="BI57" i="4"/>
  <c r="BH22" i="12"/>
  <c r="BH23" i="12" s="1"/>
  <c r="BH36" i="12"/>
  <c r="BI10" i="12"/>
  <c r="BI11" i="12" s="1"/>
  <c r="BI84" i="14"/>
  <c r="BJ75" i="14"/>
  <c r="BJ77" i="14" s="1"/>
  <c r="BJ49" i="14"/>
  <c r="BG57" i="12"/>
  <c r="BG58" i="12" s="1"/>
  <c r="BG43" i="12"/>
  <c r="BG50" i="4" s="1"/>
  <c r="DJ36" i="14"/>
  <c r="DH40" i="11"/>
  <c r="H16" i="14"/>
  <c r="DJ39" i="14"/>
  <c r="DH58" i="9"/>
  <c r="DH59" i="9" s="1"/>
  <c r="DH83" i="9" s="1"/>
  <c r="DK85" i="3"/>
  <c r="DK86" i="3" s="1"/>
  <c r="DK97" i="3"/>
  <c r="DK98" i="3" s="1"/>
  <c r="DE33" i="11"/>
  <c r="DE34" i="11" s="1"/>
  <c r="DE10" i="4" s="1"/>
  <c r="DJ62" i="7"/>
  <c r="DH53" i="11"/>
  <c r="F87" i="3"/>
  <c r="H86" i="3"/>
  <c r="H15" i="14" s="1"/>
  <c r="AN14" i="7"/>
  <c r="AN15" i="7" s="1"/>
  <c r="AN25" i="7"/>
  <c r="AN26" i="7" s="1"/>
  <c r="DH65" i="7"/>
  <c r="DH61" i="4" s="1"/>
  <c r="DH73" i="7"/>
  <c r="DE71" i="7"/>
  <c r="DE74" i="7" s="1"/>
  <c r="DD36" i="4"/>
  <c r="DD36" i="17" s="1"/>
  <c r="DI63" i="7"/>
  <c r="DI64" i="7" s="1"/>
  <c r="DI21" i="15" s="1"/>
  <c r="DJ113" i="3"/>
  <c r="DK114" i="3" s="1"/>
  <c r="DK133" i="3" s="1"/>
  <c r="DJ58" i="7"/>
  <c r="DJ59" i="7" s="1"/>
  <c r="DH30" i="8"/>
  <c r="DH31" i="8" s="1"/>
  <c r="DH9" i="11" s="1"/>
  <c r="DH53" i="9"/>
  <c r="DH54" i="9" s="1"/>
  <c r="DH69" i="9" s="1"/>
  <c r="DE94" i="13"/>
  <c r="DE97" i="13" s="1"/>
  <c r="DD27" i="4"/>
  <c r="AU52" i="11"/>
  <c r="AU44" i="11" s="1"/>
  <c r="AU46" i="11" s="1"/>
  <c r="AT32" i="4"/>
  <c r="AT23" i="17" s="1"/>
  <c r="DH101" i="9"/>
  <c r="DH109" i="9" s="1"/>
  <c r="DG3" i="13"/>
  <c r="DG3" i="11"/>
  <c r="DG3" i="12"/>
  <c r="DJ114" i="9"/>
  <c r="DJ39" i="11"/>
  <c r="DI25" i="8"/>
  <c r="DI58" i="9" s="1"/>
  <c r="DI59" i="9" s="1"/>
  <c r="DI83" i="9" s="1"/>
  <c r="DH63" i="13"/>
  <c r="DI60" i="13" s="1"/>
  <c r="DH73" i="13"/>
  <c r="DH74" i="13" s="1"/>
  <c r="DH81" i="13" s="1"/>
  <c r="DG11" i="11"/>
  <c r="DG30" i="11" s="1"/>
  <c r="DG26" i="11"/>
  <c r="DG32" i="11" s="1"/>
  <c r="DJ69" i="7"/>
  <c r="DJ125" i="9"/>
  <c r="DJ92" i="13"/>
  <c r="DJ68" i="12"/>
  <c r="DJ53" i="12"/>
  <c r="DJ50" i="11"/>
  <c r="DJ28" i="12"/>
  <c r="DI134" i="3"/>
  <c r="DI140" i="3" s="1"/>
  <c r="DI141" i="3" s="1"/>
  <c r="DD72" i="12"/>
  <c r="DD73" i="12" s="1"/>
  <c r="DE70" i="12" s="1"/>
  <c r="DE62" i="12" s="1"/>
  <c r="DE63" i="12" s="1"/>
  <c r="DD9" i="12"/>
  <c r="DG84" i="13"/>
  <c r="DI35" i="13"/>
  <c r="DJ61" i="13"/>
  <c r="DJ33" i="13"/>
  <c r="DJ45" i="13"/>
  <c r="H24" i="13"/>
  <c r="DF85" i="13"/>
  <c r="DF13" i="4" s="1"/>
  <c r="DF96" i="13"/>
  <c r="DJ67" i="13"/>
  <c r="DJ34" i="13"/>
  <c r="DJ55" i="13"/>
  <c r="H30" i="13"/>
  <c r="DI33" i="11"/>
  <c r="DJ4" i="12"/>
  <c r="DJ4" i="11"/>
  <c r="DJ4" i="13"/>
  <c r="AT119" i="9"/>
  <c r="AT121" i="9" s="1"/>
  <c r="DH69" i="13"/>
  <c r="DI66" i="13" s="1"/>
  <c r="DH77" i="13"/>
  <c r="DH78" i="13" s="1"/>
  <c r="DH82" i="13" s="1"/>
  <c r="DK74" i="3"/>
  <c r="DK75" i="3" s="1"/>
  <c r="DK63" i="3"/>
  <c r="DK64" i="3" s="1"/>
  <c r="DJ116" i="9"/>
  <c r="DJ117" i="9" s="1"/>
  <c r="DJ120" i="9" s="1"/>
  <c r="DJ10" i="11"/>
  <c r="DJ11" i="11" s="1"/>
  <c r="DJ30" i="11" s="1"/>
  <c r="DJ10" i="13"/>
  <c r="DJ11" i="13" s="1"/>
  <c r="DJ17" i="11"/>
  <c r="DJ18" i="11" s="1"/>
  <c r="DJ31" i="11" s="1"/>
  <c r="DJ25" i="11"/>
  <c r="DJ26" i="11" s="1"/>
  <c r="DJ32" i="11" s="1"/>
  <c r="DJ41" i="11"/>
  <c r="DJ42" i="11" s="1"/>
  <c r="DJ45" i="11" s="1"/>
  <c r="DF26" i="11"/>
  <c r="DF32" i="11" s="1"/>
  <c r="DF11" i="11"/>
  <c r="DF30" i="11" s="1"/>
  <c r="DD8" i="12"/>
  <c r="DC11" i="4"/>
  <c r="DC50" i="17" s="1"/>
  <c r="DF88" i="9"/>
  <c r="DF92" i="9" s="1"/>
  <c r="DF93" i="9" s="1"/>
  <c r="DF108" i="9" s="1"/>
  <c r="DG88" i="9"/>
  <c r="DG92" i="9" s="1"/>
  <c r="DG93" i="9" s="1"/>
  <c r="DG108" i="9" s="1"/>
  <c r="DJ131" i="3"/>
  <c r="DJ22" i="8"/>
  <c r="DH81" i="9"/>
  <c r="DH67" i="9"/>
  <c r="DJ40" i="9"/>
  <c r="DJ23" i="8"/>
  <c r="DG3" i="7"/>
  <c r="DG3" i="8"/>
  <c r="DG3" i="9"/>
  <c r="DJ4" i="7"/>
  <c r="DJ4" i="8"/>
  <c r="DJ4" i="9"/>
  <c r="DF74" i="9"/>
  <c r="DF107" i="9" s="1"/>
  <c r="H75" i="3"/>
  <c r="H102" i="9" s="1"/>
  <c r="F76" i="3"/>
  <c r="DH80" i="9"/>
  <c r="DH66" i="9"/>
  <c r="DI47" i="9"/>
  <c r="DI48" i="9"/>
  <c r="DI46" i="9"/>
  <c r="DI45" i="9"/>
  <c r="DH79" i="9"/>
  <c r="DH65" i="9"/>
  <c r="DH82" i="9"/>
  <c r="DH68" i="9"/>
  <c r="DJ10" i="7"/>
  <c r="DJ21" i="7"/>
  <c r="H58" i="3"/>
  <c r="F59" i="3"/>
  <c r="F148" i="3" s="1"/>
  <c r="DJ10" i="5"/>
  <c r="DJ15" i="5" s="1"/>
  <c r="DM5" i="3"/>
  <c r="DM12" i="3"/>
  <c r="DM13" i="3" s="1"/>
  <c r="DM130" i="3" s="1"/>
  <c r="DN9" i="3"/>
  <c r="DL17" i="3"/>
  <c r="DL18" i="3" s="1"/>
  <c r="DG3" i="3"/>
  <c r="DG3" i="2"/>
  <c r="DG3" i="5"/>
  <c r="DG3" i="4"/>
  <c r="DJ4" i="3"/>
  <c r="DJ4" i="4"/>
  <c r="DJ4" i="5"/>
  <c r="DJ4" i="2"/>
  <c r="DH140" i="3"/>
  <c r="DH141" i="3" s="1"/>
  <c r="DK33" i="3"/>
  <c r="DK34" i="3" s="1"/>
  <c r="DK21" i="3"/>
  <c r="DK22" i="3" s="1"/>
  <c r="DK4" i="3" s="1"/>
  <c r="DK2" i="3"/>
  <c r="DK46" i="3"/>
  <c r="DK47" i="3" s="1"/>
  <c r="DK57" i="3"/>
  <c r="DK58" i="3" s="1"/>
  <c r="DK109" i="3"/>
  <c r="DK110" i="3" s="1"/>
  <c r="DK113" i="3" s="1"/>
  <c r="DL114" i="3" s="1"/>
  <c r="DL133" i="3" s="1"/>
  <c r="DK41" i="3"/>
  <c r="DK42" i="3" s="1"/>
  <c r="DK132" i="3" s="1"/>
  <c r="H88" i="14" l="1"/>
  <c r="BJ14" i="4"/>
  <c r="BJ55" i="4"/>
  <c r="BK40" i="14"/>
  <c r="BK64" i="14"/>
  <c r="BK66" i="14" s="1"/>
  <c r="BI49" i="12"/>
  <c r="BI18" i="4" s="1"/>
  <c r="BI19" i="4" s="1"/>
  <c r="BI13" i="7" s="1"/>
  <c r="BI79" i="7" s="1"/>
  <c r="DG74" i="9"/>
  <c r="DG107" i="9" s="1"/>
  <c r="DG110" i="9" s="1"/>
  <c r="DG128" i="9" s="1"/>
  <c r="DJ51" i="4"/>
  <c r="H53" i="14"/>
  <c r="H51" i="4" s="1"/>
  <c r="H49" i="6" s="1"/>
  <c r="K49" i="6" s="1"/>
  <c r="F150" i="3"/>
  <c r="AN21" i="4"/>
  <c r="AN22" i="4" s="1"/>
  <c r="H39" i="14"/>
  <c r="H89" i="14"/>
  <c r="DE115" i="9"/>
  <c r="DE117" i="9" s="1"/>
  <c r="DE120" i="9" s="1"/>
  <c r="H52" i="4"/>
  <c r="H50" i="6" s="1"/>
  <c r="K50" i="6" s="1"/>
  <c r="H30" i="15"/>
  <c r="H72" i="7"/>
  <c r="DH85" i="9"/>
  <c r="DE9" i="4"/>
  <c r="DE11" i="4" s="1"/>
  <c r="BI24" i="17"/>
  <c r="BI51" i="17"/>
  <c r="BI52" i="17" s="1"/>
  <c r="BI54" i="17" s="1"/>
  <c r="BI42" i="17"/>
  <c r="BI10" i="17"/>
  <c r="AN61" i="15"/>
  <c r="DH87" i="9"/>
  <c r="DK117" i="3"/>
  <c r="DK118" i="3" s="1"/>
  <c r="DH86" i="9"/>
  <c r="DH84" i="9"/>
  <c r="DI3" i="14"/>
  <c r="DI3" i="15"/>
  <c r="DI3" i="17"/>
  <c r="DH3" i="14"/>
  <c r="DH3" i="17"/>
  <c r="DH3" i="15"/>
  <c r="DJ72" i="7"/>
  <c r="DJ52" i="4"/>
  <c r="DJ30" i="15"/>
  <c r="DJ31" i="15" s="1"/>
  <c r="DJ36" i="15" s="1"/>
  <c r="AN49" i="15"/>
  <c r="AN51" i="15" s="1"/>
  <c r="AN53" i="15" s="1"/>
  <c r="AN40" i="15"/>
  <c r="AN42" i="15" s="1"/>
  <c r="AN45" i="15" s="1"/>
  <c r="BJ82" i="14"/>
  <c r="BJ83" i="14" s="1"/>
  <c r="BJ90" i="14" s="1"/>
  <c r="BJ91" i="14" s="1"/>
  <c r="BJ78" i="14"/>
  <c r="BH37" i="12"/>
  <c r="BH38" i="12" s="1"/>
  <c r="BH41" i="12" s="1"/>
  <c r="BH42" i="12" s="1"/>
  <c r="BH32" i="12"/>
  <c r="BH33" i="12" s="1"/>
  <c r="BI30" i="12" s="1"/>
  <c r="BI21" i="12" s="1"/>
  <c r="BH55" i="12"/>
  <c r="BG35" i="4"/>
  <c r="BI13" i="12"/>
  <c r="BI14" i="12" s="1"/>
  <c r="BI17" i="12"/>
  <c r="BI18" i="12" s="1"/>
  <c r="BI31" i="12" s="1"/>
  <c r="BK46" i="14"/>
  <c r="BJ34" i="4"/>
  <c r="BJ33" i="17" s="1"/>
  <c r="BJ34" i="17" s="1"/>
  <c r="DE40" i="11"/>
  <c r="DE42" i="11" s="1"/>
  <c r="DE45" i="11" s="1"/>
  <c r="DE53" i="11"/>
  <c r="DF33" i="11"/>
  <c r="DF34" i="11" s="1"/>
  <c r="DF10" i="4" s="1"/>
  <c r="DI53" i="9"/>
  <c r="DI54" i="9" s="1"/>
  <c r="DI69" i="9" s="1"/>
  <c r="DH16" i="11"/>
  <c r="DH70" i="9"/>
  <c r="DI101" i="9"/>
  <c r="DI109" i="9" s="1"/>
  <c r="DH72" i="9"/>
  <c r="DI30" i="8"/>
  <c r="DI31" i="8" s="1"/>
  <c r="DI9" i="11" s="1"/>
  <c r="DI36" i="8"/>
  <c r="DI37" i="8" s="1"/>
  <c r="DI24" i="11" s="1"/>
  <c r="DL85" i="3"/>
  <c r="DL86" i="3" s="1"/>
  <c r="DL97" i="3"/>
  <c r="DL98" i="3" s="1"/>
  <c r="DG33" i="11"/>
  <c r="DG34" i="11" s="1"/>
  <c r="DG10" i="4" s="1"/>
  <c r="DH73" i="9"/>
  <c r="DH71" i="9"/>
  <c r="DJ35" i="13"/>
  <c r="DJ95" i="13" s="1"/>
  <c r="DJ134" i="3"/>
  <c r="DK134" i="3" s="1"/>
  <c r="AN29" i="4"/>
  <c r="AO23" i="7"/>
  <c r="AN37" i="4"/>
  <c r="AO12" i="7"/>
  <c r="DI73" i="7"/>
  <c r="DI65" i="7"/>
  <c r="DI61" i="4" s="1"/>
  <c r="DF71" i="7"/>
  <c r="DF74" i="7" s="1"/>
  <c r="DE36" i="4"/>
  <c r="DE36" i="17" s="1"/>
  <c r="DJ63" i="7"/>
  <c r="DJ64" i="7" s="1"/>
  <c r="DJ21" i="15" s="1"/>
  <c r="DF53" i="11"/>
  <c r="DG96" i="13"/>
  <c r="DG85" i="13"/>
  <c r="DG13" i="4" s="1"/>
  <c r="AU54" i="11"/>
  <c r="AU55" i="11" s="1"/>
  <c r="AU47" i="11"/>
  <c r="AU44" i="4" s="1"/>
  <c r="DI69" i="13"/>
  <c r="DJ66" i="13" s="1"/>
  <c r="DI77" i="13"/>
  <c r="DI78" i="13" s="1"/>
  <c r="DI82" i="13" s="1"/>
  <c r="H41" i="11"/>
  <c r="H10" i="13"/>
  <c r="H10" i="11"/>
  <c r="H25" i="11"/>
  <c r="H17" i="11"/>
  <c r="H116" i="9"/>
  <c r="DE72" i="12"/>
  <c r="DE73" i="12" s="1"/>
  <c r="DF70" i="12" s="1"/>
  <c r="DF62" i="12" s="1"/>
  <c r="DF63" i="12" s="1"/>
  <c r="DE9" i="12"/>
  <c r="DH84" i="13"/>
  <c r="AT129" i="9"/>
  <c r="AT130" i="9" s="1"/>
  <c r="AT43" i="4"/>
  <c r="AT45" i="4" s="1"/>
  <c r="AT48" i="4" s="1"/>
  <c r="AT53" i="4" s="1"/>
  <c r="DJ83" i="13"/>
  <c r="H11" i="13"/>
  <c r="H83" i="13" s="1"/>
  <c r="DI63" i="13"/>
  <c r="DJ60" i="13" s="1"/>
  <c r="DI73" i="13"/>
  <c r="DI74" i="13" s="1"/>
  <c r="DI81" i="13" s="1"/>
  <c r="DF94" i="13"/>
  <c r="DF97" i="13" s="1"/>
  <c r="DE27" i="4"/>
  <c r="DL74" i="3"/>
  <c r="DL75" i="3" s="1"/>
  <c r="DL63" i="3"/>
  <c r="DL64" i="3" s="1"/>
  <c r="DJ33" i="11"/>
  <c r="DH3" i="12"/>
  <c r="DH3" i="13"/>
  <c r="DH3" i="11"/>
  <c r="DI3" i="12"/>
  <c r="DI3" i="13"/>
  <c r="DI3" i="11"/>
  <c r="DI34" i="11"/>
  <c r="DI10" i="4" s="1"/>
  <c r="DI40" i="11"/>
  <c r="DI53" i="11"/>
  <c r="H33" i="13"/>
  <c r="H45" i="13"/>
  <c r="H61" i="13"/>
  <c r="DI71" i="12"/>
  <c r="DI95" i="13"/>
  <c r="DI36" i="13"/>
  <c r="DI47" i="4" s="1"/>
  <c r="H34" i="13"/>
  <c r="H67" i="13"/>
  <c r="H55" i="13"/>
  <c r="DC8" i="12"/>
  <c r="DF110" i="9"/>
  <c r="DF128" i="9" s="1"/>
  <c r="DI80" i="9"/>
  <c r="DI85" i="9" s="1"/>
  <c r="DI66" i="9"/>
  <c r="H40" i="9"/>
  <c r="H23" i="8"/>
  <c r="DI79" i="9"/>
  <c r="DI84" i="9" s="1"/>
  <c r="DI65" i="9"/>
  <c r="DI3" i="7"/>
  <c r="DI3" i="9"/>
  <c r="DI3" i="8"/>
  <c r="DI82" i="9"/>
  <c r="DI87" i="9" s="1"/>
  <c r="DI68" i="9"/>
  <c r="DI81" i="9"/>
  <c r="DI86" i="9" s="1"/>
  <c r="DI67" i="9"/>
  <c r="DJ45" i="9"/>
  <c r="DJ46" i="9"/>
  <c r="DJ47" i="9"/>
  <c r="DJ48" i="9"/>
  <c r="DH3" i="7"/>
  <c r="DH3" i="8"/>
  <c r="DH3" i="9"/>
  <c r="DJ25" i="8"/>
  <c r="DO9" i="3"/>
  <c r="DN5" i="3"/>
  <c r="DN12" i="3"/>
  <c r="DN13" i="3" s="1"/>
  <c r="DN130" i="3" s="1"/>
  <c r="DM17" i="3"/>
  <c r="DM18" i="3" s="1"/>
  <c r="DH3" i="3"/>
  <c r="DH3" i="2"/>
  <c r="DH3" i="5"/>
  <c r="DH3" i="4"/>
  <c r="DL117" i="3"/>
  <c r="DL33" i="3"/>
  <c r="DL34" i="3" s="1"/>
  <c r="DL41" i="3"/>
  <c r="DL42" i="3" s="1"/>
  <c r="DL132" i="3" s="1"/>
  <c r="DL57" i="3"/>
  <c r="DL58" i="3" s="1"/>
  <c r="DL21" i="3"/>
  <c r="DL22" i="3" s="1"/>
  <c r="DL4" i="3" s="1"/>
  <c r="DL46" i="3"/>
  <c r="DL47" i="3" s="1"/>
  <c r="DL109" i="3"/>
  <c r="DL110" i="3" s="1"/>
  <c r="DL113" i="3" s="1"/>
  <c r="DM114" i="3" s="1"/>
  <c r="DM133" i="3" s="1"/>
  <c r="DL2" i="3"/>
  <c r="DI3" i="3"/>
  <c r="DI3" i="2"/>
  <c r="DI3" i="5"/>
  <c r="DI3" i="4"/>
  <c r="DJ71" i="12" l="1"/>
  <c r="DE50" i="17"/>
  <c r="DE8" i="12"/>
  <c r="DI73" i="9"/>
  <c r="DF40" i="11"/>
  <c r="DF42" i="11" s="1"/>
  <c r="DF45" i="11" s="1"/>
  <c r="BK67" i="14"/>
  <c r="BK81" i="14"/>
  <c r="DH88" i="9"/>
  <c r="DH92" i="9" s="1"/>
  <c r="DH93" i="9" s="1"/>
  <c r="DH108" i="9" s="1"/>
  <c r="BL37" i="14"/>
  <c r="BK33" i="4"/>
  <c r="BK32" i="17" s="1"/>
  <c r="DJ140" i="3"/>
  <c r="DJ141" i="3" s="1"/>
  <c r="DJ3" i="14" s="1"/>
  <c r="DI71" i="9"/>
  <c r="H35" i="13"/>
  <c r="H71" i="12" s="1"/>
  <c r="DI72" i="9"/>
  <c r="DJ36" i="13"/>
  <c r="DJ47" i="4" s="1"/>
  <c r="DI70" i="9"/>
  <c r="DL118" i="3"/>
  <c r="J49" i="6"/>
  <c r="L49" i="6"/>
  <c r="J50" i="6"/>
  <c r="L50" i="6"/>
  <c r="BJ40" i="17"/>
  <c r="BJ49" i="17"/>
  <c r="AN38" i="4"/>
  <c r="AN37" i="17"/>
  <c r="AN38" i="17" s="1"/>
  <c r="AN41" i="17" s="1"/>
  <c r="AN43" i="17" s="1"/>
  <c r="AN45" i="17" s="1"/>
  <c r="AN30" i="4"/>
  <c r="AN19" i="17"/>
  <c r="AN20" i="17" s="1"/>
  <c r="AN22" i="17" s="1"/>
  <c r="AN25" i="17" s="1"/>
  <c r="AN27" i="17" s="1"/>
  <c r="BJ9" i="17"/>
  <c r="BJ122" i="3"/>
  <c r="BJ123" i="3" s="1"/>
  <c r="AT59" i="4"/>
  <c r="AT62" i="4" s="1"/>
  <c r="AT24" i="7" s="1"/>
  <c r="AT83" i="7" s="1"/>
  <c r="AT8" i="17"/>
  <c r="AT11" i="17" s="1"/>
  <c r="AT13" i="17" s="1"/>
  <c r="DI16" i="11"/>
  <c r="BJ15" i="4"/>
  <c r="BJ16" i="4" s="1"/>
  <c r="BJ47" i="12" s="1"/>
  <c r="BJ48" i="12" s="1"/>
  <c r="BJ49" i="12" s="1"/>
  <c r="BJ18" i="4" s="1"/>
  <c r="BJ19" i="4" s="1"/>
  <c r="BJ13" i="7" s="1"/>
  <c r="BJ79" i="7" s="1"/>
  <c r="BJ57" i="4"/>
  <c r="BI22" i="12"/>
  <c r="BI23" i="12" s="1"/>
  <c r="BI36" i="12"/>
  <c r="BK75" i="14"/>
  <c r="BK77" i="14" s="1"/>
  <c r="BK49" i="14"/>
  <c r="BJ84" i="14"/>
  <c r="BJ10" i="12"/>
  <c r="BJ11" i="12" s="1"/>
  <c r="BH43" i="12"/>
  <c r="BH50" i="4" s="1"/>
  <c r="BH57" i="12"/>
  <c r="BH58" i="12" s="1"/>
  <c r="DH74" i="9"/>
  <c r="DH107" i="9" s="1"/>
  <c r="DG53" i="11"/>
  <c r="DM85" i="3"/>
  <c r="DM86" i="3" s="1"/>
  <c r="DM97" i="3"/>
  <c r="DM98" i="3" s="1"/>
  <c r="DG40" i="11"/>
  <c r="DG42" i="11" s="1"/>
  <c r="DG45" i="11" s="1"/>
  <c r="DI84" i="13"/>
  <c r="DI96" i="13" s="1"/>
  <c r="AO82" i="7"/>
  <c r="AO84" i="7" s="1"/>
  <c r="AO87" i="7" s="1"/>
  <c r="AO78" i="7"/>
  <c r="AO80" i="7" s="1"/>
  <c r="AO86" i="7" s="1"/>
  <c r="DG71" i="7"/>
  <c r="DG74" i="7" s="1"/>
  <c r="DF36" i="4"/>
  <c r="DF36" i="17" s="1"/>
  <c r="DJ73" i="7"/>
  <c r="DJ65" i="7"/>
  <c r="DG94" i="13"/>
  <c r="DG97" i="13" s="1"/>
  <c r="DF27" i="4"/>
  <c r="DF72" i="12"/>
  <c r="DF73" i="12" s="1"/>
  <c r="DG70" i="12" s="1"/>
  <c r="DG62" i="12" s="1"/>
  <c r="DG63" i="12" s="1"/>
  <c r="DF9" i="12"/>
  <c r="DJ73" i="13"/>
  <c r="DJ74" i="13" s="1"/>
  <c r="DJ63" i="13"/>
  <c r="DM74" i="3"/>
  <c r="DM75" i="3" s="1"/>
  <c r="DM63" i="3"/>
  <c r="DM64" i="3" s="1"/>
  <c r="DJ34" i="11"/>
  <c r="DJ10" i="4" s="1"/>
  <c r="DJ53" i="11"/>
  <c r="DJ40" i="11"/>
  <c r="AV52" i="11"/>
  <c r="AU32" i="4"/>
  <c r="AU23" i="17" s="1"/>
  <c r="DJ69" i="13"/>
  <c r="DJ77" i="13"/>
  <c r="DJ78" i="13" s="1"/>
  <c r="DH96" i="13"/>
  <c r="DH85" i="13"/>
  <c r="DH13" i="4" s="1"/>
  <c r="DL134" i="3"/>
  <c r="AU127" i="9"/>
  <c r="AT28" i="4"/>
  <c r="AT18" i="17" s="1"/>
  <c r="DG9" i="4"/>
  <c r="DG115" i="9"/>
  <c r="DG117" i="9" s="1"/>
  <c r="DG120" i="9" s="1"/>
  <c r="DF9" i="4"/>
  <c r="DF11" i="4" s="1"/>
  <c r="DF50" i="17" s="1"/>
  <c r="DF115" i="9"/>
  <c r="DF117" i="9" s="1"/>
  <c r="DF120" i="9" s="1"/>
  <c r="DI88" i="9"/>
  <c r="DI92" i="9" s="1"/>
  <c r="DI93" i="9" s="1"/>
  <c r="DI108" i="9" s="1"/>
  <c r="DJ80" i="9"/>
  <c r="DJ66" i="9"/>
  <c r="DJ79" i="9"/>
  <c r="DJ65" i="9"/>
  <c r="DJ82" i="9"/>
  <c r="DJ68" i="9"/>
  <c r="DJ81" i="9"/>
  <c r="DJ67" i="9"/>
  <c r="DJ30" i="8"/>
  <c r="DJ31" i="8" s="1"/>
  <c r="DJ101" i="9"/>
  <c r="DJ109" i="9" s="1"/>
  <c r="H109" i="9" s="1"/>
  <c r="DJ53" i="9"/>
  <c r="DJ54" i="9" s="1"/>
  <c r="DJ69" i="9" s="1"/>
  <c r="DJ36" i="8"/>
  <c r="DJ37" i="8" s="1"/>
  <c r="DJ24" i="11" s="1"/>
  <c r="DJ58" i="9"/>
  <c r="DJ59" i="9" s="1"/>
  <c r="DJ83" i="9" s="1"/>
  <c r="DK140" i="3"/>
  <c r="DK141" i="3" s="1"/>
  <c r="DK3" i="3" s="1"/>
  <c r="DN17" i="3"/>
  <c r="DN18" i="3" s="1"/>
  <c r="DP9" i="3"/>
  <c r="DO5" i="3"/>
  <c r="DO12" i="3"/>
  <c r="DO13" i="3" s="1"/>
  <c r="DO130" i="3" s="1"/>
  <c r="DM117" i="3"/>
  <c r="DM21" i="3"/>
  <c r="DM22" i="3" s="1"/>
  <c r="DM4" i="3" s="1"/>
  <c r="DM41" i="3"/>
  <c r="DM57" i="3"/>
  <c r="DM58" i="3" s="1"/>
  <c r="DM33" i="3"/>
  <c r="DM34" i="3" s="1"/>
  <c r="DM109" i="3"/>
  <c r="DM110" i="3" s="1"/>
  <c r="DM113" i="3" s="1"/>
  <c r="DN114" i="3" s="1"/>
  <c r="DN133" i="3" s="1"/>
  <c r="DM46" i="3"/>
  <c r="DM47" i="3" s="1"/>
  <c r="DM2" i="3"/>
  <c r="DJ3" i="4" l="1"/>
  <c r="DH110" i="9"/>
  <c r="DH128" i="9" s="1"/>
  <c r="DJ3" i="11"/>
  <c r="DJ3" i="13"/>
  <c r="DJ3" i="12"/>
  <c r="H95" i="13"/>
  <c r="DJ3" i="3"/>
  <c r="DJ3" i="15"/>
  <c r="DI74" i="9"/>
  <c r="DI107" i="9" s="1"/>
  <c r="DI110" i="9" s="1"/>
  <c r="DI128" i="9" s="1"/>
  <c r="DJ3" i="2"/>
  <c r="DJ3" i="8"/>
  <c r="DJ3" i="7"/>
  <c r="DJ3" i="5"/>
  <c r="DJ3" i="9"/>
  <c r="AN71" i="4"/>
  <c r="DJ3" i="17"/>
  <c r="BL64" i="14"/>
  <c r="BL66" i="14" s="1"/>
  <c r="BL40" i="14"/>
  <c r="DI85" i="13"/>
  <c r="DI13" i="4" s="1"/>
  <c r="DM118" i="3"/>
  <c r="BK14" i="4"/>
  <c r="BK55" i="4"/>
  <c r="DJ61" i="4"/>
  <c r="H65" i="7"/>
  <c r="H61" i="4" s="1"/>
  <c r="H59" i="6" s="1"/>
  <c r="K59" i="6" s="1"/>
  <c r="L59" i="6" s="1"/>
  <c r="BJ56" i="12"/>
  <c r="BJ51" i="17"/>
  <c r="BJ52" i="17" s="1"/>
  <c r="BJ54" i="17" s="1"/>
  <c r="BJ42" i="17"/>
  <c r="BJ24" i="17"/>
  <c r="BJ10" i="17"/>
  <c r="AN70" i="4"/>
  <c r="BK82" i="14"/>
  <c r="BK83" i="14" s="1"/>
  <c r="BK90" i="14" s="1"/>
  <c r="BK91" i="14" s="1"/>
  <c r="BK78" i="14"/>
  <c r="BL46" i="14"/>
  <c r="BK34" i="4"/>
  <c r="BK33" i="17" s="1"/>
  <c r="BK34" i="17" s="1"/>
  <c r="BJ13" i="12"/>
  <c r="BJ14" i="12" s="1"/>
  <c r="BJ17" i="12"/>
  <c r="BJ18" i="12" s="1"/>
  <c r="BJ31" i="12" s="1"/>
  <c r="BH35" i="4"/>
  <c r="BI55" i="12"/>
  <c r="AO88" i="7"/>
  <c r="BI32" i="12"/>
  <c r="BI33" i="12" s="1"/>
  <c r="BJ30" i="12" s="1"/>
  <c r="BJ21" i="12" s="1"/>
  <c r="BI37" i="12"/>
  <c r="BI38" i="12" s="1"/>
  <c r="BI41" i="12" s="1"/>
  <c r="BI42" i="12" s="1"/>
  <c r="DN85" i="3"/>
  <c r="DN86" i="3" s="1"/>
  <c r="DN97" i="3"/>
  <c r="DN98" i="3" s="1"/>
  <c r="DH71" i="7"/>
  <c r="DH74" i="7" s="1"/>
  <c r="DG36" i="4"/>
  <c r="DG36" i="17" s="1"/>
  <c r="AV44" i="11"/>
  <c r="AV46" i="11" s="1"/>
  <c r="DG72" i="12"/>
  <c r="DG73" i="12" s="1"/>
  <c r="DH70" i="12" s="1"/>
  <c r="DH62" i="12" s="1"/>
  <c r="DH63" i="12" s="1"/>
  <c r="DG9" i="12"/>
  <c r="DN74" i="3"/>
  <c r="DN75" i="3" s="1"/>
  <c r="DN63" i="3"/>
  <c r="DN64" i="3" s="1"/>
  <c r="DH94" i="13"/>
  <c r="DH97" i="13" s="1"/>
  <c r="DG27" i="4"/>
  <c r="DJ81" i="13"/>
  <c r="H74" i="13"/>
  <c r="H81" i="13" s="1"/>
  <c r="AU119" i="9"/>
  <c r="AU121" i="9" s="1"/>
  <c r="DJ16" i="11"/>
  <c r="DJ9" i="11"/>
  <c r="DJ70" i="9"/>
  <c r="DJ82" i="13"/>
  <c r="H78" i="13"/>
  <c r="H82" i="13" s="1"/>
  <c r="DF8" i="12"/>
  <c r="DG11" i="4"/>
  <c r="DG50" i="17" s="1"/>
  <c r="DJ73" i="9"/>
  <c r="DJ72" i="9"/>
  <c r="DJ85" i="9"/>
  <c r="DJ86" i="9"/>
  <c r="DJ84" i="9"/>
  <c r="DJ87" i="9"/>
  <c r="DJ71" i="9"/>
  <c r="DL140" i="3"/>
  <c r="DL141" i="3" s="1"/>
  <c r="DL3" i="3" s="1"/>
  <c r="DQ9" i="3"/>
  <c r="DP5" i="3"/>
  <c r="DP12" i="3"/>
  <c r="DP13" i="3" s="1"/>
  <c r="DP130" i="3" s="1"/>
  <c r="DO17" i="3"/>
  <c r="DO18" i="3" s="1"/>
  <c r="DN2" i="3"/>
  <c r="DN109" i="3"/>
  <c r="DN110" i="3" s="1"/>
  <c r="DN113" i="3" s="1"/>
  <c r="DO114" i="3" s="1"/>
  <c r="DO133" i="3" s="1"/>
  <c r="DN41" i="3"/>
  <c r="DN42" i="3" s="1"/>
  <c r="DN132" i="3" s="1"/>
  <c r="DN21" i="3"/>
  <c r="DN22" i="3" s="1"/>
  <c r="DN4" i="3" s="1"/>
  <c r="DN46" i="3"/>
  <c r="DN47" i="3" s="1"/>
  <c r="DN33" i="3"/>
  <c r="DN34" i="3" s="1"/>
  <c r="DN57" i="3"/>
  <c r="DN58" i="3" s="1"/>
  <c r="DM42" i="3"/>
  <c r="DM132" i="3" s="1"/>
  <c r="DM134" i="3" s="1"/>
  <c r="DN117" i="3"/>
  <c r="DH115" i="9" l="1"/>
  <c r="DN118" i="3"/>
  <c r="DH9" i="4"/>
  <c r="BM37" i="14"/>
  <c r="BL33" i="4"/>
  <c r="BL32" i="17" s="1"/>
  <c r="BL67" i="14"/>
  <c r="BL81" i="14"/>
  <c r="BK40" i="17"/>
  <c r="BK49" i="17"/>
  <c r="BK9" i="17"/>
  <c r="BK122" i="3"/>
  <c r="BK123" i="3" s="1"/>
  <c r="AO89" i="7"/>
  <c r="AO21" i="4" s="1"/>
  <c r="AO22" i="4" s="1"/>
  <c r="AO20" i="15"/>
  <c r="AO22" i="15" s="1"/>
  <c r="AO35" i="15" s="1"/>
  <c r="AO37" i="15" s="1"/>
  <c r="AO58" i="15" s="1"/>
  <c r="AO59" i="15" s="1"/>
  <c r="BK15" i="4"/>
  <c r="BK16" i="4" s="1"/>
  <c r="BK47" i="12" s="1"/>
  <c r="BK48" i="12" s="1"/>
  <c r="BK49" i="12" s="1"/>
  <c r="BK18" i="4" s="1"/>
  <c r="BK19" i="4" s="1"/>
  <c r="BK13" i="7" s="1"/>
  <c r="BK79" i="7" s="1"/>
  <c r="BK57" i="4"/>
  <c r="AO25" i="7"/>
  <c r="AO26" i="7" s="1"/>
  <c r="AP23" i="7" s="1"/>
  <c r="AO14" i="7"/>
  <c r="AO15" i="7" s="1"/>
  <c r="AP12" i="7" s="1"/>
  <c r="BJ22" i="12"/>
  <c r="BJ23" i="12" s="1"/>
  <c r="BJ36" i="12"/>
  <c r="BL75" i="14"/>
  <c r="BL77" i="14" s="1"/>
  <c r="BL49" i="14"/>
  <c r="BI57" i="12"/>
  <c r="BI58" i="12" s="1"/>
  <c r="BI43" i="12"/>
  <c r="BI50" i="4" s="1"/>
  <c r="BK10" i="12"/>
  <c r="BK11" i="12" s="1"/>
  <c r="BK84" i="14"/>
  <c r="DO85" i="3"/>
  <c r="DO86" i="3" s="1"/>
  <c r="DO97" i="3"/>
  <c r="DO98" i="3" s="1"/>
  <c r="DI71" i="7"/>
  <c r="DI74" i="7" s="1"/>
  <c r="DH36" i="4"/>
  <c r="DH36" i="17" s="1"/>
  <c r="DN134" i="3"/>
  <c r="DI94" i="13"/>
  <c r="DI97" i="13" s="1"/>
  <c r="DH27" i="4"/>
  <c r="DH72" i="12"/>
  <c r="DH73" i="12" s="1"/>
  <c r="DI70" i="12" s="1"/>
  <c r="DI62" i="12" s="1"/>
  <c r="DI63" i="12" s="1"/>
  <c r="DH9" i="12"/>
  <c r="AU129" i="9"/>
  <c r="AU130" i="9" s="1"/>
  <c r="AU43" i="4"/>
  <c r="AU45" i="4" s="1"/>
  <c r="AU48" i="4" s="1"/>
  <c r="AU53" i="4" s="1"/>
  <c r="DO74" i="3"/>
  <c r="DO75" i="3" s="1"/>
  <c r="DO63" i="3"/>
  <c r="DO64" i="3" s="1"/>
  <c r="DJ84" i="13"/>
  <c r="AV54" i="11"/>
  <c r="AV55" i="11" s="1"/>
  <c r="AV47" i="11"/>
  <c r="AV44" i="4" s="1"/>
  <c r="DJ74" i="9"/>
  <c r="DJ107" i="9" s="1"/>
  <c r="H107" i="9" s="1"/>
  <c r="DG8" i="12"/>
  <c r="DI9" i="4"/>
  <c r="DI115" i="9"/>
  <c r="DH11" i="4"/>
  <c r="DH50" i="17" s="1"/>
  <c r="DJ88" i="9"/>
  <c r="DJ92" i="9" s="1"/>
  <c r="DJ93" i="9" s="1"/>
  <c r="DJ108" i="9" s="1"/>
  <c r="H108" i="9" s="1"/>
  <c r="DM140" i="3"/>
  <c r="DM141" i="3" s="1"/>
  <c r="DM3" i="3" s="1"/>
  <c r="DP17" i="3"/>
  <c r="DP18" i="3" s="1"/>
  <c r="DQ12" i="3"/>
  <c r="DQ13" i="3" s="1"/>
  <c r="DQ130" i="3" s="1"/>
  <c r="DR9" i="3"/>
  <c r="DQ5" i="3"/>
  <c r="DO117" i="3"/>
  <c r="DO118" i="3" s="1"/>
  <c r="DO2" i="3"/>
  <c r="DO33" i="3"/>
  <c r="DO34" i="3" s="1"/>
  <c r="DO21" i="3"/>
  <c r="DO22" i="3" s="1"/>
  <c r="DO4" i="3" s="1"/>
  <c r="DO41" i="3"/>
  <c r="DO46" i="3"/>
  <c r="DO47" i="3" s="1"/>
  <c r="DO109" i="3"/>
  <c r="DO110" i="3" s="1"/>
  <c r="DO113" i="3" s="1"/>
  <c r="DP114" i="3" s="1"/>
  <c r="DP133" i="3" s="1"/>
  <c r="DO57" i="3"/>
  <c r="DO58" i="3" s="1"/>
  <c r="BL14" i="4" l="1"/>
  <c r="BL55" i="4"/>
  <c r="BM40" i="14"/>
  <c r="BM64" i="14"/>
  <c r="BM66" i="14" s="1"/>
  <c r="BK56" i="12"/>
  <c r="BK51" i="17"/>
  <c r="BK52" i="17" s="1"/>
  <c r="BK54" i="17" s="1"/>
  <c r="BK24" i="17"/>
  <c r="BK42" i="17"/>
  <c r="BK10" i="17"/>
  <c r="AO61" i="15"/>
  <c r="AU59" i="4"/>
  <c r="AU62" i="4" s="1"/>
  <c r="AU24" i="7" s="1"/>
  <c r="AU83" i="7" s="1"/>
  <c r="AU8" i="17"/>
  <c r="AU11" i="17" s="1"/>
  <c r="AU13" i="17" s="1"/>
  <c r="AO64" i="4"/>
  <c r="AO65" i="4" s="1"/>
  <c r="AO49" i="15"/>
  <c r="AO51" i="15" s="1"/>
  <c r="AO53" i="15" s="1"/>
  <c r="AO40" i="15"/>
  <c r="AO42" i="15" s="1"/>
  <c r="AO45" i="15" s="1"/>
  <c r="AO29" i="4"/>
  <c r="AO37" i="4"/>
  <c r="BL82" i="14"/>
  <c r="BL83" i="14" s="1"/>
  <c r="BL90" i="14" s="1"/>
  <c r="BL91" i="14" s="1"/>
  <c r="BL78" i="14"/>
  <c r="BI35" i="4"/>
  <c r="BJ55" i="12"/>
  <c r="BJ37" i="12"/>
  <c r="BJ38" i="12" s="1"/>
  <c r="BJ41" i="12" s="1"/>
  <c r="BJ42" i="12" s="1"/>
  <c r="BJ32" i="12"/>
  <c r="BJ33" i="12" s="1"/>
  <c r="BK30" i="12" s="1"/>
  <c r="BK21" i="12" s="1"/>
  <c r="BM46" i="14"/>
  <c r="BL34" i="4"/>
  <c r="BL33" i="17" s="1"/>
  <c r="BL34" i="17" s="1"/>
  <c r="BK13" i="12"/>
  <c r="BK14" i="12" s="1"/>
  <c r="BK17" i="12"/>
  <c r="BK18" i="12" s="1"/>
  <c r="BK31" i="12" s="1"/>
  <c r="DP85" i="3"/>
  <c r="DP86" i="3" s="1"/>
  <c r="DP97" i="3"/>
  <c r="DP98" i="3" s="1"/>
  <c r="AP78" i="7"/>
  <c r="AP80" i="7" s="1"/>
  <c r="AP86" i="7" s="1"/>
  <c r="AP82" i="7"/>
  <c r="AP84" i="7" s="1"/>
  <c r="AP87" i="7" s="1"/>
  <c r="DJ71" i="7"/>
  <c r="DJ74" i="7" s="1"/>
  <c r="DJ36" i="4" s="1"/>
  <c r="DJ36" i="17" s="1"/>
  <c r="DI36" i="4"/>
  <c r="DI36" i="17" s="1"/>
  <c r="DI72" i="12"/>
  <c r="DI73" i="12" s="1"/>
  <c r="DJ70" i="12" s="1"/>
  <c r="DJ62" i="12" s="1"/>
  <c r="DJ63" i="12" s="1"/>
  <c r="DI9" i="12"/>
  <c r="AV127" i="9"/>
  <c r="AU28" i="4"/>
  <c r="AU18" i="17" s="1"/>
  <c r="AW52" i="11"/>
  <c r="AV32" i="4"/>
  <c r="AV23" i="17" s="1"/>
  <c r="DJ96" i="13"/>
  <c r="DJ85" i="13"/>
  <c r="H84" i="13"/>
  <c r="H96" i="13" s="1"/>
  <c r="DP74" i="3"/>
  <c r="DP75" i="3" s="1"/>
  <c r="DP63" i="3"/>
  <c r="DP64" i="3" s="1"/>
  <c r="DJ94" i="13"/>
  <c r="DI27" i="4"/>
  <c r="DH8" i="12"/>
  <c r="DI11" i="4"/>
  <c r="DI50" i="17" s="1"/>
  <c r="DJ110" i="9"/>
  <c r="DQ17" i="3"/>
  <c r="DR12" i="3"/>
  <c r="DR13" i="3" s="1"/>
  <c r="DR130" i="3" s="1"/>
  <c r="DS9" i="3"/>
  <c r="DR5" i="3"/>
  <c r="DN140" i="3"/>
  <c r="DN141" i="3" s="1"/>
  <c r="DN3" i="3" s="1"/>
  <c r="DP109" i="3"/>
  <c r="DP110" i="3" s="1"/>
  <c r="DP113" i="3" s="1"/>
  <c r="DQ114" i="3" s="1"/>
  <c r="DQ133" i="3" s="1"/>
  <c r="DP33" i="3"/>
  <c r="DP34" i="3" s="1"/>
  <c r="DP2" i="3"/>
  <c r="DP21" i="3"/>
  <c r="DP22" i="3" s="1"/>
  <c r="DP4" i="3" s="1"/>
  <c r="DP41" i="3"/>
  <c r="DP42" i="3" s="1"/>
  <c r="DP132" i="3" s="1"/>
  <c r="DP57" i="3"/>
  <c r="DP58" i="3" s="1"/>
  <c r="DP46" i="3"/>
  <c r="DP47" i="3" s="1"/>
  <c r="DQ18" i="3"/>
  <c r="DP117" i="3"/>
  <c r="DP118" i="3" s="1"/>
  <c r="DO42" i="3"/>
  <c r="DO132" i="3" s="1"/>
  <c r="DO134" i="3" s="1"/>
  <c r="BM81" i="14" l="1"/>
  <c r="BM67" i="14"/>
  <c r="BM33" i="4"/>
  <c r="BM32" i="17" s="1"/>
  <c r="BN37" i="14"/>
  <c r="BL40" i="17"/>
  <c r="BL49" i="17"/>
  <c r="AO38" i="4"/>
  <c r="AO37" i="17"/>
  <c r="AO38" i="17" s="1"/>
  <c r="AO41" i="17" s="1"/>
  <c r="AO43" i="17" s="1"/>
  <c r="AO45" i="17" s="1"/>
  <c r="AO30" i="4"/>
  <c r="AO19" i="17"/>
  <c r="AO20" i="17" s="1"/>
  <c r="AO22" i="17" s="1"/>
  <c r="AO25" i="17" s="1"/>
  <c r="AO27" i="17" s="1"/>
  <c r="BL9" i="17"/>
  <c r="BL122" i="3"/>
  <c r="BL123" i="3" s="1"/>
  <c r="BL15" i="4"/>
  <c r="BL16" i="4" s="1"/>
  <c r="BL47" i="12" s="1"/>
  <c r="BL48" i="12" s="1"/>
  <c r="BL49" i="12" s="1"/>
  <c r="BL18" i="4" s="1"/>
  <c r="BL19" i="4" s="1"/>
  <c r="BL13" i="7" s="1"/>
  <c r="BL79" i="7" s="1"/>
  <c r="BL57" i="4"/>
  <c r="BM75" i="14"/>
  <c r="BM77" i="14" s="1"/>
  <c r="BM49" i="14"/>
  <c r="BL10" i="12"/>
  <c r="BL11" i="12" s="1"/>
  <c r="BL84" i="14"/>
  <c r="BJ43" i="12"/>
  <c r="BJ50" i="4" s="1"/>
  <c r="BJ57" i="12"/>
  <c r="BJ58" i="12" s="1"/>
  <c r="BK22" i="12"/>
  <c r="BK23" i="12" s="1"/>
  <c r="BK36" i="12"/>
  <c r="DQ85" i="3"/>
  <c r="DQ86" i="3" s="1"/>
  <c r="DQ97" i="3"/>
  <c r="DQ98" i="3" s="1"/>
  <c r="AP88" i="7"/>
  <c r="DJ13" i="4"/>
  <c r="H85" i="13"/>
  <c r="H13" i="4" s="1"/>
  <c r="H17" i="6" s="1"/>
  <c r="K17" i="6" s="1"/>
  <c r="DJ115" i="9"/>
  <c r="DJ128" i="9"/>
  <c r="DJ97" i="13"/>
  <c r="DJ27" i="4" s="1"/>
  <c r="AW44" i="11"/>
  <c r="AW46" i="11" s="1"/>
  <c r="AV119" i="9"/>
  <c r="AV121" i="9" s="1"/>
  <c r="DQ74" i="3"/>
  <c r="DQ75" i="3" s="1"/>
  <c r="DQ63" i="3"/>
  <c r="DQ64" i="3" s="1"/>
  <c r="DJ72" i="12"/>
  <c r="DJ73" i="12" s="1"/>
  <c r="DJ9" i="12"/>
  <c r="DI8" i="12"/>
  <c r="H110" i="9"/>
  <c r="H128" i="9" s="1"/>
  <c r="DJ9" i="4"/>
  <c r="DP134" i="3"/>
  <c r="DS12" i="3"/>
  <c r="DS13" i="3" s="1"/>
  <c r="DS130" i="3" s="1"/>
  <c r="DT9" i="3"/>
  <c r="DS5" i="3"/>
  <c r="DR17" i="3"/>
  <c r="DR18" i="3" s="1"/>
  <c r="DO140" i="3"/>
  <c r="DO141" i="3" s="1"/>
  <c r="DO3" i="3" s="1"/>
  <c r="DQ117" i="3"/>
  <c r="DQ118" i="3" s="1"/>
  <c r="DQ46" i="3"/>
  <c r="DQ47" i="3" s="1"/>
  <c r="DQ33" i="3"/>
  <c r="DQ34" i="3" s="1"/>
  <c r="DQ21" i="3"/>
  <c r="DQ22" i="3" s="1"/>
  <c r="DQ4" i="3" s="1"/>
  <c r="DQ57" i="3"/>
  <c r="DQ58" i="3" s="1"/>
  <c r="DQ109" i="3"/>
  <c r="DQ110" i="3" s="1"/>
  <c r="DQ113" i="3" s="1"/>
  <c r="DR114" i="3" s="1"/>
  <c r="DR133" i="3" s="1"/>
  <c r="DQ2" i="3"/>
  <c r="DQ41" i="3"/>
  <c r="AO71" i="4" l="1"/>
  <c r="BN40" i="14"/>
  <c r="BN64" i="14"/>
  <c r="BN66" i="14" s="1"/>
  <c r="BM14" i="4"/>
  <c r="BM55" i="4"/>
  <c r="AO70" i="4"/>
  <c r="L17" i="6"/>
  <c r="J17" i="6"/>
  <c r="BL24" i="17"/>
  <c r="BL10" i="17"/>
  <c r="BL42" i="17"/>
  <c r="BL51" i="17"/>
  <c r="BL52" i="17" s="1"/>
  <c r="BL54" i="17" s="1"/>
  <c r="AP89" i="7"/>
  <c r="AP21" i="4" s="1"/>
  <c r="AP22" i="4" s="1"/>
  <c r="AP20" i="15"/>
  <c r="AP22" i="15" s="1"/>
  <c r="AP35" i="15" s="1"/>
  <c r="AP37" i="15" s="1"/>
  <c r="AP58" i="15" s="1"/>
  <c r="AP59" i="15" s="1"/>
  <c r="BL56" i="12"/>
  <c r="BM82" i="14"/>
  <c r="BM83" i="14" s="1"/>
  <c r="BM90" i="14" s="1"/>
  <c r="BM91" i="14" s="1"/>
  <c r="BM78" i="14"/>
  <c r="BK37" i="12"/>
  <c r="BK38" i="12" s="1"/>
  <c r="BK41" i="12" s="1"/>
  <c r="BK42" i="12" s="1"/>
  <c r="BK32" i="12"/>
  <c r="BK33" i="12" s="1"/>
  <c r="BL30" i="12" s="1"/>
  <c r="BL21" i="12" s="1"/>
  <c r="BJ35" i="4"/>
  <c r="BK55" i="12"/>
  <c r="BL17" i="12"/>
  <c r="BL18" i="12" s="1"/>
  <c r="BL31" i="12" s="1"/>
  <c r="BL13" i="12"/>
  <c r="BL14" i="12" s="1"/>
  <c r="BN46" i="14"/>
  <c r="BM34" i="4"/>
  <c r="BM33" i="17" s="1"/>
  <c r="BM34" i="17" s="1"/>
  <c r="DR85" i="3"/>
  <c r="DR86" i="3" s="1"/>
  <c r="DR97" i="3"/>
  <c r="DR98" i="3" s="1"/>
  <c r="AP25" i="7"/>
  <c r="AP26" i="7" s="1"/>
  <c r="AP14" i="7"/>
  <c r="AP15" i="7" s="1"/>
  <c r="DR74" i="3"/>
  <c r="DR75" i="3" s="1"/>
  <c r="DR63" i="3"/>
  <c r="DR64" i="3" s="1"/>
  <c r="AW54" i="11"/>
  <c r="AW55" i="11" s="1"/>
  <c r="AW47" i="11"/>
  <c r="AW44" i="4" s="1"/>
  <c r="AV129" i="9"/>
  <c r="AV130" i="9" s="1"/>
  <c r="AV43" i="4"/>
  <c r="AV45" i="4" s="1"/>
  <c r="AV48" i="4" s="1"/>
  <c r="AV53" i="4" s="1"/>
  <c r="H9" i="4"/>
  <c r="H13" i="6" s="1"/>
  <c r="K13" i="6" s="1"/>
  <c r="H115" i="9"/>
  <c r="DJ11" i="4"/>
  <c r="DT5" i="3"/>
  <c r="DT12" i="3"/>
  <c r="DT13" i="3" s="1"/>
  <c r="DT130" i="3" s="1"/>
  <c r="DS17" i="3"/>
  <c r="DS18" i="3" s="1"/>
  <c r="DR2" i="3"/>
  <c r="DR21" i="3"/>
  <c r="DR22" i="3" s="1"/>
  <c r="DR4" i="3" s="1"/>
  <c r="DR46" i="3"/>
  <c r="DR47" i="3" s="1"/>
  <c r="DR41" i="3"/>
  <c r="DR42" i="3" s="1"/>
  <c r="DR132" i="3" s="1"/>
  <c r="DR57" i="3"/>
  <c r="DR58" i="3" s="1"/>
  <c r="DR109" i="3"/>
  <c r="DR110" i="3" s="1"/>
  <c r="DR113" i="3" s="1"/>
  <c r="DS114" i="3" s="1"/>
  <c r="DS133" i="3" s="1"/>
  <c r="DR33" i="3"/>
  <c r="DR34" i="3" s="1"/>
  <c r="DQ42" i="3"/>
  <c r="DR117" i="3"/>
  <c r="DR118" i="3" s="1"/>
  <c r="DP140" i="3"/>
  <c r="DP141" i="3" s="1"/>
  <c r="DP3" i="3" s="1"/>
  <c r="BN67" i="14" l="1"/>
  <c r="BN81" i="14"/>
  <c r="BO37" i="14"/>
  <c r="BN33" i="4"/>
  <c r="BN32" i="17" s="1"/>
  <c r="L13" i="6"/>
  <c r="J13" i="6"/>
  <c r="BM40" i="17"/>
  <c r="BM49" i="17"/>
  <c r="DJ8" i="12"/>
  <c r="DJ50" i="17"/>
  <c r="BM9" i="17"/>
  <c r="BM122" i="3"/>
  <c r="BM123" i="3" s="1"/>
  <c r="AP64" i="4"/>
  <c r="AP65" i="4" s="1"/>
  <c r="AV59" i="4"/>
  <c r="AV62" i="4" s="1"/>
  <c r="AV8" i="17"/>
  <c r="AV11" i="17" s="1"/>
  <c r="AV13" i="17" s="1"/>
  <c r="AP61" i="15"/>
  <c r="AP49" i="15"/>
  <c r="AP51" i="15" s="1"/>
  <c r="AP53" i="15" s="1"/>
  <c r="AP40" i="15"/>
  <c r="AP42" i="15" s="1"/>
  <c r="AP45" i="15" s="1"/>
  <c r="BM15" i="4"/>
  <c r="BM16" i="4" s="1"/>
  <c r="BM47" i="12" s="1"/>
  <c r="BM48" i="12" s="1"/>
  <c r="BM49" i="12" s="1"/>
  <c r="BM18" i="4" s="1"/>
  <c r="BM19" i="4" s="1"/>
  <c r="BM13" i="7" s="1"/>
  <c r="BM79" i="7" s="1"/>
  <c r="BM57" i="4"/>
  <c r="BL22" i="12"/>
  <c r="BL23" i="12" s="1"/>
  <c r="BL36" i="12"/>
  <c r="BN75" i="14"/>
  <c r="BN77" i="14" s="1"/>
  <c r="BN49" i="14"/>
  <c r="BM10" i="12"/>
  <c r="BM11" i="12" s="1"/>
  <c r="BM84" i="14"/>
  <c r="BK57" i="12"/>
  <c r="BK58" i="12" s="1"/>
  <c r="BK43" i="12"/>
  <c r="BK50" i="4" s="1"/>
  <c r="DS85" i="3"/>
  <c r="DS86" i="3" s="1"/>
  <c r="DS97" i="3"/>
  <c r="DS98" i="3" s="1"/>
  <c r="AP37" i="4"/>
  <c r="AQ12" i="7"/>
  <c r="AP29" i="4"/>
  <c r="AQ23" i="7"/>
  <c r="AV24" i="7"/>
  <c r="AV83" i="7" s="1"/>
  <c r="AW127" i="9"/>
  <c r="AV28" i="4"/>
  <c r="AV18" i="17" s="1"/>
  <c r="AX52" i="11"/>
  <c r="AW32" i="4"/>
  <c r="AW23" i="17" s="1"/>
  <c r="DS74" i="3"/>
  <c r="DS75" i="3" s="1"/>
  <c r="DS63" i="3"/>
  <c r="DS64" i="3" s="1"/>
  <c r="H11" i="4"/>
  <c r="DQ132" i="3"/>
  <c r="DQ134" i="3" s="1"/>
  <c r="DR134" i="3" s="1"/>
  <c r="DR140" i="3" s="1"/>
  <c r="DR141" i="3" s="1"/>
  <c r="DR3" i="3" s="1"/>
  <c r="DT17" i="3"/>
  <c r="DT18" i="3" s="1"/>
  <c r="DS21" i="3"/>
  <c r="DS22" i="3" s="1"/>
  <c r="DS4" i="3" s="1"/>
  <c r="DS41" i="3"/>
  <c r="DS42" i="3" s="1"/>
  <c r="DS132" i="3" s="1"/>
  <c r="DS46" i="3"/>
  <c r="DS47" i="3" s="1"/>
  <c r="DS2" i="3"/>
  <c r="DS33" i="3"/>
  <c r="DS34" i="3" s="1"/>
  <c r="DS109" i="3"/>
  <c r="DS110" i="3" s="1"/>
  <c r="DS113" i="3" s="1"/>
  <c r="DT114" i="3" s="1"/>
  <c r="DT133" i="3" s="1"/>
  <c r="DS57" i="3"/>
  <c r="DS58" i="3" s="1"/>
  <c r="DS117" i="3"/>
  <c r="DS118" i="3" s="1"/>
  <c r="BO40" i="14" l="1"/>
  <c r="BO64" i="14"/>
  <c r="BO66" i="14" s="1"/>
  <c r="BN14" i="4"/>
  <c r="BN55" i="4"/>
  <c r="BM56" i="12"/>
  <c r="H8" i="12"/>
  <c r="H15" i="6"/>
  <c r="K15" i="6" s="1"/>
  <c r="H50" i="17"/>
  <c r="H73" i="6" s="1"/>
  <c r="K73" i="6" s="1"/>
  <c r="AP30" i="4"/>
  <c r="AP19" i="17"/>
  <c r="AP20" i="17" s="1"/>
  <c r="AP22" i="17" s="1"/>
  <c r="AP25" i="17" s="1"/>
  <c r="AP27" i="17" s="1"/>
  <c r="AP38" i="4"/>
  <c r="AP71" i="4" s="1"/>
  <c r="AP37" i="17"/>
  <c r="AP38" i="17" s="1"/>
  <c r="AP41" i="17" s="1"/>
  <c r="AP43" i="17" s="1"/>
  <c r="AP45" i="17" s="1"/>
  <c r="BM42" i="17"/>
  <c r="BM10" i="17"/>
  <c r="BM51" i="17"/>
  <c r="BM52" i="17" s="1"/>
  <c r="BM54" i="17" s="1"/>
  <c r="BM24" i="17"/>
  <c r="BN82" i="14"/>
  <c r="BN83" i="14" s="1"/>
  <c r="BN90" i="14" s="1"/>
  <c r="BN91" i="14" s="1"/>
  <c r="BN78" i="14"/>
  <c r="BK35" i="4"/>
  <c r="BL55" i="12"/>
  <c r="BO46" i="14"/>
  <c r="BN34" i="4"/>
  <c r="BN33" i="17" s="1"/>
  <c r="BN34" i="17" s="1"/>
  <c r="BL37" i="12"/>
  <c r="BL38" i="12" s="1"/>
  <c r="BL41" i="12" s="1"/>
  <c r="BL42" i="12" s="1"/>
  <c r="BL32" i="12"/>
  <c r="BL33" i="12" s="1"/>
  <c r="BM30" i="12" s="1"/>
  <c r="BM21" i="12" s="1"/>
  <c r="BM17" i="12"/>
  <c r="BM18" i="12" s="1"/>
  <c r="BM31" i="12" s="1"/>
  <c r="BM13" i="12"/>
  <c r="BM14" i="12" s="1"/>
  <c r="DT85" i="3"/>
  <c r="DT86" i="3" s="1"/>
  <c r="DT97" i="3"/>
  <c r="DT98" i="3" s="1"/>
  <c r="AQ82" i="7"/>
  <c r="AQ84" i="7" s="1"/>
  <c r="AQ87" i="7" s="1"/>
  <c r="AQ78" i="7"/>
  <c r="AQ80" i="7" s="1"/>
  <c r="AQ86" i="7" s="1"/>
  <c r="AW119" i="9"/>
  <c r="AW121" i="9" s="1"/>
  <c r="DT74" i="3"/>
  <c r="DT75" i="3" s="1"/>
  <c r="DT63" i="3"/>
  <c r="DT64" i="3" s="1"/>
  <c r="AX44" i="11"/>
  <c r="AX46" i="11" s="1"/>
  <c r="DS134" i="3"/>
  <c r="DS140" i="3" s="1"/>
  <c r="DS141" i="3" s="1"/>
  <c r="DS3" i="3" s="1"/>
  <c r="DQ140" i="3"/>
  <c r="DQ141" i="3" s="1"/>
  <c r="DQ3" i="3" s="1"/>
  <c r="DT21" i="3"/>
  <c r="DT22" i="3" s="1"/>
  <c r="DT4" i="3" s="1"/>
  <c r="DT33" i="3"/>
  <c r="DT34" i="3" s="1"/>
  <c r="DT2" i="3"/>
  <c r="DT46" i="3"/>
  <c r="DT47" i="3" s="1"/>
  <c r="DT109" i="3"/>
  <c r="DT110" i="3" s="1"/>
  <c r="DT113" i="3" s="1"/>
  <c r="DT41" i="3"/>
  <c r="DT42" i="3" s="1"/>
  <c r="DT132" i="3" s="1"/>
  <c r="DT57" i="3"/>
  <c r="DT58" i="3" s="1"/>
  <c r="DT117" i="3"/>
  <c r="DT118" i="3" s="1"/>
  <c r="G68" i="1"/>
  <c r="G22" i="14" s="1"/>
  <c r="G55" i="1"/>
  <c r="G58" i="1"/>
  <c r="G16" i="13" s="1"/>
  <c r="G37" i="1"/>
  <c r="G96" i="9" s="1"/>
  <c r="G64" i="1"/>
  <c r="G22" i="13" s="1"/>
  <c r="G62" i="1"/>
  <c r="G20" i="13" s="1"/>
  <c r="G63" i="1"/>
  <c r="G21" i="13" s="1"/>
  <c r="G60" i="1"/>
  <c r="G18" i="13" s="1"/>
  <c r="G59" i="1"/>
  <c r="G17" i="13" s="1"/>
  <c r="G44" i="1"/>
  <c r="G8" i="11" s="1"/>
  <c r="G47" i="1"/>
  <c r="G23" i="11" s="1"/>
  <c r="G61" i="1"/>
  <c r="G19" i="13" s="1"/>
  <c r="L73" i="6" l="1"/>
  <c r="J73" i="6"/>
  <c r="BO67" i="14"/>
  <c r="BO81" i="14"/>
  <c r="BP37" i="14"/>
  <c r="BO33" i="4"/>
  <c r="BO32" i="17" s="1"/>
  <c r="BN40" i="17"/>
  <c r="BN49" i="17"/>
  <c r="AP70" i="4"/>
  <c r="J15" i="6"/>
  <c r="L15" i="6"/>
  <c r="BN122" i="3"/>
  <c r="BN123" i="3" s="1"/>
  <c r="BN9" i="17"/>
  <c r="BN15" i="4"/>
  <c r="BN16" i="4" s="1"/>
  <c r="BN47" i="12" s="1"/>
  <c r="BN48" i="12" s="1"/>
  <c r="BN56" i="12" s="1"/>
  <c r="BN57" i="4"/>
  <c r="BM36" i="12"/>
  <c r="BM22" i="12"/>
  <c r="BM23" i="12" s="1"/>
  <c r="BN10" i="12"/>
  <c r="BN11" i="12" s="1"/>
  <c r="BN84" i="14"/>
  <c r="BL43" i="12"/>
  <c r="BL50" i="4" s="1"/>
  <c r="BL57" i="12"/>
  <c r="BL58" i="12" s="1"/>
  <c r="BO75" i="14"/>
  <c r="BO77" i="14" s="1"/>
  <c r="BO49" i="14"/>
  <c r="AQ88" i="7"/>
  <c r="G67" i="12"/>
  <c r="G8" i="14"/>
  <c r="G54" i="7"/>
  <c r="G91" i="13"/>
  <c r="G7" i="13"/>
  <c r="G32" i="7"/>
  <c r="G43" i="7"/>
  <c r="G28" i="13"/>
  <c r="AX54" i="11"/>
  <c r="AX55" i="11" s="1"/>
  <c r="AX47" i="11"/>
  <c r="AX44" i="4" s="1"/>
  <c r="AW129" i="9"/>
  <c r="AW130" i="9" s="1"/>
  <c r="AW43" i="4"/>
  <c r="AW45" i="4" s="1"/>
  <c r="DT134" i="3"/>
  <c r="DT140" i="3" s="1"/>
  <c r="DT141" i="3" s="1"/>
  <c r="DT3" i="3" s="1"/>
  <c r="BP64" i="14" l="1"/>
  <c r="BP66" i="14" s="1"/>
  <c r="BP40" i="14"/>
  <c r="BO14" i="4"/>
  <c r="BO55" i="4"/>
  <c r="BN51" i="17"/>
  <c r="BN52" i="17" s="1"/>
  <c r="BN54" i="17" s="1"/>
  <c r="BN42" i="17"/>
  <c r="BN10" i="17"/>
  <c r="BN24" i="17"/>
  <c r="BN49" i="12"/>
  <c r="BN18" i="4" s="1"/>
  <c r="BN19" i="4" s="1"/>
  <c r="BN13" i="7" s="1"/>
  <c r="BN79" i="7" s="1"/>
  <c r="AQ89" i="7"/>
  <c r="AQ21" i="4" s="1"/>
  <c r="AQ22" i="4" s="1"/>
  <c r="AQ20" i="15"/>
  <c r="AQ22" i="15" s="1"/>
  <c r="AQ35" i="15" s="1"/>
  <c r="AQ37" i="15" s="1"/>
  <c r="AQ58" i="15" s="1"/>
  <c r="AQ59" i="15" s="1"/>
  <c r="BO82" i="14"/>
  <c r="BO83" i="14" s="1"/>
  <c r="BO90" i="14" s="1"/>
  <c r="BO91" i="14" s="1"/>
  <c r="BO78" i="14"/>
  <c r="AQ25" i="7"/>
  <c r="AQ26" i="7" s="1"/>
  <c r="AR23" i="7" s="1"/>
  <c r="BL35" i="4"/>
  <c r="BM55" i="12"/>
  <c r="BM32" i="12"/>
  <c r="BM33" i="12" s="1"/>
  <c r="BN30" i="12" s="1"/>
  <c r="BN21" i="12" s="1"/>
  <c r="BM37" i="12"/>
  <c r="BM38" i="12" s="1"/>
  <c r="BM41" i="12" s="1"/>
  <c r="BM42" i="12" s="1"/>
  <c r="BN17" i="12"/>
  <c r="BN18" i="12" s="1"/>
  <c r="BN31" i="12" s="1"/>
  <c r="BN13" i="12"/>
  <c r="BN14" i="12" s="1"/>
  <c r="AQ14" i="7"/>
  <c r="AQ15" i="7" s="1"/>
  <c r="AQ37" i="4" s="1"/>
  <c r="BP46" i="14"/>
  <c r="BO34" i="4"/>
  <c r="BO33" i="17" s="1"/>
  <c r="BO34" i="17" s="1"/>
  <c r="AX127" i="9"/>
  <c r="AX119" i="9" s="1"/>
  <c r="AX121" i="9" s="1"/>
  <c r="AW28" i="4"/>
  <c r="AW18" i="17" s="1"/>
  <c r="AW48" i="4"/>
  <c r="AY52" i="11"/>
  <c r="AX32" i="4"/>
  <c r="AX23" i="17" s="1"/>
  <c r="BQ37" i="14" l="1"/>
  <c r="BP33" i="4"/>
  <c r="BP32" i="17" s="1"/>
  <c r="BP67" i="14"/>
  <c r="BP81" i="14"/>
  <c r="BO40" i="17"/>
  <c r="BO49" i="17"/>
  <c r="AQ38" i="4"/>
  <c r="AQ37" i="17"/>
  <c r="AQ38" i="17" s="1"/>
  <c r="AQ41" i="17" s="1"/>
  <c r="AQ43" i="17" s="1"/>
  <c r="AQ45" i="17" s="1"/>
  <c r="AQ64" i="4"/>
  <c r="AQ65" i="4" s="1"/>
  <c r="BO122" i="3"/>
  <c r="BO123" i="3" s="1"/>
  <c r="BO9" i="17"/>
  <c r="AQ61" i="15"/>
  <c r="AQ49" i="15"/>
  <c r="AQ51" i="15" s="1"/>
  <c r="AQ53" i="15" s="1"/>
  <c r="AQ40" i="15"/>
  <c r="AQ42" i="15" s="1"/>
  <c r="AQ45" i="15" s="1"/>
  <c r="BO15" i="4"/>
  <c r="BO16" i="4" s="1"/>
  <c r="BO47" i="12" s="1"/>
  <c r="BO48" i="12" s="1"/>
  <c r="BO57" i="4"/>
  <c r="AQ29" i="4"/>
  <c r="BM57" i="12"/>
  <c r="BM58" i="12" s="1"/>
  <c r="BM43" i="12"/>
  <c r="BM50" i="4" s="1"/>
  <c r="AR12" i="7"/>
  <c r="AR78" i="7" s="1"/>
  <c r="AR80" i="7" s="1"/>
  <c r="AR86" i="7" s="1"/>
  <c r="BO84" i="14"/>
  <c r="BO10" i="12"/>
  <c r="BO11" i="12" s="1"/>
  <c r="BN36" i="12"/>
  <c r="BN22" i="12"/>
  <c r="BN23" i="12" s="1"/>
  <c r="BP75" i="14"/>
  <c r="BP77" i="14" s="1"/>
  <c r="BP49" i="14"/>
  <c r="AR82" i="7"/>
  <c r="AR84" i="7" s="1"/>
  <c r="AR87" i="7" s="1"/>
  <c r="AY44" i="11"/>
  <c r="AY46" i="11" s="1"/>
  <c r="AW53" i="4"/>
  <c r="AX129" i="9"/>
  <c r="AX130" i="9" s="1"/>
  <c r="AX43" i="4"/>
  <c r="AX45" i="4" s="1"/>
  <c r="BP14" i="4" l="1"/>
  <c r="BP55" i="4"/>
  <c r="BQ64" i="14"/>
  <c r="BQ66" i="14" s="1"/>
  <c r="BQ40" i="14"/>
  <c r="BO51" i="17"/>
  <c r="BO52" i="17" s="1"/>
  <c r="BO54" i="17" s="1"/>
  <c r="BO42" i="17"/>
  <c r="BO10" i="17"/>
  <c r="BO24" i="17"/>
  <c r="AQ30" i="4"/>
  <c r="AQ71" i="4" s="1"/>
  <c r="AQ19" i="17"/>
  <c r="AQ20" i="17" s="1"/>
  <c r="AQ22" i="17" s="1"/>
  <c r="AQ25" i="17" s="1"/>
  <c r="AQ27" i="17" s="1"/>
  <c r="AW59" i="4"/>
  <c r="AW62" i="4" s="1"/>
  <c r="AW24" i="7" s="1"/>
  <c r="AW83" i="7" s="1"/>
  <c r="AW8" i="17"/>
  <c r="AW11" i="17" s="1"/>
  <c r="AW13" i="17" s="1"/>
  <c r="BP82" i="14"/>
  <c r="BP83" i="14" s="1"/>
  <c r="BP90" i="14" s="1"/>
  <c r="BP91" i="14" s="1"/>
  <c r="BP78" i="14"/>
  <c r="BO13" i="12"/>
  <c r="BO14" i="12" s="1"/>
  <c r="BO17" i="12"/>
  <c r="BO18" i="12" s="1"/>
  <c r="BO31" i="12" s="1"/>
  <c r="BN55" i="12"/>
  <c r="BM35" i="4"/>
  <c r="BO56" i="12"/>
  <c r="BO49" i="12"/>
  <c r="BO18" i="4" s="1"/>
  <c r="BO19" i="4" s="1"/>
  <c r="BQ46" i="14"/>
  <c r="BP34" i="4"/>
  <c r="BP33" i="17" s="1"/>
  <c r="BP34" i="17" s="1"/>
  <c r="AR88" i="7"/>
  <c r="BN37" i="12"/>
  <c r="BN38" i="12" s="1"/>
  <c r="BN41" i="12" s="1"/>
  <c r="BN42" i="12" s="1"/>
  <c r="BN32" i="12"/>
  <c r="BN33" i="12" s="1"/>
  <c r="BO30" i="12" s="1"/>
  <c r="BO21" i="12" s="1"/>
  <c r="AY127" i="9"/>
  <c r="AY119" i="9" s="1"/>
  <c r="AY121" i="9" s="1"/>
  <c r="AX28" i="4"/>
  <c r="AX18" i="17" s="1"/>
  <c r="AX48" i="4"/>
  <c r="AY54" i="11"/>
  <c r="AY55" i="11" s="1"/>
  <c r="AY47" i="11"/>
  <c r="AY44" i="4" s="1"/>
  <c r="BR37" i="14" l="1"/>
  <c r="BQ33" i="4"/>
  <c r="BQ32" i="17" s="1"/>
  <c r="BQ81" i="14"/>
  <c r="BQ67" i="14"/>
  <c r="BP40" i="17"/>
  <c r="BP49" i="17"/>
  <c r="AQ70" i="4"/>
  <c r="BP122" i="3"/>
  <c r="BP123" i="3" s="1"/>
  <c r="BP9" i="17"/>
  <c r="AR89" i="7"/>
  <c r="AR21" i="4" s="1"/>
  <c r="AR22" i="4" s="1"/>
  <c r="AR20" i="15"/>
  <c r="AR22" i="15" s="1"/>
  <c r="AR35" i="15" s="1"/>
  <c r="AR37" i="15" s="1"/>
  <c r="AR58" i="15" s="1"/>
  <c r="AR59" i="15" s="1"/>
  <c r="BP15" i="4"/>
  <c r="BP16" i="4" s="1"/>
  <c r="BP47" i="12" s="1"/>
  <c r="BP48" i="12" s="1"/>
  <c r="BP57" i="4"/>
  <c r="BP10" i="12"/>
  <c r="BP11" i="12" s="1"/>
  <c r="BP84" i="14"/>
  <c r="AR14" i="7"/>
  <c r="AR15" i="7" s="1"/>
  <c r="AS12" i="7" s="1"/>
  <c r="AR25" i="7"/>
  <c r="AR26" i="7" s="1"/>
  <c r="AR29" i="4" s="1"/>
  <c r="BQ75" i="14"/>
  <c r="BQ77" i="14" s="1"/>
  <c r="BQ49" i="14"/>
  <c r="BO13" i="7"/>
  <c r="BO79" i="7" s="1"/>
  <c r="BN57" i="12"/>
  <c r="BN58" i="12" s="1"/>
  <c r="BN43" i="12"/>
  <c r="BN50" i="4" s="1"/>
  <c r="BO22" i="12"/>
  <c r="BO23" i="12" s="1"/>
  <c r="BO36" i="12"/>
  <c r="AZ52" i="11"/>
  <c r="AY32" i="4"/>
  <c r="AY23" i="17" s="1"/>
  <c r="AX53" i="4"/>
  <c r="AY129" i="9"/>
  <c r="AY130" i="9" s="1"/>
  <c r="AY43" i="4"/>
  <c r="AY45" i="4" s="1"/>
  <c r="BQ14" i="4" l="1"/>
  <c r="BQ55" i="4"/>
  <c r="AR64" i="4"/>
  <c r="AR65" i="4" s="1"/>
  <c r="BR64" i="14"/>
  <c r="BR66" i="14" s="1"/>
  <c r="BR40" i="14"/>
  <c r="AR30" i="4"/>
  <c r="AR19" i="17"/>
  <c r="AR20" i="17" s="1"/>
  <c r="AR22" i="17" s="1"/>
  <c r="AR25" i="17" s="1"/>
  <c r="AR27" i="17" s="1"/>
  <c r="BP51" i="17"/>
  <c r="BP52" i="17" s="1"/>
  <c r="BP54" i="17" s="1"/>
  <c r="BP42" i="17"/>
  <c r="BP10" i="17"/>
  <c r="BP24" i="17"/>
  <c r="AR61" i="15"/>
  <c r="AX59" i="4"/>
  <c r="AX62" i="4" s="1"/>
  <c r="AX24" i="7" s="1"/>
  <c r="AX83" i="7" s="1"/>
  <c r="AX8" i="17"/>
  <c r="AX11" i="17" s="1"/>
  <c r="AX13" i="17" s="1"/>
  <c r="AR49" i="15"/>
  <c r="AR51" i="15" s="1"/>
  <c r="AR53" i="15" s="1"/>
  <c r="AR40" i="15"/>
  <c r="AR42" i="15" s="1"/>
  <c r="AR45" i="15" s="1"/>
  <c r="AS23" i="7"/>
  <c r="AS82" i="7" s="1"/>
  <c r="AS84" i="7" s="1"/>
  <c r="AS87" i="7" s="1"/>
  <c r="AR37" i="4"/>
  <c r="BQ82" i="14"/>
  <c r="BQ83" i="14" s="1"/>
  <c r="BQ90" i="14" s="1"/>
  <c r="BQ91" i="14" s="1"/>
  <c r="BQ78" i="14"/>
  <c r="BO37" i="12"/>
  <c r="BO38" i="12" s="1"/>
  <c r="BO41" i="12" s="1"/>
  <c r="BO42" i="12" s="1"/>
  <c r="BO32" i="12"/>
  <c r="BO33" i="12" s="1"/>
  <c r="BP30" i="12" s="1"/>
  <c r="BP21" i="12" s="1"/>
  <c r="BP56" i="12"/>
  <c r="BP49" i="12"/>
  <c r="BP18" i="4" s="1"/>
  <c r="BP19" i="4" s="1"/>
  <c r="BR46" i="14"/>
  <c r="BQ34" i="4"/>
  <c r="BQ33" i="17" s="1"/>
  <c r="BQ34" i="17" s="1"/>
  <c r="BN35" i="4"/>
  <c r="BO55" i="12"/>
  <c r="BP17" i="12"/>
  <c r="BP18" i="12" s="1"/>
  <c r="BP31" i="12" s="1"/>
  <c r="BP13" i="12"/>
  <c r="BP14" i="12" s="1"/>
  <c r="AS78" i="7"/>
  <c r="AS80" i="7" s="1"/>
  <c r="AS86" i="7" s="1"/>
  <c r="AY48" i="4"/>
  <c r="AZ127" i="9"/>
  <c r="AZ119" i="9" s="1"/>
  <c r="AZ121" i="9" s="1"/>
  <c r="AY28" i="4"/>
  <c r="AY18" i="17" s="1"/>
  <c r="AZ44" i="11"/>
  <c r="AZ46" i="11" s="1"/>
  <c r="BR33" i="4" l="1"/>
  <c r="BR32" i="17" s="1"/>
  <c r="BS37" i="14"/>
  <c r="BR81" i="14"/>
  <c r="BR67" i="14"/>
  <c r="BQ40" i="17"/>
  <c r="BQ49" i="17"/>
  <c r="AR38" i="4"/>
  <c r="AR71" i="4" s="1"/>
  <c r="AR37" i="17"/>
  <c r="AR38" i="17" s="1"/>
  <c r="AR41" i="17" s="1"/>
  <c r="AR43" i="17" s="1"/>
  <c r="AR45" i="17" s="1"/>
  <c r="AS88" i="7"/>
  <c r="AS14" i="7" s="1"/>
  <c r="AS15" i="7" s="1"/>
  <c r="BQ122" i="3"/>
  <c r="BQ123" i="3" s="1"/>
  <c r="BQ9" i="17"/>
  <c r="AR70" i="4"/>
  <c r="BQ15" i="4"/>
  <c r="BQ16" i="4" s="1"/>
  <c r="BQ47" i="12" s="1"/>
  <c r="BQ48" i="12" s="1"/>
  <c r="BQ57" i="4"/>
  <c r="BR75" i="14"/>
  <c r="BR77" i="14" s="1"/>
  <c r="BR49" i="14"/>
  <c r="BQ84" i="14"/>
  <c r="BQ10" i="12"/>
  <c r="BQ11" i="12" s="1"/>
  <c r="BO57" i="12"/>
  <c r="BO58" i="12" s="1"/>
  <c r="BO43" i="12"/>
  <c r="BO50" i="4" s="1"/>
  <c r="BP13" i="7"/>
  <c r="BP79" i="7" s="1"/>
  <c r="BP36" i="12"/>
  <c r="BP22" i="12"/>
  <c r="BP23" i="12" s="1"/>
  <c r="AZ54" i="11"/>
  <c r="AZ55" i="11" s="1"/>
  <c r="AZ47" i="11"/>
  <c r="AZ44" i="4" s="1"/>
  <c r="AZ129" i="9"/>
  <c r="AZ130" i="9" s="1"/>
  <c r="AZ43" i="4"/>
  <c r="AY53" i="4"/>
  <c r="AY8" i="17" s="1"/>
  <c r="AY11" i="17" s="1"/>
  <c r="AY13" i="17" s="1"/>
  <c r="BR55" i="4" l="1"/>
  <c r="BR14" i="4"/>
  <c r="BS64" i="14"/>
  <c r="BS66" i="14" s="1"/>
  <c r="BS40" i="14"/>
  <c r="AS20" i="15"/>
  <c r="AS22" i="15" s="1"/>
  <c r="AS35" i="15" s="1"/>
  <c r="AS37" i="15" s="1"/>
  <c r="AS58" i="15" s="1"/>
  <c r="AS59" i="15" s="1"/>
  <c r="BQ51" i="17"/>
  <c r="BQ52" i="17" s="1"/>
  <c r="BQ54" i="17" s="1"/>
  <c r="BQ42" i="17"/>
  <c r="BQ10" i="17"/>
  <c r="BQ24" i="17"/>
  <c r="AS25" i="7"/>
  <c r="AS26" i="7" s="1"/>
  <c r="AS29" i="4" s="1"/>
  <c r="AS89" i="7"/>
  <c r="AS61" i="15"/>
  <c r="BR82" i="14"/>
  <c r="BR78" i="14"/>
  <c r="BP32" i="12"/>
  <c r="BP33" i="12" s="1"/>
  <c r="BQ30" i="12" s="1"/>
  <c r="BQ21" i="12" s="1"/>
  <c r="BP37" i="12"/>
  <c r="BP38" i="12" s="1"/>
  <c r="BP41" i="12" s="1"/>
  <c r="BP42" i="12" s="1"/>
  <c r="BO35" i="4"/>
  <c r="BP55" i="12"/>
  <c r="BQ56" i="12"/>
  <c r="BQ49" i="12"/>
  <c r="BQ18" i="4" s="1"/>
  <c r="BQ19" i="4" s="1"/>
  <c r="BS46" i="14"/>
  <c r="BR34" i="4"/>
  <c r="BR33" i="17" s="1"/>
  <c r="BR34" i="17" s="1"/>
  <c r="BQ13" i="12"/>
  <c r="BQ14" i="12" s="1"/>
  <c r="BQ17" i="12"/>
  <c r="BQ18" i="12" s="1"/>
  <c r="BQ31" i="12" s="1"/>
  <c r="BR83" i="14"/>
  <c r="BR90" i="14" s="1"/>
  <c r="BR91" i="14" s="1"/>
  <c r="AS37" i="4"/>
  <c r="AT12" i="7"/>
  <c r="AZ45" i="4"/>
  <c r="AZ48" i="4" s="1"/>
  <c r="AY59" i="4"/>
  <c r="BA52" i="11"/>
  <c r="AZ32" i="4"/>
  <c r="AZ23" i="17" s="1"/>
  <c r="BA127" i="9"/>
  <c r="AZ28" i="4"/>
  <c r="AZ18" i="17" s="1"/>
  <c r="AT23" i="7" l="1"/>
  <c r="AT82" i="7" s="1"/>
  <c r="AT84" i="7" s="1"/>
  <c r="AT87" i="7" s="1"/>
  <c r="BT37" i="14"/>
  <c r="BS33" i="4"/>
  <c r="BS32" i="17" s="1"/>
  <c r="BS81" i="14"/>
  <c r="BS67" i="14"/>
  <c r="AS49" i="15"/>
  <c r="AS51" i="15" s="1"/>
  <c r="AS53" i="15" s="1"/>
  <c r="AS40" i="15"/>
  <c r="AS42" i="15" s="1"/>
  <c r="AS45" i="15" s="1"/>
  <c r="BR40" i="17"/>
  <c r="BR49" i="17"/>
  <c r="AS30" i="4"/>
  <c r="AS19" i="17"/>
  <c r="AS20" i="17" s="1"/>
  <c r="AS22" i="17" s="1"/>
  <c r="AS25" i="17" s="1"/>
  <c r="AS27" i="17" s="1"/>
  <c r="AS21" i="4"/>
  <c r="AS22" i="4" s="1"/>
  <c r="AS64" i="4"/>
  <c r="AS65" i="4" s="1"/>
  <c r="AS38" i="4"/>
  <c r="AS37" i="17"/>
  <c r="AS38" i="17" s="1"/>
  <c r="AS41" i="17" s="1"/>
  <c r="AS43" i="17" s="1"/>
  <c r="AS45" i="17" s="1"/>
  <c r="BR122" i="3"/>
  <c r="BR123" i="3" s="1"/>
  <c r="BR9" i="17"/>
  <c r="BR15" i="4"/>
  <c r="BR16" i="4" s="1"/>
  <c r="BR47" i="12" s="1"/>
  <c r="BR48" i="12" s="1"/>
  <c r="BR57" i="4"/>
  <c r="BS75" i="14"/>
  <c r="BS77" i="14" s="1"/>
  <c r="BS49" i="14"/>
  <c r="BQ36" i="12"/>
  <c r="BQ22" i="12"/>
  <c r="BQ23" i="12" s="1"/>
  <c r="BP57" i="12"/>
  <c r="BP58" i="12" s="1"/>
  <c r="BP43" i="12"/>
  <c r="BP50" i="4" s="1"/>
  <c r="BQ13" i="7"/>
  <c r="BQ79" i="7" s="1"/>
  <c r="BR84" i="14"/>
  <c r="BR10" i="12"/>
  <c r="BR11" i="12" s="1"/>
  <c r="AT78" i="7"/>
  <c r="AT80" i="7" s="1"/>
  <c r="AT86" i="7" s="1"/>
  <c r="BA119" i="9"/>
  <c r="BA121" i="9" s="1"/>
  <c r="BA44" i="11"/>
  <c r="BA46" i="11" s="1"/>
  <c r="AZ53" i="4"/>
  <c r="AZ8" i="17" s="1"/>
  <c r="AZ11" i="17" s="1"/>
  <c r="AZ13" i="17" s="1"/>
  <c r="AY62" i="4"/>
  <c r="BS14" i="4" l="1"/>
  <c r="BS55" i="4"/>
  <c r="AS71" i="4"/>
  <c r="BT64" i="14"/>
  <c r="BT66" i="14" s="1"/>
  <c r="BT40" i="14"/>
  <c r="BR51" i="17"/>
  <c r="BR52" i="17" s="1"/>
  <c r="BR54" i="17" s="1"/>
  <c r="BR42" i="17"/>
  <c r="BR24" i="17"/>
  <c r="BR10" i="17"/>
  <c r="AS70" i="4"/>
  <c r="BS82" i="14"/>
  <c r="BS83" i="14" s="1"/>
  <c r="BS90" i="14" s="1"/>
  <c r="BS91" i="14" s="1"/>
  <c r="BS78" i="14"/>
  <c r="BQ55" i="12"/>
  <c r="BP35" i="4"/>
  <c r="BQ37" i="12"/>
  <c r="BQ38" i="12" s="1"/>
  <c r="BQ41" i="12" s="1"/>
  <c r="BQ42" i="12" s="1"/>
  <c r="BQ32" i="12"/>
  <c r="BQ33" i="12" s="1"/>
  <c r="BR30" i="12" s="1"/>
  <c r="BR21" i="12" s="1"/>
  <c r="AT88" i="7"/>
  <c r="BR56" i="12"/>
  <c r="BR49" i="12"/>
  <c r="BR18" i="4" s="1"/>
  <c r="BR19" i="4" s="1"/>
  <c r="BT46" i="14"/>
  <c r="BS34" i="4"/>
  <c r="BS33" i="17" s="1"/>
  <c r="BS34" i="17" s="1"/>
  <c r="BR13" i="12"/>
  <c r="BR14" i="12" s="1"/>
  <c r="BR17" i="12"/>
  <c r="BR18" i="12" s="1"/>
  <c r="BR31" i="12" s="1"/>
  <c r="AY24" i="7"/>
  <c r="AY83" i="7" s="1"/>
  <c r="AZ59" i="4"/>
  <c r="BA54" i="11"/>
  <c r="BA55" i="11" s="1"/>
  <c r="BA47" i="11"/>
  <c r="BA44" i="4" s="1"/>
  <c r="BA129" i="9"/>
  <c r="BA130" i="9" s="1"/>
  <c r="BA43" i="4"/>
  <c r="BT33" i="4" l="1"/>
  <c r="BT32" i="17" s="1"/>
  <c r="BU37" i="14"/>
  <c r="BT81" i="14"/>
  <c r="BT67" i="14"/>
  <c r="BS40" i="17"/>
  <c r="BS49" i="17"/>
  <c r="BS122" i="3"/>
  <c r="BS123" i="3" s="1"/>
  <c r="BS9" i="17"/>
  <c r="AT89" i="7"/>
  <c r="AT64" i="4" s="1"/>
  <c r="AT65" i="4" s="1"/>
  <c r="AT20" i="15"/>
  <c r="AT22" i="15" s="1"/>
  <c r="AT35" i="15" s="1"/>
  <c r="AT37" i="15" s="1"/>
  <c r="AT58" i="15" s="1"/>
  <c r="AT59" i="15" s="1"/>
  <c r="BS15" i="4"/>
  <c r="BS16" i="4" s="1"/>
  <c r="BS47" i="12" s="1"/>
  <c r="BS48" i="12" s="1"/>
  <c r="BS57" i="4"/>
  <c r="AT14" i="7"/>
  <c r="AT15" i="7" s="1"/>
  <c r="AU12" i="7" s="1"/>
  <c r="AT25" i="7"/>
  <c r="AT26" i="7" s="1"/>
  <c r="AU23" i="7" s="1"/>
  <c r="BT75" i="14"/>
  <c r="BT77" i="14" s="1"/>
  <c r="BT49" i="14"/>
  <c r="BQ57" i="12"/>
  <c r="BQ58" i="12" s="1"/>
  <c r="BQ43" i="12"/>
  <c r="BQ50" i="4" s="1"/>
  <c r="BS10" i="12"/>
  <c r="BS11" i="12" s="1"/>
  <c r="BS84" i="14"/>
  <c r="BR13" i="7"/>
  <c r="BR79" i="7" s="1"/>
  <c r="BR36" i="12"/>
  <c r="BR22" i="12"/>
  <c r="BR23" i="12" s="1"/>
  <c r="AZ62" i="4"/>
  <c r="BA45" i="4"/>
  <c r="BB127" i="9"/>
  <c r="BB119" i="9" s="1"/>
  <c r="BB121" i="9" s="1"/>
  <c r="BA28" i="4"/>
  <c r="BA18" i="17" s="1"/>
  <c r="BB52" i="11"/>
  <c r="BA32" i="4"/>
  <c r="BA23" i="17" s="1"/>
  <c r="BT14" i="4" l="1"/>
  <c r="BT55" i="4"/>
  <c r="BU64" i="14"/>
  <c r="BU66" i="14" s="1"/>
  <c r="BU40" i="14"/>
  <c r="BS42" i="17"/>
  <c r="BS51" i="17"/>
  <c r="BS52" i="17" s="1"/>
  <c r="BS54" i="17" s="1"/>
  <c r="BS24" i="17"/>
  <c r="BS10" i="17"/>
  <c r="AT21" i="4"/>
  <c r="AT22" i="4" s="1"/>
  <c r="AT61" i="15"/>
  <c r="AT40" i="15"/>
  <c r="AT42" i="15" s="1"/>
  <c r="AT45" i="15" s="1"/>
  <c r="AT49" i="15"/>
  <c r="AT51" i="15" s="1"/>
  <c r="AT53" i="15" s="1"/>
  <c r="AT37" i="4"/>
  <c r="AT29" i="4"/>
  <c r="BT82" i="14"/>
  <c r="BT83" i="14" s="1"/>
  <c r="BT90" i="14" s="1"/>
  <c r="BT91" i="14" s="1"/>
  <c r="BT78" i="14"/>
  <c r="BR55" i="12"/>
  <c r="BQ35" i="4"/>
  <c r="BS17" i="12"/>
  <c r="BS18" i="12" s="1"/>
  <c r="BS31" i="12" s="1"/>
  <c r="BS13" i="12"/>
  <c r="BS14" i="12" s="1"/>
  <c r="BR37" i="12"/>
  <c r="BR38" i="12" s="1"/>
  <c r="BR41" i="12" s="1"/>
  <c r="BR42" i="12" s="1"/>
  <c r="BR32" i="12"/>
  <c r="BR33" i="12" s="1"/>
  <c r="BS30" i="12" s="1"/>
  <c r="BS21" i="12" s="1"/>
  <c r="BS49" i="12"/>
  <c r="BS18" i="4" s="1"/>
  <c r="BS19" i="4" s="1"/>
  <c r="BS56" i="12"/>
  <c r="BU46" i="14"/>
  <c r="BT34" i="4"/>
  <c r="BT33" i="17" s="1"/>
  <c r="BT34" i="17" s="1"/>
  <c r="AU82" i="7"/>
  <c r="AU84" i="7" s="1"/>
  <c r="AU87" i="7" s="1"/>
  <c r="AU78" i="7"/>
  <c r="AU80" i="7" s="1"/>
  <c r="AU86" i="7" s="1"/>
  <c r="BB44" i="11"/>
  <c r="BB46" i="11" s="1"/>
  <c r="BB129" i="9"/>
  <c r="BB130" i="9" s="1"/>
  <c r="BB43" i="4"/>
  <c r="BA48" i="4"/>
  <c r="AZ24" i="7"/>
  <c r="AZ83" i="7" s="1"/>
  <c r="BV37" i="14" l="1"/>
  <c r="BU33" i="4"/>
  <c r="BU32" i="17" s="1"/>
  <c r="BU81" i="14"/>
  <c r="BU67" i="14"/>
  <c r="BT40" i="17"/>
  <c r="BT49" i="17"/>
  <c r="AT30" i="4"/>
  <c r="AT19" i="17"/>
  <c r="AT20" i="17" s="1"/>
  <c r="AT22" i="17" s="1"/>
  <c r="AT25" i="17" s="1"/>
  <c r="AT27" i="17" s="1"/>
  <c r="AT38" i="4"/>
  <c r="AT37" i="17"/>
  <c r="AT38" i="17" s="1"/>
  <c r="AT41" i="17" s="1"/>
  <c r="AT43" i="17" s="1"/>
  <c r="AT45" i="17" s="1"/>
  <c r="BT122" i="3"/>
  <c r="BT123" i="3" s="1"/>
  <c r="BT9" i="17"/>
  <c r="BT15" i="4"/>
  <c r="BT16" i="4" s="1"/>
  <c r="BT47" i="12" s="1"/>
  <c r="BT48" i="12" s="1"/>
  <c r="BT56" i="12" s="1"/>
  <c r="BT57" i="4"/>
  <c r="BS13" i="7"/>
  <c r="BS79" i="7" s="1"/>
  <c r="BU75" i="14"/>
  <c r="BU77" i="14" s="1"/>
  <c r="BU49" i="14"/>
  <c r="BR57" i="12"/>
  <c r="BR58" i="12" s="1"/>
  <c r="BR43" i="12"/>
  <c r="BR50" i="4" s="1"/>
  <c r="BT10" i="12"/>
  <c r="BT11" i="12" s="1"/>
  <c r="BT84" i="14"/>
  <c r="BS36" i="12"/>
  <c r="BS22" i="12"/>
  <c r="BS23" i="12" s="1"/>
  <c r="AU88" i="7"/>
  <c r="BA53" i="4"/>
  <c r="BA8" i="17" s="1"/>
  <c r="BA11" i="17" s="1"/>
  <c r="BA13" i="17" s="1"/>
  <c r="BC127" i="9"/>
  <c r="BC119" i="9" s="1"/>
  <c r="BC121" i="9" s="1"/>
  <c r="BB28" i="4"/>
  <c r="BB18" i="17" s="1"/>
  <c r="BB54" i="11"/>
  <c r="BB55" i="11" s="1"/>
  <c r="BB47" i="11"/>
  <c r="AT70" i="4" l="1"/>
  <c r="BV64" i="14"/>
  <c r="BV66" i="14" s="1"/>
  <c r="BV40" i="14"/>
  <c r="BU14" i="4"/>
  <c r="BU55" i="4"/>
  <c r="BT51" i="17"/>
  <c r="BT52" i="17" s="1"/>
  <c r="BT54" i="17" s="1"/>
  <c r="BT24" i="17"/>
  <c r="BT10" i="17"/>
  <c r="BT42" i="17"/>
  <c r="AT71" i="4"/>
  <c r="BT49" i="12"/>
  <c r="BT18" i="4" s="1"/>
  <c r="BT19" i="4" s="1"/>
  <c r="BT13" i="7" s="1"/>
  <c r="BT79" i="7" s="1"/>
  <c r="AU89" i="7"/>
  <c r="AU64" i="4" s="1"/>
  <c r="AU65" i="4" s="1"/>
  <c r="AU20" i="15"/>
  <c r="AU22" i="15" s="1"/>
  <c r="AU35" i="15" s="1"/>
  <c r="AU37" i="15" s="1"/>
  <c r="AU58" i="15" s="1"/>
  <c r="AU59" i="15" s="1"/>
  <c r="BU82" i="14"/>
  <c r="BU83" i="14" s="1"/>
  <c r="BU90" i="14" s="1"/>
  <c r="BU91" i="14" s="1"/>
  <c r="BU78" i="14"/>
  <c r="AU25" i="7"/>
  <c r="AU26" i="7" s="1"/>
  <c r="AV23" i="7" s="1"/>
  <c r="AU14" i="7"/>
  <c r="AU15" i="7" s="1"/>
  <c r="AV12" i="7" s="1"/>
  <c r="BT17" i="12"/>
  <c r="BT18" i="12" s="1"/>
  <c r="BT31" i="12" s="1"/>
  <c r="BT13" i="12"/>
  <c r="BT14" i="12" s="1"/>
  <c r="BS32" i="12"/>
  <c r="BS33" i="12" s="1"/>
  <c r="BT30" i="12" s="1"/>
  <c r="BT21" i="12" s="1"/>
  <c r="BS37" i="12"/>
  <c r="BS38" i="12" s="1"/>
  <c r="BS41" i="12" s="1"/>
  <c r="BS42" i="12" s="1"/>
  <c r="BS55" i="12"/>
  <c r="BR35" i="4"/>
  <c r="BV46" i="14"/>
  <c r="BU34" i="4"/>
  <c r="BU33" i="17" s="1"/>
  <c r="BU34" i="17" s="1"/>
  <c r="BB44" i="4"/>
  <c r="BB45" i="4" s="1"/>
  <c r="BB48" i="4" s="1"/>
  <c r="BB53" i="4" s="1"/>
  <c r="H47" i="11"/>
  <c r="H44" i="4" s="1"/>
  <c r="H42" i="6" s="1"/>
  <c r="K42" i="6" s="1"/>
  <c r="BC129" i="9"/>
  <c r="BC130" i="9" s="1"/>
  <c r="BC43" i="4"/>
  <c r="BC52" i="11"/>
  <c r="BB32" i="4"/>
  <c r="BB23" i="17" s="1"/>
  <c r="BA59" i="4"/>
  <c r="BV33" i="4" l="1"/>
  <c r="BV32" i="17" s="1"/>
  <c r="BW37" i="14"/>
  <c r="BV81" i="14"/>
  <c r="BV67" i="14"/>
  <c r="J42" i="6"/>
  <c r="L42" i="6"/>
  <c r="BU40" i="17"/>
  <c r="BU49" i="17"/>
  <c r="AU21" i="4"/>
  <c r="AU22" i="4" s="1"/>
  <c r="BB59" i="4"/>
  <c r="BB62" i="4" s="1"/>
  <c r="BB24" i="7" s="1"/>
  <c r="BB83" i="7" s="1"/>
  <c r="BB8" i="17"/>
  <c r="BB11" i="17" s="1"/>
  <c r="BB13" i="17" s="1"/>
  <c r="BU9" i="17"/>
  <c r="BU122" i="3"/>
  <c r="BU123" i="3" s="1"/>
  <c r="AU61" i="15"/>
  <c r="AU49" i="15"/>
  <c r="AU51" i="15" s="1"/>
  <c r="AU53" i="15" s="1"/>
  <c r="AU40" i="15"/>
  <c r="AU42" i="15" s="1"/>
  <c r="AU45" i="15" s="1"/>
  <c r="AU37" i="4"/>
  <c r="AU29" i="4"/>
  <c r="BU15" i="4"/>
  <c r="BU16" i="4" s="1"/>
  <c r="BU47" i="12" s="1"/>
  <c r="BU48" i="12" s="1"/>
  <c r="BU49" i="12" s="1"/>
  <c r="BU18" i="4" s="1"/>
  <c r="BU19" i="4" s="1"/>
  <c r="BU13" i="7" s="1"/>
  <c r="BU79" i="7" s="1"/>
  <c r="BU57" i="4"/>
  <c r="BV75" i="14"/>
  <c r="BV77" i="14" s="1"/>
  <c r="BV49" i="14"/>
  <c r="BS57" i="12"/>
  <c r="BS58" i="12" s="1"/>
  <c r="BS43" i="12"/>
  <c r="BS50" i="4" s="1"/>
  <c r="BT22" i="12"/>
  <c r="BT23" i="12" s="1"/>
  <c r="BT36" i="12"/>
  <c r="BU10" i="12"/>
  <c r="BU11" i="12" s="1"/>
  <c r="BU84" i="14"/>
  <c r="AV78" i="7"/>
  <c r="AV80" i="7" s="1"/>
  <c r="AV86" i="7" s="1"/>
  <c r="AV82" i="7"/>
  <c r="AV84" i="7" s="1"/>
  <c r="AV87" i="7" s="1"/>
  <c r="BC44" i="11"/>
  <c r="BC46" i="11" s="1"/>
  <c r="BD127" i="9"/>
  <c r="BD119" i="9" s="1"/>
  <c r="BD121" i="9" s="1"/>
  <c r="BC28" i="4"/>
  <c r="BC18" i="17" s="1"/>
  <c r="BA62" i="4"/>
  <c r="BV14" i="4" l="1"/>
  <c r="BV55" i="4"/>
  <c r="BW64" i="14"/>
  <c r="BW66" i="14" s="1"/>
  <c r="BW40" i="14"/>
  <c r="BU56" i="12"/>
  <c r="BU51" i="17"/>
  <c r="BU52" i="17" s="1"/>
  <c r="BU54" i="17" s="1"/>
  <c r="BU24" i="17"/>
  <c r="BU42" i="17"/>
  <c r="BU10" i="17"/>
  <c r="AU30" i="4"/>
  <c r="AU19" i="17"/>
  <c r="AU20" i="17" s="1"/>
  <c r="AU22" i="17" s="1"/>
  <c r="AU25" i="17" s="1"/>
  <c r="AU27" i="17" s="1"/>
  <c r="AU38" i="4"/>
  <c r="AU37" i="17"/>
  <c r="AU38" i="17" s="1"/>
  <c r="AU41" i="17" s="1"/>
  <c r="AU43" i="17" s="1"/>
  <c r="AU45" i="17" s="1"/>
  <c r="BV82" i="14"/>
  <c r="BV83" i="14" s="1"/>
  <c r="BV90" i="14" s="1"/>
  <c r="BV91" i="14" s="1"/>
  <c r="BV78" i="14"/>
  <c r="BT32" i="12"/>
  <c r="BT33" i="12" s="1"/>
  <c r="BU30" i="12" s="1"/>
  <c r="BU21" i="12" s="1"/>
  <c r="BT37" i="12"/>
  <c r="BT38" i="12" s="1"/>
  <c r="BT41" i="12" s="1"/>
  <c r="BT42" i="12" s="1"/>
  <c r="BS35" i="4"/>
  <c r="BT55" i="12"/>
  <c r="BW46" i="14"/>
  <c r="BV34" i="4"/>
  <c r="BV33" i="17" s="1"/>
  <c r="BV34" i="17" s="1"/>
  <c r="BU17" i="12"/>
  <c r="BU18" i="12" s="1"/>
  <c r="BU31" i="12" s="1"/>
  <c r="BU13" i="12"/>
  <c r="BU14" i="12" s="1"/>
  <c r="AV88" i="7"/>
  <c r="BA24" i="7"/>
  <c r="BA83" i="7" s="1"/>
  <c r="BD129" i="9"/>
  <c r="BD130" i="9" s="1"/>
  <c r="BD43" i="4"/>
  <c r="BC54" i="11"/>
  <c r="BC55" i="11" s="1"/>
  <c r="BC47" i="11"/>
  <c r="BC44" i="4" s="1"/>
  <c r="BC45" i="4" s="1"/>
  <c r="BC48" i="4" s="1"/>
  <c r="BC53" i="4" s="1"/>
  <c r="BC8" i="17" s="1"/>
  <c r="BC11" i="17" s="1"/>
  <c r="BC13" i="17" s="1"/>
  <c r="AU70" i="4" l="1"/>
  <c r="BX37" i="14"/>
  <c r="BW33" i="4"/>
  <c r="BW32" i="17" s="1"/>
  <c r="BW67" i="14"/>
  <c r="BW81" i="14"/>
  <c r="BV40" i="17"/>
  <c r="BV49" i="17"/>
  <c r="AU71" i="4"/>
  <c r="BV9" i="17"/>
  <c r="BV122" i="3"/>
  <c r="BV123" i="3" s="1"/>
  <c r="AV89" i="7"/>
  <c r="AV64" i="4" s="1"/>
  <c r="AV65" i="4" s="1"/>
  <c r="AV20" i="15"/>
  <c r="AV22" i="15" s="1"/>
  <c r="AV35" i="15" s="1"/>
  <c r="AV37" i="15" s="1"/>
  <c r="AV58" i="15" s="1"/>
  <c r="AV59" i="15" s="1"/>
  <c r="BV15" i="4"/>
  <c r="BV16" i="4" s="1"/>
  <c r="BV47" i="12" s="1"/>
  <c r="BV48" i="12" s="1"/>
  <c r="BV49" i="12" s="1"/>
  <c r="BV18" i="4" s="1"/>
  <c r="BV19" i="4" s="1"/>
  <c r="BV13" i="7" s="1"/>
  <c r="BV79" i="7" s="1"/>
  <c r="BV57" i="4"/>
  <c r="BU36" i="12"/>
  <c r="BU22" i="12"/>
  <c r="BU23" i="12" s="1"/>
  <c r="BV84" i="14"/>
  <c r="BV10" i="12"/>
  <c r="BV11" i="12" s="1"/>
  <c r="BT57" i="12"/>
  <c r="BT58" i="12" s="1"/>
  <c r="BT43" i="12"/>
  <c r="BT50" i="4" s="1"/>
  <c r="BW75" i="14"/>
  <c r="BW77" i="14" s="1"/>
  <c r="BW49" i="14"/>
  <c r="AV14" i="7"/>
  <c r="AV15" i="7" s="1"/>
  <c r="AV25" i="7"/>
  <c r="AV26" i="7" s="1"/>
  <c r="BD52" i="11"/>
  <c r="BC32" i="4"/>
  <c r="BC23" i="17" s="1"/>
  <c r="BC59" i="4"/>
  <c r="BE127" i="9"/>
  <c r="BD28" i="4"/>
  <c r="BD18" i="17" s="1"/>
  <c r="AV21" i="4" l="1"/>
  <c r="AV22" i="4" s="1"/>
  <c r="BW14" i="4"/>
  <c r="BW55" i="4"/>
  <c r="BX64" i="14"/>
  <c r="BX66" i="14" s="1"/>
  <c r="BX40" i="14"/>
  <c r="BV42" i="17"/>
  <c r="BV43" i="17" s="1"/>
  <c r="BV45" i="17" s="1"/>
  <c r="BV24" i="17"/>
  <c r="BV25" i="17" s="1"/>
  <c r="BV27" i="17" s="1"/>
  <c r="BV51" i="17"/>
  <c r="BV52" i="17" s="1"/>
  <c r="BV54" i="17" s="1"/>
  <c r="BV10" i="17"/>
  <c r="BV11" i="17" s="1"/>
  <c r="BV13" i="17" s="1"/>
  <c r="AV61" i="15"/>
  <c r="AV49" i="15"/>
  <c r="AV51" i="15" s="1"/>
  <c r="AV53" i="15" s="1"/>
  <c r="AV40" i="15"/>
  <c r="AV42" i="15" s="1"/>
  <c r="AV45" i="15" s="1"/>
  <c r="BV56" i="12"/>
  <c r="BW82" i="14"/>
  <c r="BW83" i="14" s="1"/>
  <c r="BW90" i="14" s="1"/>
  <c r="BW91" i="14" s="1"/>
  <c r="BW78" i="14"/>
  <c r="BU55" i="12"/>
  <c r="BT35" i="4"/>
  <c r="BV17" i="12"/>
  <c r="BV18" i="12" s="1"/>
  <c r="BV31" i="12" s="1"/>
  <c r="BV13" i="12"/>
  <c r="BV14" i="12" s="1"/>
  <c r="BU32" i="12"/>
  <c r="BU33" i="12" s="1"/>
  <c r="BV30" i="12" s="1"/>
  <c r="BV21" i="12" s="1"/>
  <c r="BU37" i="12"/>
  <c r="BU38" i="12" s="1"/>
  <c r="BU41" i="12" s="1"/>
  <c r="BU42" i="12" s="1"/>
  <c r="BX46" i="14"/>
  <c r="BW34" i="4"/>
  <c r="BW33" i="17" s="1"/>
  <c r="BW34" i="17" s="1"/>
  <c r="AW23" i="7"/>
  <c r="AV29" i="4"/>
  <c r="AV37" i="4"/>
  <c r="AW12" i="7"/>
  <c r="BE119" i="9"/>
  <c r="BE121" i="9" s="1"/>
  <c r="BC62" i="4"/>
  <c r="BD44" i="11"/>
  <c r="BD46" i="11" s="1"/>
  <c r="BY37" i="14" l="1"/>
  <c r="BX33" i="4"/>
  <c r="BX32" i="17" s="1"/>
  <c r="BX67" i="14"/>
  <c r="BX81" i="14"/>
  <c r="BW40" i="17"/>
  <c r="BW49" i="17"/>
  <c r="AV30" i="4"/>
  <c r="AV19" i="17"/>
  <c r="AV20" i="17" s="1"/>
  <c r="AV22" i="17" s="1"/>
  <c r="AV25" i="17" s="1"/>
  <c r="AV27" i="17" s="1"/>
  <c r="AV38" i="4"/>
  <c r="AV37" i="17"/>
  <c r="AV38" i="17" s="1"/>
  <c r="AV41" i="17" s="1"/>
  <c r="AV43" i="17" s="1"/>
  <c r="AV45" i="17" s="1"/>
  <c r="BW122" i="3"/>
  <c r="BW123" i="3" s="1"/>
  <c r="BW9" i="17"/>
  <c r="BW15" i="4"/>
  <c r="BW16" i="4" s="1"/>
  <c r="BW47" i="12" s="1"/>
  <c r="BW48" i="12" s="1"/>
  <c r="BW49" i="12" s="1"/>
  <c r="BW18" i="4" s="1"/>
  <c r="BW19" i="4" s="1"/>
  <c r="BW13" i="7" s="1"/>
  <c r="BW79" i="7" s="1"/>
  <c r="BW57" i="4"/>
  <c r="BU43" i="12"/>
  <c r="BU50" i="4" s="1"/>
  <c r="BU57" i="12"/>
  <c r="BU58" i="12" s="1"/>
  <c r="BW84" i="14"/>
  <c r="BW10" i="12"/>
  <c r="BW11" i="12" s="1"/>
  <c r="BX75" i="14"/>
  <c r="BX77" i="14" s="1"/>
  <c r="BX49" i="14"/>
  <c r="BV22" i="12"/>
  <c r="BV23" i="12" s="1"/>
  <c r="BV36" i="12"/>
  <c r="AW78" i="7"/>
  <c r="AW80" i="7" s="1"/>
  <c r="AW86" i="7" s="1"/>
  <c r="AW82" i="7"/>
  <c r="AW84" i="7" s="1"/>
  <c r="AW87" i="7" s="1"/>
  <c r="BD54" i="11"/>
  <c r="BD55" i="11" s="1"/>
  <c r="BD47" i="11"/>
  <c r="BD44" i="4" s="1"/>
  <c r="BD45" i="4" s="1"/>
  <c r="BD48" i="4" s="1"/>
  <c r="BD53" i="4" s="1"/>
  <c r="BD8" i="17" s="1"/>
  <c r="BD11" i="17" s="1"/>
  <c r="BD13" i="17" s="1"/>
  <c r="BC24" i="7"/>
  <c r="BC83" i="7" s="1"/>
  <c r="BE129" i="9"/>
  <c r="BE130" i="9" s="1"/>
  <c r="BE43" i="4"/>
  <c r="BX14" i="4" l="1"/>
  <c r="BX55" i="4"/>
  <c r="BY64" i="14"/>
  <c r="BY66" i="14" s="1"/>
  <c r="BY40" i="14"/>
  <c r="AV71" i="4"/>
  <c r="AV70" i="4"/>
  <c r="BW42" i="17"/>
  <c r="BW43" i="17" s="1"/>
  <c r="BW45" i="17" s="1"/>
  <c r="BW24" i="17"/>
  <c r="BW25" i="17" s="1"/>
  <c r="BW27" i="17" s="1"/>
  <c r="BW10" i="17"/>
  <c r="BW11" i="17" s="1"/>
  <c r="BW13" i="17" s="1"/>
  <c r="BW51" i="17"/>
  <c r="BW52" i="17" s="1"/>
  <c r="BW54" i="17" s="1"/>
  <c r="BW56" i="12"/>
  <c r="BX82" i="14"/>
  <c r="BX83" i="14" s="1"/>
  <c r="BX90" i="14" s="1"/>
  <c r="BX91" i="14" s="1"/>
  <c r="BX78" i="14"/>
  <c r="BY46" i="14"/>
  <c r="BX34" i="4"/>
  <c r="BX33" i="17" s="1"/>
  <c r="BX34" i="17" s="1"/>
  <c r="BW13" i="12"/>
  <c r="BW14" i="12" s="1"/>
  <c r="BW17" i="12"/>
  <c r="BW18" i="12" s="1"/>
  <c r="BW31" i="12" s="1"/>
  <c r="BV32" i="12"/>
  <c r="BV33" i="12" s="1"/>
  <c r="BW30" i="12" s="1"/>
  <c r="BW21" i="12" s="1"/>
  <c r="BV37" i="12"/>
  <c r="BV38" i="12" s="1"/>
  <c r="BV41" i="12" s="1"/>
  <c r="BV42" i="12" s="1"/>
  <c r="BV55" i="12"/>
  <c r="BU35" i="4"/>
  <c r="AW88" i="7"/>
  <c r="BF127" i="9"/>
  <c r="BE28" i="4"/>
  <c r="BE18" i="17" s="1"/>
  <c r="BD59" i="4"/>
  <c r="BE52" i="11"/>
  <c r="BD32" i="4"/>
  <c r="BD23" i="17" s="1"/>
  <c r="BZ37" i="14" l="1"/>
  <c r="BY33" i="4"/>
  <c r="BY32" i="17" s="1"/>
  <c r="BY81" i="14"/>
  <c r="BY67" i="14"/>
  <c r="BX40" i="17"/>
  <c r="BX49" i="17"/>
  <c r="BX9" i="17"/>
  <c r="BX122" i="3"/>
  <c r="BX123" i="3" s="1"/>
  <c r="AW89" i="7"/>
  <c r="AW21" i="4" s="1"/>
  <c r="AW22" i="4" s="1"/>
  <c r="AW20" i="15"/>
  <c r="AW22" i="15" s="1"/>
  <c r="AW35" i="15" s="1"/>
  <c r="AW37" i="15" s="1"/>
  <c r="AW58" i="15" s="1"/>
  <c r="AW59" i="15" s="1"/>
  <c r="BX15" i="4"/>
  <c r="BX16" i="4" s="1"/>
  <c r="BX47" i="12" s="1"/>
  <c r="BX48" i="12" s="1"/>
  <c r="BX49" i="12" s="1"/>
  <c r="BX18" i="4" s="1"/>
  <c r="BX19" i="4" s="1"/>
  <c r="BX13" i="7" s="1"/>
  <c r="BX79" i="7" s="1"/>
  <c r="BX57" i="4"/>
  <c r="BW36" i="12"/>
  <c r="BW22" i="12"/>
  <c r="BW23" i="12" s="1"/>
  <c r="BY75" i="14"/>
  <c r="BY77" i="14" s="1"/>
  <c r="BY49" i="14"/>
  <c r="BX10" i="12"/>
  <c r="BX11" i="12" s="1"/>
  <c r="BX84" i="14"/>
  <c r="BV57" i="12"/>
  <c r="BV58" i="12" s="1"/>
  <c r="BV43" i="12"/>
  <c r="BV50" i="4" s="1"/>
  <c r="AW14" i="7"/>
  <c r="AW15" i="7" s="1"/>
  <c r="AW25" i="7"/>
  <c r="AW26" i="7" s="1"/>
  <c r="BE44" i="11"/>
  <c r="BE46" i="11" s="1"/>
  <c r="BD62" i="4"/>
  <c r="BF119" i="9"/>
  <c r="BF121" i="9" s="1"/>
  <c r="BY55" i="4" l="1"/>
  <c r="BY14" i="4"/>
  <c r="AW64" i="4"/>
  <c r="AW65" i="4" s="1"/>
  <c r="BZ64" i="14"/>
  <c r="BZ66" i="14" s="1"/>
  <c r="BZ40" i="14"/>
  <c r="BX42" i="17"/>
  <c r="BX43" i="17" s="1"/>
  <c r="BX45" i="17" s="1"/>
  <c r="BX24" i="17"/>
  <c r="BX25" i="17" s="1"/>
  <c r="BX27" i="17" s="1"/>
  <c r="BX51" i="17"/>
  <c r="BX52" i="17" s="1"/>
  <c r="BX54" i="17" s="1"/>
  <c r="BX10" i="17"/>
  <c r="BX11" i="17" s="1"/>
  <c r="BX13" i="17" s="1"/>
  <c r="AW61" i="15"/>
  <c r="AW40" i="15"/>
  <c r="AW42" i="15" s="1"/>
  <c r="AW45" i="15" s="1"/>
  <c r="AW49" i="15"/>
  <c r="AW51" i="15" s="1"/>
  <c r="AW53" i="15" s="1"/>
  <c r="BX56" i="12"/>
  <c r="BY82" i="14"/>
  <c r="BY83" i="14" s="1"/>
  <c r="BY90" i="14" s="1"/>
  <c r="BY91" i="14" s="1"/>
  <c r="BY78" i="14"/>
  <c r="BW55" i="12"/>
  <c r="BV35" i="4"/>
  <c r="BW37" i="12"/>
  <c r="BW38" i="12" s="1"/>
  <c r="BW41" i="12" s="1"/>
  <c r="BW42" i="12" s="1"/>
  <c r="BW32" i="12"/>
  <c r="BW33" i="12" s="1"/>
  <c r="BX30" i="12" s="1"/>
  <c r="BX21" i="12" s="1"/>
  <c r="BX17" i="12"/>
  <c r="BX18" i="12" s="1"/>
  <c r="BX31" i="12" s="1"/>
  <c r="BX13" i="12"/>
  <c r="BX14" i="12" s="1"/>
  <c r="BZ46" i="14"/>
  <c r="BY34" i="4"/>
  <c r="BY33" i="17" s="1"/>
  <c r="BY34" i="17" s="1"/>
  <c r="AW29" i="4"/>
  <c r="AX23" i="7"/>
  <c r="AW37" i="4"/>
  <c r="AX12" i="7"/>
  <c r="BF129" i="9"/>
  <c r="BF130" i="9" s="1"/>
  <c r="BF43" i="4"/>
  <c r="BD24" i="7"/>
  <c r="BD83" i="7" s="1"/>
  <c r="BE54" i="11"/>
  <c r="BE55" i="11" s="1"/>
  <c r="BE47" i="11"/>
  <c r="BE44" i="4" s="1"/>
  <c r="BE45" i="4" s="1"/>
  <c r="BE48" i="4" s="1"/>
  <c r="BE53" i="4" s="1"/>
  <c r="CA37" i="14" l="1"/>
  <c r="BZ33" i="4"/>
  <c r="BZ32" i="17" s="1"/>
  <c r="BZ81" i="14"/>
  <c r="BZ67" i="14"/>
  <c r="BY40" i="17"/>
  <c r="BY49" i="17"/>
  <c r="AW30" i="4"/>
  <c r="AW19" i="17"/>
  <c r="AW20" i="17" s="1"/>
  <c r="AW22" i="17" s="1"/>
  <c r="AW25" i="17" s="1"/>
  <c r="AW27" i="17" s="1"/>
  <c r="AW38" i="4"/>
  <c r="AW37" i="17"/>
  <c r="AW38" i="17" s="1"/>
  <c r="AW41" i="17" s="1"/>
  <c r="AW43" i="17" s="1"/>
  <c r="AW45" i="17" s="1"/>
  <c r="BY9" i="17"/>
  <c r="BY122" i="3"/>
  <c r="BY123" i="3" s="1"/>
  <c r="BE59" i="4"/>
  <c r="BE62" i="4" s="1"/>
  <c r="BE24" i="7" s="1"/>
  <c r="BE83" i="7" s="1"/>
  <c r="BE8" i="17"/>
  <c r="BE11" i="17" s="1"/>
  <c r="BE13" i="17" s="1"/>
  <c r="BY15" i="4"/>
  <c r="BY16" i="4" s="1"/>
  <c r="BY47" i="12" s="1"/>
  <c r="BY48" i="12" s="1"/>
  <c r="BY56" i="12" s="1"/>
  <c r="BY57" i="4"/>
  <c r="BX22" i="12"/>
  <c r="BX23" i="12" s="1"/>
  <c r="BX36" i="12"/>
  <c r="BY10" i="12"/>
  <c r="BY11" i="12" s="1"/>
  <c r="BY84" i="14"/>
  <c r="BW57" i="12"/>
  <c r="BW58" i="12" s="1"/>
  <c r="BW43" i="12"/>
  <c r="BW50" i="4" s="1"/>
  <c r="BZ75" i="14"/>
  <c r="BZ77" i="14" s="1"/>
  <c r="BZ49" i="14"/>
  <c r="AX78" i="7"/>
  <c r="AX80" i="7" s="1"/>
  <c r="AX86" i="7" s="1"/>
  <c r="AX82" i="7"/>
  <c r="AX84" i="7" s="1"/>
  <c r="AX87" i="7" s="1"/>
  <c r="BF52" i="11"/>
  <c r="BF44" i="11" s="1"/>
  <c r="BF46" i="11" s="1"/>
  <c r="BE32" i="4"/>
  <c r="BE23" i="17" s="1"/>
  <c r="BG127" i="9"/>
  <c r="BF28" i="4"/>
  <c r="BF18" i="17" s="1"/>
  <c r="AW71" i="4" l="1"/>
  <c r="BZ14" i="4"/>
  <c r="BZ55" i="4"/>
  <c r="CA40" i="14"/>
  <c r="CA64" i="14"/>
  <c r="CA66" i="14" s="1"/>
  <c r="BY49" i="12"/>
  <c r="BY18" i="4" s="1"/>
  <c r="BY19" i="4" s="1"/>
  <c r="BY13" i="7" s="1"/>
  <c r="BY79" i="7" s="1"/>
  <c r="AW70" i="4"/>
  <c r="BY24" i="17"/>
  <c r="BY25" i="17" s="1"/>
  <c r="BY27" i="17" s="1"/>
  <c r="BY10" i="17"/>
  <c r="BY11" i="17" s="1"/>
  <c r="BY13" i="17" s="1"/>
  <c r="BY51" i="17"/>
  <c r="BY52" i="17" s="1"/>
  <c r="BY54" i="17" s="1"/>
  <c r="BY42" i="17"/>
  <c r="BY43" i="17" s="1"/>
  <c r="BY45" i="17" s="1"/>
  <c r="BZ82" i="14"/>
  <c r="BZ83" i="14" s="1"/>
  <c r="BZ90" i="14" s="1"/>
  <c r="BZ91" i="14" s="1"/>
  <c r="BZ78" i="14"/>
  <c r="BX55" i="12"/>
  <c r="BW35" i="4"/>
  <c r="CA46" i="14"/>
  <c r="BZ34" i="4"/>
  <c r="BZ33" i="17" s="1"/>
  <c r="BZ34" i="17" s="1"/>
  <c r="BX32" i="12"/>
  <c r="BX33" i="12" s="1"/>
  <c r="BY30" i="12" s="1"/>
  <c r="BY21" i="12" s="1"/>
  <c r="BX37" i="12"/>
  <c r="BX38" i="12" s="1"/>
  <c r="BX41" i="12" s="1"/>
  <c r="BX42" i="12" s="1"/>
  <c r="BY17" i="12"/>
  <c r="BY18" i="12" s="1"/>
  <c r="BY31" i="12" s="1"/>
  <c r="BY13" i="12"/>
  <c r="BY14" i="12" s="1"/>
  <c r="AX88" i="7"/>
  <c r="BG119" i="9"/>
  <c r="BG121" i="9" s="1"/>
  <c r="BF54" i="11"/>
  <c r="BF55" i="11" s="1"/>
  <c r="BF47" i="11"/>
  <c r="BF44" i="4" s="1"/>
  <c r="BF45" i="4" s="1"/>
  <c r="BF48" i="4" s="1"/>
  <c r="BF53" i="4" s="1"/>
  <c r="CA81" i="14" l="1"/>
  <c r="CA67" i="14"/>
  <c r="CA33" i="4"/>
  <c r="CA32" i="17" s="1"/>
  <c r="CB37" i="14"/>
  <c r="BZ40" i="17"/>
  <c r="BZ49" i="17"/>
  <c r="BF59" i="4"/>
  <c r="BF62" i="4" s="1"/>
  <c r="BF24" i="7" s="1"/>
  <c r="BF83" i="7" s="1"/>
  <c r="BF8" i="17"/>
  <c r="BF11" i="17" s="1"/>
  <c r="BF13" i="17" s="1"/>
  <c r="BZ122" i="3"/>
  <c r="BZ123" i="3" s="1"/>
  <c r="BZ9" i="17"/>
  <c r="AX89" i="7"/>
  <c r="AX64" i="4" s="1"/>
  <c r="AX65" i="4" s="1"/>
  <c r="AX20" i="15"/>
  <c r="AX22" i="15" s="1"/>
  <c r="AX35" i="15" s="1"/>
  <c r="AX37" i="15" s="1"/>
  <c r="AX58" i="15" s="1"/>
  <c r="AX59" i="15" s="1"/>
  <c r="BZ15" i="4"/>
  <c r="BZ16" i="4" s="1"/>
  <c r="BZ47" i="12" s="1"/>
  <c r="BZ48" i="12" s="1"/>
  <c r="BZ56" i="12" s="1"/>
  <c r="BZ57" i="4"/>
  <c r="BZ10" i="12"/>
  <c r="BZ11" i="12" s="1"/>
  <c r="BZ84" i="14"/>
  <c r="BX57" i="12"/>
  <c r="BX58" i="12" s="1"/>
  <c r="BX43" i="12"/>
  <c r="BX50" i="4" s="1"/>
  <c r="BY22" i="12"/>
  <c r="BY23" i="12" s="1"/>
  <c r="BY36" i="12"/>
  <c r="CA75" i="14"/>
  <c r="CA77" i="14" s="1"/>
  <c r="CA49" i="14"/>
  <c r="AX14" i="7"/>
  <c r="AX15" i="7" s="1"/>
  <c r="AX25" i="7"/>
  <c r="AX26" i="7" s="1"/>
  <c r="BG52" i="11"/>
  <c r="BG44" i="11" s="1"/>
  <c r="BG46" i="11" s="1"/>
  <c r="BF32" i="4"/>
  <c r="BF23" i="17" s="1"/>
  <c r="BG129" i="9"/>
  <c r="BG130" i="9" s="1"/>
  <c r="BG43" i="4"/>
  <c r="AX21" i="4" l="1"/>
  <c r="AX22" i="4" s="1"/>
  <c r="CB64" i="14"/>
  <c r="CB66" i="14" s="1"/>
  <c r="CB40" i="14"/>
  <c r="CA14" i="4"/>
  <c r="CA55" i="4"/>
  <c r="BZ51" i="17"/>
  <c r="BZ52" i="17" s="1"/>
  <c r="BZ54" i="17" s="1"/>
  <c r="BZ24" i="17"/>
  <c r="BZ25" i="17" s="1"/>
  <c r="BZ27" i="17" s="1"/>
  <c r="BZ10" i="17"/>
  <c r="BZ11" i="17" s="1"/>
  <c r="BZ13" i="17" s="1"/>
  <c r="BZ42" i="17"/>
  <c r="BZ43" i="17" s="1"/>
  <c r="BZ45" i="17" s="1"/>
  <c r="AX61" i="15"/>
  <c r="AX40" i="15"/>
  <c r="AX42" i="15" s="1"/>
  <c r="AX45" i="15" s="1"/>
  <c r="AX49" i="15"/>
  <c r="AX51" i="15" s="1"/>
  <c r="AX53" i="15" s="1"/>
  <c r="BZ49" i="12"/>
  <c r="BZ18" i="4" s="1"/>
  <c r="BZ19" i="4" s="1"/>
  <c r="BZ13" i="7" s="1"/>
  <c r="BZ79" i="7" s="1"/>
  <c r="CA82" i="14"/>
  <c r="CA83" i="14" s="1"/>
  <c r="CA90" i="14" s="1"/>
  <c r="CA91" i="14" s="1"/>
  <c r="CA78" i="14"/>
  <c r="BY32" i="12"/>
  <c r="BY33" i="12" s="1"/>
  <c r="BZ30" i="12" s="1"/>
  <c r="BZ21" i="12" s="1"/>
  <c r="BY37" i="12"/>
  <c r="BY38" i="12" s="1"/>
  <c r="BY41" i="12" s="1"/>
  <c r="BY42" i="12" s="1"/>
  <c r="BX35" i="4"/>
  <c r="BY55" i="12"/>
  <c r="BZ13" i="12"/>
  <c r="BZ14" i="12" s="1"/>
  <c r="BZ17" i="12"/>
  <c r="BZ18" i="12" s="1"/>
  <c r="BZ31" i="12" s="1"/>
  <c r="CB46" i="14"/>
  <c r="CA34" i="4"/>
  <c r="CA33" i="17" s="1"/>
  <c r="CA34" i="17" s="1"/>
  <c r="AX29" i="4"/>
  <c r="AY23" i="7"/>
  <c r="AY12" i="7"/>
  <c r="AX37" i="4"/>
  <c r="BH127" i="9"/>
  <c r="BH119" i="9" s="1"/>
  <c r="BH121" i="9" s="1"/>
  <c r="BG28" i="4"/>
  <c r="BG18" i="17" s="1"/>
  <c r="BG54" i="11"/>
  <c r="BG55" i="11" s="1"/>
  <c r="BG47" i="11"/>
  <c r="BG44" i="4" s="1"/>
  <c r="BG45" i="4" s="1"/>
  <c r="BG48" i="4" s="1"/>
  <c r="BG53" i="4" s="1"/>
  <c r="CB33" i="4" l="1"/>
  <c r="CB32" i="17" s="1"/>
  <c r="CC37" i="14"/>
  <c r="CB81" i="14"/>
  <c r="CB67" i="14"/>
  <c r="CA40" i="17"/>
  <c r="CA49" i="17"/>
  <c r="AX30" i="4"/>
  <c r="AX19" i="17"/>
  <c r="AX20" i="17" s="1"/>
  <c r="AX22" i="17" s="1"/>
  <c r="AX25" i="17" s="1"/>
  <c r="AX27" i="17" s="1"/>
  <c r="AX38" i="4"/>
  <c r="AX37" i="17"/>
  <c r="AX38" i="17" s="1"/>
  <c r="AX41" i="17" s="1"/>
  <c r="AX43" i="17" s="1"/>
  <c r="AX45" i="17" s="1"/>
  <c r="CA122" i="3"/>
  <c r="CA123" i="3" s="1"/>
  <c r="CA9" i="17"/>
  <c r="BG59" i="4"/>
  <c r="BG62" i="4" s="1"/>
  <c r="BG24" i="7" s="1"/>
  <c r="BG83" i="7" s="1"/>
  <c r="BG8" i="17"/>
  <c r="BG11" i="17" s="1"/>
  <c r="BG13" i="17" s="1"/>
  <c r="CA15" i="4"/>
  <c r="CA16" i="4" s="1"/>
  <c r="CA47" i="12" s="1"/>
  <c r="CA48" i="12" s="1"/>
  <c r="CA56" i="12" s="1"/>
  <c r="CA57" i="4"/>
  <c r="CB75" i="14"/>
  <c r="CB77" i="14" s="1"/>
  <c r="CB49" i="14"/>
  <c r="BZ22" i="12"/>
  <c r="BZ23" i="12" s="1"/>
  <c r="BZ36" i="12"/>
  <c r="BY43" i="12"/>
  <c r="BY50" i="4" s="1"/>
  <c r="BY57" i="12"/>
  <c r="BY58" i="12" s="1"/>
  <c r="CA10" i="12"/>
  <c r="CA11" i="12" s="1"/>
  <c r="CA84" i="14"/>
  <c r="AY78" i="7"/>
  <c r="AY80" i="7" s="1"/>
  <c r="AY86" i="7" s="1"/>
  <c r="AY82" i="7"/>
  <c r="AY84" i="7" s="1"/>
  <c r="AY87" i="7" s="1"/>
  <c r="BH52" i="11"/>
  <c r="BH44" i="11" s="1"/>
  <c r="BH46" i="11" s="1"/>
  <c r="BG32" i="4"/>
  <c r="BG23" i="17" s="1"/>
  <c r="BH129" i="9"/>
  <c r="BH130" i="9" s="1"/>
  <c r="BH43" i="4"/>
  <c r="AX71" i="4" l="1"/>
  <c r="CB14" i="4"/>
  <c r="CB55" i="4"/>
  <c r="CC64" i="14"/>
  <c r="CC66" i="14" s="1"/>
  <c r="CC40" i="14"/>
  <c r="CA51" i="17"/>
  <c r="CA52" i="17" s="1"/>
  <c r="CA54" i="17" s="1"/>
  <c r="CA10" i="17"/>
  <c r="CA11" i="17" s="1"/>
  <c r="CA13" i="17" s="1"/>
  <c r="CA24" i="17"/>
  <c r="CA25" i="17" s="1"/>
  <c r="CA27" i="17" s="1"/>
  <c r="CA42" i="17"/>
  <c r="CA43" i="17" s="1"/>
  <c r="CA45" i="17" s="1"/>
  <c r="AX70" i="4"/>
  <c r="CA49" i="12"/>
  <c r="CA18" i="4" s="1"/>
  <c r="CA19" i="4" s="1"/>
  <c r="CA13" i="7" s="1"/>
  <c r="CA79" i="7" s="1"/>
  <c r="CB82" i="14"/>
  <c r="CB83" i="14" s="1"/>
  <c r="CB90" i="14" s="1"/>
  <c r="CB91" i="14" s="1"/>
  <c r="CB78" i="14"/>
  <c r="BY35" i="4"/>
  <c r="BZ55" i="12"/>
  <c r="BZ37" i="12"/>
  <c r="BZ38" i="12" s="1"/>
  <c r="BZ41" i="12" s="1"/>
  <c r="BZ42" i="12" s="1"/>
  <c r="BZ32" i="12"/>
  <c r="BZ33" i="12" s="1"/>
  <c r="CA30" i="12" s="1"/>
  <c r="CA21" i="12" s="1"/>
  <c r="CC46" i="14"/>
  <c r="CB34" i="4"/>
  <c r="CB33" i="17" s="1"/>
  <c r="CB34" i="17" s="1"/>
  <c r="CA17" i="12"/>
  <c r="CA18" i="12" s="1"/>
  <c r="CA31" i="12" s="1"/>
  <c r="CA13" i="12"/>
  <c r="CA14" i="12" s="1"/>
  <c r="AY88" i="7"/>
  <c r="BI127" i="9"/>
  <c r="BI119" i="9" s="1"/>
  <c r="BI121" i="9" s="1"/>
  <c r="BH28" i="4"/>
  <c r="BH18" i="17" s="1"/>
  <c r="BH54" i="11"/>
  <c r="BH55" i="11" s="1"/>
  <c r="BH47" i="11"/>
  <c r="BH44" i="4" s="1"/>
  <c r="BH45" i="4" s="1"/>
  <c r="BH48" i="4" s="1"/>
  <c r="BH53" i="4" s="1"/>
  <c r="CC33" i="4" l="1"/>
  <c r="CC32" i="17" s="1"/>
  <c r="CD37" i="14"/>
  <c r="CC81" i="14"/>
  <c r="CC67" i="14"/>
  <c r="CB40" i="17"/>
  <c r="CB49" i="17"/>
  <c r="BH59" i="4"/>
  <c r="BH62" i="4" s="1"/>
  <c r="BH24" i="7" s="1"/>
  <c r="BH83" i="7" s="1"/>
  <c r="BH8" i="17"/>
  <c r="BH11" i="17" s="1"/>
  <c r="BH13" i="17" s="1"/>
  <c r="CB9" i="17"/>
  <c r="CB122" i="3"/>
  <c r="CB123" i="3" s="1"/>
  <c r="AY89" i="7"/>
  <c r="AY64" i="4" s="1"/>
  <c r="AY65" i="4" s="1"/>
  <c r="AY20" i="15"/>
  <c r="AY22" i="15" s="1"/>
  <c r="AY35" i="15" s="1"/>
  <c r="AY37" i="15" s="1"/>
  <c r="AY58" i="15" s="1"/>
  <c r="AY59" i="15" s="1"/>
  <c r="CB15" i="4"/>
  <c r="CB16" i="4" s="1"/>
  <c r="CB47" i="12" s="1"/>
  <c r="CB48" i="12" s="1"/>
  <c r="CB56" i="12" s="1"/>
  <c r="CB57" i="4"/>
  <c r="CC75" i="14"/>
  <c r="CC77" i="14" s="1"/>
  <c r="CC49" i="14"/>
  <c r="CA36" i="12"/>
  <c r="CA22" i="12"/>
  <c r="CA23" i="12" s="1"/>
  <c r="CB84" i="14"/>
  <c r="CB10" i="12"/>
  <c r="CB11" i="12" s="1"/>
  <c r="BZ57" i="12"/>
  <c r="BZ58" i="12" s="1"/>
  <c r="BZ43" i="12"/>
  <c r="BZ50" i="4" s="1"/>
  <c r="AY14" i="7"/>
  <c r="AY15" i="7" s="1"/>
  <c r="AY25" i="7"/>
  <c r="AY26" i="7" s="1"/>
  <c r="BI52" i="11"/>
  <c r="BH32" i="4"/>
  <c r="BH23" i="17" s="1"/>
  <c r="BI129" i="9"/>
  <c r="BI130" i="9" s="1"/>
  <c r="BI43" i="4"/>
  <c r="AY21" i="4" l="1"/>
  <c r="AY22" i="4" s="1"/>
  <c r="CC55" i="4"/>
  <c r="CC14" i="4"/>
  <c r="CD64" i="14"/>
  <c r="CD66" i="14" s="1"/>
  <c r="CD40" i="14"/>
  <c r="CB51" i="17"/>
  <c r="CB52" i="17" s="1"/>
  <c r="CB54" i="17" s="1"/>
  <c r="CB42" i="17"/>
  <c r="CB43" i="17" s="1"/>
  <c r="CB45" i="17" s="1"/>
  <c r="CB10" i="17"/>
  <c r="CB11" i="17" s="1"/>
  <c r="CB13" i="17" s="1"/>
  <c r="CB24" i="17"/>
  <c r="CB25" i="17" s="1"/>
  <c r="CB27" i="17" s="1"/>
  <c r="AY61" i="15"/>
  <c r="AY40" i="15"/>
  <c r="AY42" i="15" s="1"/>
  <c r="AY45" i="15" s="1"/>
  <c r="AY49" i="15"/>
  <c r="AY51" i="15" s="1"/>
  <c r="AY53" i="15" s="1"/>
  <c r="CB49" i="12"/>
  <c r="CB18" i="4" s="1"/>
  <c r="CB19" i="4" s="1"/>
  <c r="CB13" i="7" s="1"/>
  <c r="CB79" i="7" s="1"/>
  <c r="CC82" i="14"/>
  <c r="CC83" i="14" s="1"/>
  <c r="CC90" i="14" s="1"/>
  <c r="CC91" i="14" s="1"/>
  <c r="CC78" i="14"/>
  <c r="CA32" i="12"/>
  <c r="CA33" i="12" s="1"/>
  <c r="CB30" i="12" s="1"/>
  <c r="CB21" i="12" s="1"/>
  <c r="CA37" i="12"/>
  <c r="CA38" i="12" s="1"/>
  <c r="CA41" i="12" s="1"/>
  <c r="CA42" i="12" s="1"/>
  <c r="BZ35" i="4"/>
  <c r="CA55" i="12"/>
  <c r="CB13" i="12"/>
  <c r="CB14" i="12" s="1"/>
  <c r="CB17" i="12"/>
  <c r="CB18" i="12" s="1"/>
  <c r="CB31" i="12" s="1"/>
  <c r="CD46" i="14"/>
  <c r="CC34" i="4"/>
  <c r="CC33" i="17" s="1"/>
  <c r="CC34" i="17" s="1"/>
  <c r="AY29" i="4"/>
  <c r="AZ23" i="7"/>
  <c r="AZ12" i="7"/>
  <c r="AY37" i="4"/>
  <c r="BJ127" i="9"/>
  <c r="BJ119" i="9" s="1"/>
  <c r="BJ121" i="9" s="1"/>
  <c r="BI28" i="4"/>
  <c r="BI18" i="17" s="1"/>
  <c r="BI44" i="11"/>
  <c r="BI46" i="11" s="1"/>
  <c r="CE37" i="14" l="1"/>
  <c r="CD33" i="4"/>
  <c r="CD32" i="17" s="1"/>
  <c r="CD67" i="14"/>
  <c r="CD81" i="14"/>
  <c r="CC40" i="17"/>
  <c r="CC49" i="17"/>
  <c r="AY30" i="4"/>
  <c r="AY19" i="17"/>
  <c r="AY20" i="17" s="1"/>
  <c r="AY22" i="17" s="1"/>
  <c r="AY25" i="17" s="1"/>
  <c r="AY27" i="17" s="1"/>
  <c r="AY38" i="4"/>
  <c r="AY37" i="17"/>
  <c r="AY38" i="17" s="1"/>
  <c r="AY41" i="17" s="1"/>
  <c r="AY43" i="17" s="1"/>
  <c r="AY45" i="17" s="1"/>
  <c r="CC9" i="17"/>
  <c r="CC122" i="3"/>
  <c r="CC123" i="3" s="1"/>
  <c r="CC15" i="4"/>
  <c r="CC16" i="4" s="1"/>
  <c r="CC47" i="12" s="1"/>
  <c r="CC48" i="12" s="1"/>
  <c r="CC56" i="12" s="1"/>
  <c r="CC57" i="4"/>
  <c r="CC84" i="14"/>
  <c r="CC10" i="12"/>
  <c r="CC11" i="12" s="1"/>
  <c r="CB22" i="12"/>
  <c r="CB23" i="12" s="1"/>
  <c r="CB36" i="12"/>
  <c r="CD75" i="14"/>
  <c r="CD77" i="14" s="1"/>
  <c r="CD49" i="14"/>
  <c r="CA57" i="12"/>
  <c r="CA58" i="12" s="1"/>
  <c r="CA43" i="12"/>
  <c r="CA50" i="4" s="1"/>
  <c r="AZ78" i="7"/>
  <c r="AZ80" i="7" s="1"/>
  <c r="AZ86" i="7" s="1"/>
  <c r="AZ82" i="7"/>
  <c r="AZ84" i="7" s="1"/>
  <c r="AZ87" i="7" s="1"/>
  <c r="BI54" i="11"/>
  <c r="BI55" i="11" s="1"/>
  <c r="BI47" i="11"/>
  <c r="BI44" i="4" s="1"/>
  <c r="BI45" i="4" s="1"/>
  <c r="BI48" i="4" s="1"/>
  <c r="BI53" i="4" s="1"/>
  <c r="BJ129" i="9"/>
  <c r="BJ130" i="9" s="1"/>
  <c r="BJ43" i="4"/>
  <c r="CD14" i="4" l="1"/>
  <c r="CD55" i="4"/>
  <c r="CE40" i="14"/>
  <c r="CE64" i="14"/>
  <c r="CE66" i="14" s="1"/>
  <c r="AY71" i="4"/>
  <c r="AY70" i="4"/>
  <c r="CC51" i="17"/>
  <c r="CC52" i="17" s="1"/>
  <c r="CC54" i="17" s="1"/>
  <c r="CC42" i="17"/>
  <c r="CC43" i="17" s="1"/>
  <c r="CC45" i="17" s="1"/>
  <c r="CC10" i="17"/>
  <c r="CC11" i="17" s="1"/>
  <c r="CC13" i="17" s="1"/>
  <c r="CC24" i="17"/>
  <c r="CC25" i="17" s="1"/>
  <c r="CC27" i="17" s="1"/>
  <c r="BI59" i="4"/>
  <c r="BI62" i="4" s="1"/>
  <c r="BI24" i="7" s="1"/>
  <c r="BI83" i="7" s="1"/>
  <c r="BI8" i="17"/>
  <c r="BI11" i="17" s="1"/>
  <c r="BI13" i="17" s="1"/>
  <c r="CC49" i="12"/>
  <c r="CC18" i="4" s="1"/>
  <c r="CC19" i="4" s="1"/>
  <c r="CC13" i="7" s="1"/>
  <c r="CC79" i="7" s="1"/>
  <c r="CD82" i="14"/>
  <c r="CD78" i="14"/>
  <c r="CA35" i="4"/>
  <c r="CB55" i="12"/>
  <c r="CD83" i="14"/>
  <c r="CD90" i="14" s="1"/>
  <c r="CD91" i="14" s="1"/>
  <c r="CE46" i="14"/>
  <c r="CD34" i="4"/>
  <c r="CD33" i="17" s="1"/>
  <c r="CD34" i="17" s="1"/>
  <c r="CC17" i="12"/>
  <c r="CC18" i="12" s="1"/>
  <c r="CC31" i="12" s="1"/>
  <c r="CC13" i="12"/>
  <c r="CC14" i="12" s="1"/>
  <c r="CB32" i="12"/>
  <c r="CB33" i="12" s="1"/>
  <c r="CC30" i="12" s="1"/>
  <c r="CC21" i="12" s="1"/>
  <c r="CB37" i="12"/>
  <c r="CB38" i="12" s="1"/>
  <c r="CB41" i="12" s="1"/>
  <c r="CB42" i="12" s="1"/>
  <c r="AZ88" i="7"/>
  <c r="BK127" i="9"/>
  <c r="BJ28" i="4"/>
  <c r="BJ18" i="17" s="1"/>
  <c r="BJ52" i="11"/>
  <c r="BI32" i="4"/>
  <c r="BI23" i="17" s="1"/>
  <c r="CE67" i="14" l="1"/>
  <c r="CE81" i="14"/>
  <c r="CF37" i="14"/>
  <c r="CE33" i="4"/>
  <c r="CE32" i="17" s="1"/>
  <c r="CD40" i="17"/>
  <c r="CD49" i="17"/>
  <c r="CD9" i="17"/>
  <c r="CD122" i="3"/>
  <c r="CD123" i="3" s="1"/>
  <c r="AZ89" i="7"/>
  <c r="AZ64" i="4" s="1"/>
  <c r="AZ65" i="4" s="1"/>
  <c r="AZ20" i="15"/>
  <c r="AZ22" i="15" s="1"/>
  <c r="AZ35" i="15" s="1"/>
  <c r="AZ37" i="15" s="1"/>
  <c r="AZ58" i="15" s="1"/>
  <c r="AZ59" i="15" s="1"/>
  <c r="CD15" i="4"/>
  <c r="CD16" i="4" s="1"/>
  <c r="CD47" i="12" s="1"/>
  <c r="CD48" i="12" s="1"/>
  <c r="CD56" i="12" s="1"/>
  <c r="CD57" i="4"/>
  <c r="CB57" i="12"/>
  <c r="CB58" i="12" s="1"/>
  <c r="CB43" i="12"/>
  <c r="CB50" i="4" s="1"/>
  <c r="CC22" i="12"/>
  <c r="CC23" i="12" s="1"/>
  <c r="CC36" i="12"/>
  <c r="CD84" i="14"/>
  <c r="CD10" i="12"/>
  <c r="CD11" i="12" s="1"/>
  <c r="CE75" i="14"/>
  <c r="CE77" i="14" s="1"/>
  <c r="CE49" i="14"/>
  <c r="AZ14" i="7"/>
  <c r="AZ15" i="7" s="1"/>
  <c r="AZ25" i="7"/>
  <c r="AZ26" i="7" s="1"/>
  <c r="BJ44" i="11"/>
  <c r="BJ46" i="11" s="1"/>
  <c r="BK119" i="9"/>
  <c r="BK121" i="9" s="1"/>
  <c r="CF40" i="14" l="1"/>
  <c r="CF64" i="14"/>
  <c r="CF66" i="14" s="1"/>
  <c r="AZ21" i="4"/>
  <c r="AZ22" i="4" s="1"/>
  <c r="CE55" i="4"/>
  <c r="CE14" i="4"/>
  <c r="CD51" i="17"/>
  <c r="CD52" i="17" s="1"/>
  <c r="CD54" i="17" s="1"/>
  <c r="CD42" i="17"/>
  <c r="CD43" i="17" s="1"/>
  <c r="CD45" i="17" s="1"/>
  <c r="CD24" i="17"/>
  <c r="CD25" i="17" s="1"/>
  <c r="CD27" i="17" s="1"/>
  <c r="CD10" i="17"/>
  <c r="CD11" i="17" s="1"/>
  <c r="CD13" i="17" s="1"/>
  <c r="AZ61" i="15"/>
  <c r="CD49" i="12"/>
  <c r="CD18" i="4" s="1"/>
  <c r="CD19" i="4" s="1"/>
  <c r="CD13" i="7" s="1"/>
  <c r="CD79" i="7" s="1"/>
  <c r="AZ40" i="15"/>
  <c r="AZ42" i="15" s="1"/>
  <c r="AZ45" i="15" s="1"/>
  <c r="AZ49" i="15"/>
  <c r="AZ51" i="15" s="1"/>
  <c r="AZ53" i="15" s="1"/>
  <c r="CE82" i="14"/>
  <c r="CE83" i="14" s="1"/>
  <c r="CE90" i="14" s="1"/>
  <c r="CE91" i="14" s="1"/>
  <c r="CE78" i="14"/>
  <c r="CC37" i="12"/>
  <c r="CC38" i="12" s="1"/>
  <c r="CC41" i="12" s="1"/>
  <c r="CC42" i="12" s="1"/>
  <c r="CC32" i="12"/>
  <c r="CC33" i="12" s="1"/>
  <c r="CD30" i="12" s="1"/>
  <c r="CD21" i="12" s="1"/>
  <c r="CD13" i="12"/>
  <c r="CD14" i="12" s="1"/>
  <c r="CD17" i="12"/>
  <c r="CD18" i="12" s="1"/>
  <c r="CD31" i="12" s="1"/>
  <c r="CC55" i="12"/>
  <c r="CB35" i="4"/>
  <c r="CF46" i="14"/>
  <c r="CE34" i="4"/>
  <c r="CE33" i="17" s="1"/>
  <c r="CE34" i="17" s="1"/>
  <c r="BA23" i="7"/>
  <c r="AZ29" i="4"/>
  <c r="BA12" i="7"/>
  <c r="AZ37" i="4"/>
  <c r="BK129" i="9"/>
  <c r="BK130" i="9" s="1"/>
  <c r="BK43" i="4"/>
  <c r="BJ54" i="11"/>
  <c r="BJ55" i="11" s="1"/>
  <c r="BJ47" i="11"/>
  <c r="BJ44" i="4" s="1"/>
  <c r="BJ45" i="4" s="1"/>
  <c r="BJ48" i="4" s="1"/>
  <c r="BJ53" i="4" s="1"/>
  <c r="CF81" i="14" l="1"/>
  <c r="CF67" i="14"/>
  <c r="CG37" i="14"/>
  <c r="CF33" i="4"/>
  <c r="CF32" i="17" s="1"/>
  <c r="CE40" i="17"/>
  <c r="CE49" i="17"/>
  <c r="AZ38" i="4"/>
  <c r="AZ37" i="17"/>
  <c r="AZ38" i="17" s="1"/>
  <c r="AZ41" i="17" s="1"/>
  <c r="AZ43" i="17" s="1"/>
  <c r="AZ45" i="17" s="1"/>
  <c r="AZ30" i="4"/>
  <c r="AZ19" i="17"/>
  <c r="AZ20" i="17" s="1"/>
  <c r="AZ22" i="17" s="1"/>
  <c r="AZ25" i="17" s="1"/>
  <c r="AZ27" i="17" s="1"/>
  <c r="CE122" i="3"/>
  <c r="CE123" i="3" s="1"/>
  <c r="CE9" i="17"/>
  <c r="BJ59" i="4"/>
  <c r="BJ62" i="4" s="1"/>
  <c r="BJ24" i="7" s="1"/>
  <c r="BJ83" i="7" s="1"/>
  <c r="BJ8" i="17"/>
  <c r="BJ11" i="17" s="1"/>
  <c r="BJ13" i="17" s="1"/>
  <c r="CE15" i="4"/>
  <c r="CE16" i="4" s="1"/>
  <c r="CE47" i="12" s="1"/>
  <c r="CE48" i="12" s="1"/>
  <c r="CE56" i="12" s="1"/>
  <c r="CE57" i="4"/>
  <c r="CF75" i="14"/>
  <c r="CF77" i="14" s="1"/>
  <c r="CF49" i="14"/>
  <c r="CD22" i="12"/>
  <c r="CD23" i="12" s="1"/>
  <c r="CD36" i="12"/>
  <c r="CE84" i="14"/>
  <c r="CE10" i="12"/>
  <c r="CE11" i="12" s="1"/>
  <c r="CC43" i="12"/>
  <c r="CC50" i="4" s="1"/>
  <c r="CC57" i="12"/>
  <c r="CC58" i="12" s="1"/>
  <c r="BA78" i="7"/>
  <c r="BA80" i="7" s="1"/>
  <c r="BA86" i="7" s="1"/>
  <c r="BA82" i="7"/>
  <c r="BA84" i="7" s="1"/>
  <c r="BA87" i="7" s="1"/>
  <c r="BK52" i="11"/>
  <c r="BJ32" i="4"/>
  <c r="BJ23" i="17" s="1"/>
  <c r="BL127" i="9"/>
  <c r="BK28" i="4"/>
  <c r="BK18" i="17" s="1"/>
  <c r="CG40" i="14" l="1"/>
  <c r="CG64" i="14"/>
  <c r="CG66" i="14" s="1"/>
  <c r="CF14" i="4"/>
  <c r="CF55" i="4"/>
  <c r="AZ70" i="4"/>
  <c r="CE42" i="17"/>
  <c r="CE43" i="17" s="1"/>
  <c r="CE45" i="17" s="1"/>
  <c r="CE24" i="17"/>
  <c r="CE25" i="17" s="1"/>
  <c r="CE27" i="17" s="1"/>
  <c r="CE51" i="17"/>
  <c r="CE52" i="17" s="1"/>
  <c r="CE54" i="17" s="1"/>
  <c r="CE10" i="17"/>
  <c r="CE11" i="17" s="1"/>
  <c r="CE13" i="17" s="1"/>
  <c r="CE49" i="12"/>
  <c r="CE18" i="4" s="1"/>
  <c r="CE19" i="4" s="1"/>
  <c r="CE13" i="7" s="1"/>
  <c r="CE79" i="7" s="1"/>
  <c r="CF82" i="14"/>
  <c r="CF83" i="14" s="1"/>
  <c r="CF90" i="14" s="1"/>
  <c r="CF91" i="14" s="1"/>
  <c r="CF78" i="14"/>
  <c r="CD32" i="12"/>
  <c r="CD33" i="12" s="1"/>
  <c r="CE30" i="12" s="1"/>
  <c r="CE21" i="12" s="1"/>
  <c r="CD37" i="12"/>
  <c r="CD38" i="12" s="1"/>
  <c r="CD41" i="12" s="1"/>
  <c r="CD42" i="12" s="1"/>
  <c r="CG46" i="14"/>
  <c r="CF34" i="4"/>
  <c r="CF33" i="17" s="1"/>
  <c r="CF34" i="17" s="1"/>
  <c r="CC35" i="4"/>
  <c r="CD55" i="12"/>
  <c r="CE17" i="12"/>
  <c r="CE18" i="12" s="1"/>
  <c r="CE31" i="12" s="1"/>
  <c r="CE13" i="12"/>
  <c r="CE14" i="12" s="1"/>
  <c r="BA88" i="7"/>
  <c r="BL119" i="9"/>
  <c r="BL121" i="9" s="1"/>
  <c r="BK44" i="11"/>
  <c r="BK46" i="11" s="1"/>
  <c r="CG81" i="14" l="1"/>
  <c r="CG67" i="14"/>
  <c r="CH37" i="14"/>
  <c r="CG33" i="4"/>
  <c r="CG32" i="17" s="1"/>
  <c r="CF40" i="17"/>
  <c r="CF49" i="17"/>
  <c r="CF122" i="3"/>
  <c r="CF123" i="3" s="1"/>
  <c r="CF9" i="17"/>
  <c r="BA89" i="7"/>
  <c r="BA21" i="4" s="1"/>
  <c r="BA22" i="4" s="1"/>
  <c r="BA20" i="15"/>
  <c r="BA22" i="15" s="1"/>
  <c r="BA35" i="15" s="1"/>
  <c r="BA37" i="15" s="1"/>
  <c r="BA58" i="15" s="1"/>
  <c r="BA59" i="15" s="1"/>
  <c r="CF15" i="4"/>
  <c r="CF16" i="4" s="1"/>
  <c r="CF47" i="12" s="1"/>
  <c r="CF48" i="12" s="1"/>
  <c r="CF49" i="12" s="1"/>
  <c r="CF18" i="4" s="1"/>
  <c r="CF19" i="4" s="1"/>
  <c r="CF13" i="7" s="1"/>
  <c r="CF79" i="7" s="1"/>
  <c r="CF57" i="4"/>
  <c r="CF10" i="12"/>
  <c r="CF11" i="12" s="1"/>
  <c r="CF84" i="14"/>
  <c r="CE36" i="12"/>
  <c r="CE22" i="12"/>
  <c r="CE23" i="12" s="1"/>
  <c r="CG75" i="14"/>
  <c r="CG77" i="14" s="1"/>
  <c r="CG49" i="14"/>
  <c r="CD43" i="12"/>
  <c r="CD50" i="4" s="1"/>
  <c r="CD57" i="12"/>
  <c r="CD58" i="12" s="1"/>
  <c r="BA14" i="7"/>
  <c r="BA15" i="7" s="1"/>
  <c r="BA25" i="7"/>
  <c r="BA26" i="7" s="1"/>
  <c r="BK54" i="11"/>
  <c r="BK55" i="11" s="1"/>
  <c r="BK47" i="11"/>
  <c r="BK44" i="4" s="1"/>
  <c r="BK45" i="4" s="1"/>
  <c r="BK48" i="4" s="1"/>
  <c r="BK53" i="4" s="1"/>
  <c r="BL129" i="9"/>
  <c r="BL130" i="9" s="1"/>
  <c r="BL43" i="4"/>
  <c r="CH40" i="14" l="1"/>
  <c r="CH64" i="14"/>
  <c r="CH66" i="14" s="1"/>
  <c r="CG14" i="4"/>
  <c r="CG55" i="4"/>
  <c r="BA64" i="4"/>
  <c r="BA65" i="4" s="1"/>
  <c r="CF24" i="17"/>
  <c r="CF25" i="17" s="1"/>
  <c r="CF27" i="17" s="1"/>
  <c r="CF51" i="17"/>
  <c r="CF52" i="17" s="1"/>
  <c r="CF54" i="17" s="1"/>
  <c r="CF42" i="17"/>
  <c r="CF43" i="17" s="1"/>
  <c r="CF45" i="17" s="1"/>
  <c r="CF10" i="17"/>
  <c r="CF11" i="17" s="1"/>
  <c r="CF13" i="17" s="1"/>
  <c r="BA61" i="15"/>
  <c r="BK59" i="4"/>
  <c r="BK62" i="4" s="1"/>
  <c r="BK24" i="7" s="1"/>
  <c r="BK83" i="7" s="1"/>
  <c r="BK8" i="17"/>
  <c r="BK11" i="17" s="1"/>
  <c r="BK13" i="17" s="1"/>
  <c r="CF56" i="12"/>
  <c r="BA40" i="15"/>
  <c r="BA42" i="15" s="1"/>
  <c r="BA45" i="15" s="1"/>
  <c r="BA49" i="15"/>
  <c r="BA51" i="15" s="1"/>
  <c r="BA53" i="15" s="1"/>
  <c r="CG82" i="14"/>
  <c r="CG83" i="14" s="1"/>
  <c r="CG90" i="14" s="1"/>
  <c r="CG91" i="14" s="1"/>
  <c r="CG78" i="14"/>
  <c r="CE55" i="12"/>
  <c r="CD35" i="4"/>
  <c r="CE37" i="12"/>
  <c r="CE38" i="12" s="1"/>
  <c r="CE41" i="12" s="1"/>
  <c r="CE42" i="12" s="1"/>
  <c r="CE32" i="12"/>
  <c r="CE33" i="12" s="1"/>
  <c r="CF30" i="12" s="1"/>
  <c r="CF21" i="12" s="1"/>
  <c r="CH46" i="14"/>
  <c r="CG34" i="4"/>
  <c r="CG33" i="17" s="1"/>
  <c r="CG34" i="17" s="1"/>
  <c r="CF17" i="12"/>
  <c r="CF18" i="12" s="1"/>
  <c r="CF31" i="12" s="1"/>
  <c r="CF13" i="12"/>
  <c r="CF14" i="12" s="1"/>
  <c r="BA29" i="4"/>
  <c r="BB23" i="7"/>
  <c r="BB12" i="7"/>
  <c r="BA37" i="4"/>
  <c r="BM127" i="9"/>
  <c r="BL28" i="4"/>
  <c r="BL18" i="17" s="1"/>
  <c r="BL52" i="11"/>
  <c r="BK32" i="4"/>
  <c r="BK23" i="17" s="1"/>
  <c r="CH81" i="14" l="1"/>
  <c r="CH67" i="14"/>
  <c r="CI37" i="14"/>
  <c r="CH33" i="4"/>
  <c r="CH32" i="17" s="1"/>
  <c r="CG40" i="17"/>
  <c r="CG49" i="17"/>
  <c r="BA38" i="4"/>
  <c r="BA37" i="17"/>
  <c r="BA38" i="17" s="1"/>
  <c r="BA41" i="17" s="1"/>
  <c r="BA43" i="17" s="1"/>
  <c r="BA45" i="17" s="1"/>
  <c r="BA30" i="4"/>
  <c r="BA19" i="17"/>
  <c r="BA20" i="17" s="1"/>
  <c r="BA22" i="17" s="1"/>
  <c r="BA25" i="17" s="1"/>
  <c r="BA27" i="17" s="1"/>
  <c r="CG122" i="3"/>
  <c r="CG123" i="3" s="1"/>
  <c r="CG9" i="17"/>
  <c r="CG15" i="4"/>
  <c r="CG16" i="4" s="1"/>
  <c r="CG47" i="12" s="1"/>
  <c r="CG48" i="12" s="1"/>
  <c r="CG56" i="12" s="1"/>
  <c r="CG57" i="4"/>
  <c r="CH75" i="14"/>
  <c r="CH77" i="14" s="1"/>
  <c r="CH49" i="14"/>
  <c r="CG10" i="12"/>
  <c r="CG11" i="12" s="1"/>
  <c r="CG84" i="14"/>
  <c r="CE43" i="12"/>
  <c r="CE50" i="4" s="1"/>
  <c r="CE57" i="12"/>
  <c r="CE58" i="12" s="1"/>
  <c r="CF36" i="12"/>
  <c r="CF22" i="12"/>
  <c r="CF23" i="12" s="1"/>
  <c r="BB78" i="7"/>
  <c r="BB80" i="7" s="1"/>
  <c r="BB86" i="7" s="1"/>
  <c r="BB82" i="7"/>
  <c r="BB84" i="7" s="1"/>
  <c r="BB87" i="7" s="1"/>
  <c r="BL44" i="11"/>
  <c r="BL46" i="11" s="1"/>
  <c r="BM119" i="9"/>
  <c r="BM121" i="9" s="1"/>
  <c r="BA70" i="4" l="1"/>
  <c r="CI64" i="14"/>
  <c r="CI66" i="14" s="1"/>
  <c r="CI40" i="14"/>
  <c r="CH55" i="4"/>
  <c r="CH14" i="4"/>
  <c r="BA71" i="4"/>
  <c r="CG51" i="17"/>
  <c r="CG52" i="17" s="1"/>
  <c r="CG54" i="17" s="1"/>
  <c r="CG24" i="17"/>
  <c r="CG25" i="17" s="1"/>
  <c r="CG27" i="17" s="1"/>
  <c r="CG10" i="17"/>
  <c r="CG11" i="17" s="1"/>
  <c r="CG13" i="17" s="1"/>
  <c r="CG42" i="17"/>
  <c r="CG43" i="17" s="1"/>
  <c r="CG45" i="17" s="1"/>
  <c r="CG49" i="12"/>
  <c r="CG18" i="4" s="1"/>
  <c r="CG19" i="4" s="1"/>
  <c r="CG13" i="7" s="1"/>
  <c r="CG79" i="7" s="1"/>
  <c r="CH82" i="14"/>
  <c r="CH83" i="14" s="1"/>
  <c r="CH90" i="14" s="1"/>
  <c r="CH91" i="14" s="1"/>
  <c r="CH78" i="14"/>
  <c r="CF55" i="12"/>
  <c r="CE35" i="4"/>
  <c r="CF32" i="12"/>
  <c r="CF33" i="12" s="1"/>
  <c r="CG30" i="12" s="1"/>
  <c r="CG21" i="12" s="1"/>
  <c r="CF37" i="12"/>
  <c r="CF38" i="12" s="1"/>
  <c r="CF41" i="12" s="1"/>
  <c r="CF42" i="12" s="1"/>
  <c r="CG13" i="12"/>
  <c r="CG14" i="12" s="1"/>
  <c r="CG17" i="12"/>
  <c r="CG18" i="12" s="1"/>
  <c r="CG31" i="12" s="1"/>
  <c r="CI46" i="14"/>
  <c r="CH34" i="4"/>
  <c r="CH33" i="17" s="1"/>
  <c r="CH34" i="17" s="1"/>
  <c r="BB88" i="7"/>
  <c r="BM129" i="9"/>
  <c r="BM130" i="9" s="1"/>
  <c r="BM43" i="4"/>
  <c r="BL54" i="11"/>
  <c r="BL55" i="11" s="1"/>
  <c r="BL47" i="11"/>
  <c r="BL44" i="4" s="1"/>
  <c r="BL45" i="4" s="1"/>
  <c r="BL48" i="4" s="1"/>
  <c r="BL53" i="4" s="1"/>
  <c r="CJ37" i="14" l="1"/>
  <c r="CI33" i="4"/>
  <c r="CI32" i="17" s="1"/>
  <c r="CI67" i="14"/>
  <c r="CI81" i="14"/>
  <c r="CH40" i="17"/>
  <c r="CH49" i="17"/>
  <c r="CH122" i="3"/>
  <c r="CH123" i="3" s="1"/>
  <c r="CH9" i="17"/>
  <c r="BL59" i="4"/>
  <c r="BL62" i="4" s="1"/>
  <c r="BL24" i="7" s="1"/>
  <c r="BL83" i="7" s="1"/>
  <c r="BL8" i="17"/>
  <c r="BL11" i="17" s="1"/>
  <c r="BL13" i="17" s="1"/>
  <c r="BB89" i="7"/>
  <c r="BB21" i="4" s="1"/>
  <c r="BB22" i="4" s="1"/>
  <c r="BB20" i="15"/>
  <c r="BB22" i="15" s="1"/>
  <c r="BB35" i="15" s="1"/>
  <c r="BB37" i="15" s="1"/>
  <c r="BB58" i="15" s="1"/>
  <c r="BB59" i="15" s="1"/>
  <c r="CH15" i="4"/>
  <c r="CH16" i="4" s="1"/>
  <c r="CH47" i="12" s="1"/>
  <c r="CH48" i="12" s="1"/>
  <c r="CH56" i="12" s="1"/>
  <c r="CH57" i="4"/>
  <c r="CI75" i="14"/>
  <c r="CI77" i="14" s="1"/>
  <c r="CI49" i="14"/>
  <c r="CF43" i="12"/>
  <c r="CF50" i="4" s="1"/>
  <c r="CF57" i="12"/>
  <c r="CF58" i="12" s="1"/>
  <c r="CG36" i="12"/>
  <c r="CG22" i="12"/>
  <c r="CG23" i="12" s="1"/>
  <c r="CH84" i="14"/>
  <c r="CH10" i="12"/>
  <c r="CH11" i="12" s="1"/>
  <c r="BB25" i="7"/>
  <c r="BB26" i="7" s="1"/>
  <c r="BB14" i="7"/>
  <c r="BB15" i="7" s="1"/>
  <c r="BM52" i="11"/>
  <c r="BL32" i="4"/>
  <c r="BL23" i="17" s="1"/>
  <c r="BN127" i="9"/>
  <c r="BM28" i="4"/>
  <c r="BM18" i="17" s="1"/>
  <c r="BB64" i="4" l="1"/>
  <c r="BB65" i="4" s="1"/>
  <c r="CI14" i="4"/>
  <c r="CI55" i="4"/>
  <c r="H89" i="7"/>
  <c r="H64" i="4" s="1"/>
  <c r="H62" i="6" s="1"/>
  <c r="K62" i="6" s="1"/>
  <c r="L62" i="6" s="1"/>
  <c r="CJ64" i="14"/>
  <c r="CJ66" i="14" s="1"/>
  <c r="CJ40" i="14"/>
  <c r="CH51" i="17"/>
  <c r="CH52" i="17" s="1"/>
  <c r="CH54" i="17" s="1"/>
  <c r="CH42" i="17"/>
  <c r="CH43" i="17" s="1"/>
  <c r="CH45" i="17" s="1"/>
  <c r="CH24" i="17"/>
  <c r="CH25" i="17" s="1"/>
  <c r="CH27" i="17" s="1"/>
  <c r="CH10" i="17"/>
  <c r="CH11" i="17" s="1"/>
  <c r="CH13" i="17" s="1"/>
  <c r="BB61" i="15"/>
  <c r="CH49" i="12"/>
  <c r="CH18" i="4" s="1"/>
  <c r="CH19" i="4" s="1"/>
  <c r="CH13" i="7" s="1"/>
  <c r="CH79" i="7" s="1"/>
  <c r="BB40" i="15"/>
  <c r="BB42" i="15" s="1"/>
  <c r="BB45" i="15" s="1"/>
  <c r="BB49" i="15"/>
  <c r="BB51" i="15" s="1"/>
  <c r="BB53" i="15" s="1"/>
  <c r="CI82" i="14"/>
  <c r="CI83" i="14" s="1"/>
  <c r="CI90" i="14" s="1"/>
  <c r="CI91" i="14" s="1"/>
  <c r="CI78" i="14"/>
  <c r="CG32" i="12"/>
  <c r="CG33" i="12" s="1"/>
  <c r="CH30" i="12" s="1"/>
  <c r="CH21" i="12" s="1"/>
  <c r="CG37" i="12"/>
  <c r="CG38" i="12" s="1"/>
  <c r="CG41" i="12" s="1"/>
  <c r="CG42" i="12" s="1"/>
  <c r="CG55" i="12"/>
  <c r="CF35" i="4"/>
  <c r="CJ46" i="14"/>
  <c r="CI34" i="4"/>
  <c r="CI33" i="17" s="1"/>
  <c r="CI34" i="17" s="1"/>
  <c r="CH17" i="12"/>
  <c r="CH18" i="12" s="1"/>
  <c r="CH31" i="12" s="1"/>
  <c r="CH13" i="12"/>
  <c r="CH14" i="12" s="1"/>
  <c r="BC12" i="7"/>
  <c r="BB37" i="4"/>
  <c r="BB29" i="4"/>
  <c r="BC23" i="7"/>
  <c r="BN119" i="9"/>
  <c r="BN121" i="9" s="1"/>
  <c r="BM44" i="11"/>
  <c r="BM46" i="11" s="1"/>
  <c r="H21" i="4" l="1"/>
  <c r="H25" i="6" s="1"/>
  <c r="K25" i="6" s="1"/>
  <c r="J25" i="6" s="1"/>
  <c r="CJ33" i="4"/>
  <c r="CJ32" i="17" s="1"/>
  <c r="CK37" i="14"/>
  <c r="CJ81" i="14"/>
  <c r="CJ67" i="14"/>
  <c r="CI40" i="17"/>
  <c r="CI49" i="17"/>
  <c r="BB30" i="4"/>
  <c r="BB19" i="17"/>
  <c r="BB20" i="17" s="1"/>
  <c r="BB22" i="17" s="1"/>
  <c r="BB25" i="17" s="1"/>
  <c r="BB27" i="17" s="1"/>
  <c r="BB38" i="4"/>
  <c r="BB37" i="17"/>
  <c r="BB38" i="17" s="1"/>
  <c r="BB41" i="17" s="1"/>
  <c r="BB43" i="17" s="1"/>
  <c r="BB45" i="17" s="1"/>
  <c r="CI9" i="17"/>
  <c r="CI122" i="3"/>
  <c r="CI123" i="3" s="1"/>
  <c r="CI15" i="4"/>
  <c r="CI16" i="4" s="1"/>
  <c r="CI47" i="12" s="1"/>
  <c r="CI48" i="12" s="1"/>
  <c r="CI49" i="12" s="1"/>
  <c r="CI18" i="4" s="1"/>
  <c r="CI19" i="4" s="1"/>
  <c r="CI13" i="7" s="1"/>
  <c r="CI79" i="7" s="1"/>
  <c r="CI57" i="4"/>
  <c r="CI84" i="14"/>
  <c r="CI10" i="12"/>
  <c r="CI11" i="12" s="1"/>
  <c r="CJ75" i="14"/>
  <c r="CJ77" i="14" s="1"/>
  <c r="CJ49" i="14"/>
  <c r="CG43" i="12"/>
  <c r="CG50" i="4" s="1"/>
  <c r="CG57" i="12"/>
  <c r="CG58" i="12" s="1"/>
  <c r="CH22" i="12"/>
  <c r="CH23" i="12" s="1"/>
  <c r="CH36" i="12"/>
  <c r="BC82" i="7"/>
  <c r="BC84" i="7" s="1"/>
  <c r="BC87" i="7" s="1"/>
  <c r="BC78" i="7"/>
  <c r="BC80" i="7" s="1"/>
  <c r="BC86" i="7" s="1"/>
  <c r="BM54" i="11"/>
  <c r="BM55" i="11" s="1"/>
  <c r="BM47" i="11"/>
  <c r="BM44" i="4" s="1"/>
  <c r="BM45" i="4" s="1"/>
  <c r="BM48" i="4" s="1"/>
  <c r="BM53" i="4" s="1"/>
  <c r="BN129" i="9"/>
  <c r="BN130" i="9" s="1"/>
  <c r="BN43" i="4"/>
  <c r="L25" i="6" l="1"/>
  <c r="CJ14" i="4"/>
  <c r="CJ55" i="4"/>
  <c r="CK40" i="14"/>
  <c r="CK64" i="14"/>
  <c r="CK66" i="14" s="1"/>
  <c r="BB70" i="4"/>
  <c r="F70" i="4" s="1"/>
  <c r="F25" i="21" s="1"/>
  <c r="F15" i="21" s="1"/>
  <c r="BB71" i="4"/>
  <c r="H71" i="4" s="1"/>
  <c r="CI51" i="17"/>
  <c r="CI52" i="17" s="1"/>
  <c r="CI54" i="17" s="1"/>
  <c r="CI42" i="17"/>
  <c r="CI43" i="17" s="1"/>
  <c r="CI45" i="17" s="1"/>
  <c r="CI10" i="17"/>
  <c r="CI11" i="17" s="1"/>
  <c r="CI13" i="17" s="1"/>
  <c r="CI24" i="17"/>
  <c r="CI25" i="17" s="1"/>
  <c r="CI27" i="17" s="1"/>
  <c r="CI56" i="12"/>
  <c r="BM59" i="4"/>
  <c r="BM62" i="4" s="1"/>
  <c r="BM24" i="7" s="1"/>
  <c r="BM83" i="7" s="1"/>
  <c r="BM8" i="17"/>
  <c r="BM11" i="17" s="1"/>
  <c r="BM13" i="17" s="1"/>
  <c r="BC88" i="7"/>
  <c r="BC25" i="7" s="1"/>
  <c r="BC26" i="7" s="1"/>
  <c r="CJ82" i="14"/>
  <c r="CJ83" i="14" s="1"/>
  <c r="CJ90" i="14" s="1"/>
  <c r="CJ91" i="14" s="1"/>
  <c r="CJ78" i="14"/>
  <c r="CK46" i="14"/>
  <c r="CJ34" i="4"/>
  <c r="CJ33" i="17" s="1"/>
  <c r="CJ34" i="17" s="1"/>
  <c r="CH55" i="12"/>
  <c r="CG35" i="4"/>
  <c r="CH37" i="12"/>
  <c r="CH38" i="12" s="1"/>
  <c r="CH41" i="12" s="1"/>
  <c r="CH42" i="12" s="1"/>
  <c r="CH32" i="12"/>
  <c r="CH33" i="12" s="1"/>
  <c r="CI30" i="12" s="1"/>
  <c r="CI21" i="12" s="1"/>
  <c r="CI13" i="12"/>
  <c r="CI14" i="12" s="1"/>
  <c r="CI17" i="12"/>
  <c r="CI18" i="12" s="1"/>
  <c r="CI31" i="12" s="1"/>
  <c r="BO127" i="9"/>
  <c r="BO119" i="9" s="1"/>
  <c r="BO121" i="9" s="1"/>
  <c r="BN28" i="4"/>
  <c r="BN18" i="17" s="1"/>
  <c r="BN52" i="11"/>
  <c r="BM32" i="4"/>
  <c r="BM23" i="17" s="1"/>
  <c r="CK67" i="14" l="1"/>
  <c r="CK81" i="14"/>
  <c r="CK33" i="4"/>
  <c r="CK32" i="17" s="1"/>
  <c r="CL37" i="14"/>
  <c r="F2" i="5"/>
  <c r="F2" i="9"/>
  <c r="F2" i="3"/>
  <c r="F2" i="12"/>
  <c r="F2" i="21"/>
  <c r="F2" i="4"/>
  <c r="F2" i="13"/>
  <c r="F2" i="1"/>
  <c r="F2" i="14"/>
  <c r="F2" i="7"/>
  <c r="F2" i="2"/>
  <c r="F2" i="19"/>
  <c r="F2" i="17"/>
  <c r="F2" i="15"/>
  <c r="F2" i="8"/>
  <c r="F2" i="11"/>
  <c r="F2" i="6"/>
  <c r="CJ40" i="17"/>
  <c r="CJ49" i="17"/>
  <c r="CJ9" i="17"/>
  <c r="CJ122" i="3"/>
  <c r="CJ123" i="3" s="1"/>
  <c r="BC89" i="7"/>
  <c r="BC21" i="4" s="1"/>
  <c r="BC22" i="4" s="1"/>
  <c r="BC20" i="15"/>
  <c r="BC22" i="15" s="1"/>
  <c r="BC35" i="15" s="1"/>
  <c r="BC37" i="15" s="1"/>
  <c r="BC58" i="15" s="1"/>
  <c r="BC59" i="15" s="1"/>
  <c r="BC14" i="7"/>
  <c r="BC15" i="7" s="1"/>
  <c r="BD12" i="7" s="1"/>
  <c r="CJ15" i="4"/>
  <c r="CJ16" i="4" s="1"/>
  <c r="CJ47" i="12" s="1"/>
  <c r="CJ48" i="12" s="1"/>
  <c r="CJ56" i="12" s="1"/>
  <c r="CJ57" i="4"/>
  <c r="CK75" i="14"/>
  <c r="CK77" i="14" s="1"/>
  <c r="CK49" i="14"/>
  <c r="CI36" i="12"/>
  <c r="CI22" i="12"/>
  <c r="CI23" i="12" s="1"/>
  <c r="CH43" i="12"/>
  <c r="CH50" i="4" s="1"/>
  <c r="CH57" i="12"/>
  <c r="CH58" i="12" s="1"/>
  <c r="CJ84" i="14"/>
  <c r="CJ10" i="12"/>
  <c r="CJ11" i="12" s="1"/>
  <c r="BC29" i="4"/>
  <c r="BD23" i="7"/>
  <c r="BN44" i="11"/>
  <c r="BN46" i="11" s="1"/>
  <c r="BO129" i="9"/>
  <c r="BO130" i="9" s="1"/>
  <c r="BO43" i="4"/>
  <c r="CL64" i="14" l="1"/>
  <c r="CL66" i="14" s="1"/>
  <c r="CL40" i="14"/>
  <c r="CK14" i="4"/>
  <c r="CK55" i="4"/>
  <c r="BC37" i="4"/>
  <c r="BC38" i="4" s="1"/>
  <c r="BC64" i="4"/>
  <c r="BC65" i="4" s="1"/>
  <c r="BC30" i="4"/>
  <c r="BC19" i="17"/>
  <c r="BC20" i="17" s="1"/>
  <c r="BC22" i="17" s="1"/>
  <c r="BC25" i="17" s="1"/>
  <c r="BC27" i="17" s="1"/>
  <c r="CJ51" i="17"/>
  <c r="CJ52" i="17" s="1"/>
  <c r="CJ54" i="17" s="1"/>
  <c r="CJ42" i="17"/>
  <c r="CJ43" i="17" s="1"/>
  <c r="CJ45" i="17" s="1"/>
  <c r="CJ24" i="17"/>
  <c r="CJ25" i="17" s="1"/>
  <c r="CJ27" i="17" s="1"/>
  <c r="CJ10" i="17"/>
  <c r="CJ11" i="17" s="1"/>
  <c r="CJ13" i="17" s="1"/>
  <c r="BC61" i="15"/>
  <c r="BC49" i="15"/>
  <c r="BC51" i="15" s="1"/>
  <c r="BC53" i="15" s="1"/>
  <c r="BC40" i="15"/>
  <c r="BC42" i="15" s="1"/>
  <c r="BC45" i="15" s="1"/>
  <c r="CJ49" i="12"/>
  <c r="CJ18" i="4" s="1"/>
  <c r="CJ19" i="4" s="1"/>
  <c r="CJ13" i="7" s="1"/>
  <c r="CJ79" i="7" s="1"/>
  <c r="CK82" i="14"/>
  <c r="CK83" i="14" s="1"/>
  <c r="CK90" i="14" s="1"/>
  <c r="CK91" i="14" s="1"/>
  <c r="CK78" i="14"/>
  <c r="CH35" i="4"/>
  <c r="CI55" i="12"/>
  <c r="CI32" i="12"/>
  <c r="CI33" i="12" s="1"/>
  <c r="CJ30" i="12" s="1"/>
  <c r="CJ21" i="12" s="1"/>
  <c r="CI37" i="12"/>
  <c r="CI38" i="12" s="1"/>
  <c r="CI41" i="12" s="1"/>
  <c r="CI42" i="12" s="1"/>
  <c r="CL46" i="14"/>
  <c r="CK34" i="4"/>
  <c r="CK33" i="17" s="1"/>
  <c r="CK34" i="17" s="1"/>
  <c r="CJ17" i="12"/>
  <c r="CJ18" i="12" s="1"/>
  <c r="CJ31" i="12" s="1"/>
  <c r="CJ13" i="12"/>
  <c r="CJ14" i="12" s="1"/>
  <c r="BD82" i="7"/>
  <c r="BD84" i="7" s="1"/>
  <c r="BD87" i="7" s="1"/>
  <c r="BD78" i="7"/>
  <c r="BD80" i="7" s="1"/>
  <c r="BD86" i="7" s="1"/>
  <c r="BP127" i="9"/>
  <c r="BP119" i="9" s="1"/>
  <c r="BP121" i="9" s="1"/>
  <c r="BO28" i="4"/>
  <c r="BO18" i="17" s="1"/>
  <c r="BN54" i="11"/>
  <c r="BN55" i="11" s="1"/>
  <c r="BN47" i="11"/>
  <c r="BN44" i="4" s="1"/>
  <c r="BN45" i="4" s="1"/>
  <c r="BN48" i="4" s="1"/>
  <c r="BN53" i="4" s="1"/>
  <c r="CM37" i="14" l="1"/>
  <c r="CL33" i="4"/>
  <c r="CL32" i="17" s="1"/>
  <c r="CL67" i="14"/>
  <c r="CL81" i="14"/>
  <c r="BC71" i="4"/>
  <c r="BC70" i="4"/>
  <c r="BC37" i="17"/>
  <c r="BC38" i="17" s="1"/>
  <c r="BC41" i="17" s="1"/>
  <c r="BC43" i="17" s="1"/>
  <c r="BC45" i="17" s="1"/>
  <c r="CK40" i="17"/>
  <c r="CK49" i="17"/>
  <c r="CK9" i="17"/>
  <c r="CK122" i="3"/>
  <c r="CK123" i="3" s="1"/>
  <c r="BN59" i="4"/>
  <c r="BN62" i="4" s="1"/>
  <c r="BN24" i="7" s="1"/>
  <c r="BN83" i="7" s="1"/>
  <c r="BN8" i="17"/>
  <c r="BN11" i="17" s="1"/>
  <c r="BN13" i="17" s="1"/>
  <c r="CK15" i="4"/>
  <c r="CK16" i="4" s="1"/>
  <c r="CK47" i="12" s="1"/>
  <c r="CK48" i="12" s="1"/>
  <c r="CK56" i="12" s="1"/>
  <c r="CK57" i="4"/>
  <c r="CJ22" i="12"/>
  <c r="CJ23" i="12" s="1"/>
  <c r="CJ36" i="12"/>
  <c r="CL75" i="14"/>
  <c r="CL77" i="14" s="1"/>
  <c r="CL49" i="14"/>
  <c r="BD88" i="7"/>
  <c r="CI57" i="12"/>
  <c r="CI58" i="12" s="1"/>
  <c r="CI43" i="12"/>
  <c r="CI50" i="4" s="1"/>
  <c r="CK10" i="12"/>
  <c r="CK11" i="12" s="1"/>
  <c r="CK84" i="14"/>
  <c r="BO52" i="11"/>
  <c r="BN32" i="4"/>
  <c r="BN23" i="17" s="1"/>
  <c r="BP129" i="9"/>
  <c r="BP130" i="9" s="1"/>
  <c r="BP43" i="4"/>
  <c r="CL14" i="4" l="1"/>
  <c r="CL55" i="4"/>
  <c r="CM40" i="14"/>
  <c r="CM64" i="14"/>
  <c r="CM66" i="14" s="1"/>
  <c r="CK42" i="17"/>
  <c r="CK43" i="17" s="1"/>
  <c r="CK45" i="17" s="1"/>
  <c r="CK24" i="17"/>
  <c r="CK25" i="17" s="1"/>
  <c r="CK27" i="17" s="1"/>
  <c r="CK51" i="17"/>
  <c r="CK52" i="17" s="1"/>
  <c r="CK54" i="17" s="1"/>
  <c r="CK10" i="17"/>
  <c r="CK11" i="17" s="1"/>
  <c r="CK13" i="17" s="1"/>
  <c r="CK49" i="12"/>
  <c r="CK18" i="4" s="1"/>
  <c r="CK19" i="4" s="1"/>
  <c r="CK13" i="7" s="1"/>
  <c r="CK79" i="7" s="1"/>
  <c r="BD89" i="7"/>
  <c r="BD64" i="4" s="1"/>
  <c r="BD65" i="4" s="1"/>
  <c r="BD20" i="15"/>
  <c r="BD22" i="15" s="1"/>
  <c r="BD35" i="15" s="1"/>
  <c r="BD37" i="15" s="1"/>
  <c r="BD58" i="15" s="1"/>
  <c r="BD59" i="15" s="1"/>
  <c r="CL82" i="14"/>
  <c r="CL83" i="14" s="1"/>
  <c r="CL90" i="14" s="1"/>
  <c r="CL91" i="14" s="1"/>
  <c r="CL78" i="14"/>
  <c r="BD25" i="7"/>
  <c r="BD26" i="7" s="1"/>
  <c r="BD29" i="4" s="1"/>
  <c r="BD14" i="7"/>
  <c r="BD15" i="7" s="1"/>
  <c r="BE12" i="7" s="1"/>
  <c r="CK17" i="12"/>
  <c r="CK18" i="12" s="1"/>
  <c r="CK31" i="12" s="1"/>
  <c r="CK13" i="12"/>
  <c r="CK14" i="12" s="1"/>
  <c r="CJ32" i="12"/>
  <c r="CJ33" i="12" s="1"/>
  <c r="CK30" i="12" s="1"/>
  <c r="CK21" i="12" s="1"/>
  <c r="CJ37" i="12"/>
  <c r="CJ38" i="12" s="1"/>
  <c r="CJ41" i="12" s="1"/>
  <c r="CJ42" i="12" s="1"/>
  <c r="CM46" i="14"/>
  <c r="CL34" i="4"/>
  <c r="CL33" i="17" s="1"/>
  <c r="CL34" i="17" s="1"/>
  <c r="CJ55" i="12"/>
  <c r="CI35" i="4"/>
  <c r="BQ127" i="9"/>
  <c r="BQ119" i="9" s="1"/>
  <c r="BQ121" i="9" s="1"/>
  <c r="BP28" i="4"/>
  <c r="BP18" i="17" s="1"/>
  <c r="BO44" i="11"/>
  <c r="BO46" i="11" s="1"/>
  <c r="CM67" i="14" l="1"/>
  <c r="CM81" i="14"/>
  <c r="CM33" i="4"/>
  <c r="CM32" i="17" s="1"/>
  <c r="CN37" i="14"/>
  <c r="CL40" i="17"/>
  <c r="CL49" i="17"/>
  <c r="BD21" i="4"/>
  <c r="BD22" i="4" s="1"/>
  <c r="BD30" i="4"/>
  <c r="BD19" i="17"/>
  <c r="BD20" i="17" s="1"/>
  <c r="BD22" i="17" s="1"/>
  <c r="BD25" i="17" s="1"/>
  <c r="BD27" i="17" s="1"/>
  <c r="BD61" i="15"/>
  <c r="CL122" i="3"/>
  <c r="CL123" i="3" s="1"/>
  <c r="CL9" i="17"/>
  <c r="BD40" i="15"/>
  <c r="BD42" i="15" s="1"/>
  <c r="BD45" i="15" s="1"/>
  <c r="BD49" i="15"/>
  <c r="BD51" i="15" s="1"/>
  <c r="BD53" i="15" s="1"/>
  <c r="BE23" i="7"/>
  <c r="BE82" i="7" s="1"/>
  <c r="BE84" i="7" s="1"/>
  <c r="BE87" i="7" s="1"/>
  <c r="CL15" i="4"/>
  <c r="CL16" i="4" s="1"/>
  <c r="CL47" i="12" s="1"/>
  <c r="CL48" i="12" s="1"/>
  <c r="CL57" i="4"/>
  <c r="BD37" i="4"/>
  <c r="CM75" i="14"/>
  <c r="CM77" i="14" s="1"/>
  <c r="CM49" i="14"/>
  <c r="CK36" i="12"/>
  <c r="CK22" i="12"/>
  <c r="CK23" i="12" s="1"/>
  <c r="CL10" i="12"/>
  <c r="CL11" i="12" s="1"/>
  <c r="CL84" i="14"/>
  <c r="CJ57" i="12"/>
  <c r="CJ58" i="12" s="1"/>
  <c r="CJ43" i="12"/>
  <c r="CJ50" i="4" s="1"/>
  <c r="BE78" i="7"/>
  <c r="BE80" i="7" s="1"/>
  <c r="BE86" i="7" s="1"/>
  <c r="BO54" i="11"/>
  <c r="BO55" i="11" s="1"/>
  <c r="BO47" i="11"/>
  <c r="BO44" i="4" s="1"/>
  <c r="BO45" i="4" s="1"/>
  <c r="BO48" i="4" s="1"/>
  <c r="BO53" i="4" s="1"/>
  <c r="BQ129" i="9"/>
  <c r="BQ130" i="9" s="1"/>
  <c r="BQ43" i="4"/>
  <c r="CN64" i="14" l="1"/>
  <c r="CN66" i="14" s="1"/>
  <c r="CN40" i="14"/>
  <c r="CM55" i="4"/>
  <c r="CM14" i="4"/>
  <c r="CL42" i="17"/>
  <c r="CL43" i="17" s="1"/>
  <c r="CL45" i="17" s="1"/>
  <c r="CL24" i="17"/>
  <c r="CL25" i="17" s="1"/>
  <c r="CL27" i="17" s="1"/>
  <c r="CL51" i="17"/>
  <c r="CL52" i="17" s="1"/>
  <c r="CL54" i="17" s="1"/>
  <c r="CL10" i="17"/>
  <c r="CL11" i="17" s="1"/>
  <c r="CL13" i="17" s="1"/>
  <c r="BD38" i="4"/>
  <c r="BD70" i="4" s="1"/>
  <c r="BD37" i="17"/>
  <c r="BD38" i="17" s="1"/>
  <c r="BD41" i="17" s="1"/>
  <c r="BD43" i="17" s="1"/>
  <c r="BD45" i="17" s="1"/>
  <c r="BO59" i="4"/>
  <c r="BO62" i="4" s="1"/>
  <c r="BO24" i="7" s="1"/>
  <c r="BO83" i="7" s="1"/>
  <c r="BO8" i="17"/>
  <c r="BO11" i="17" s="1"/>
  <c r="BO13" i="17" s="1"/>
  <c r="CL49" i="12"/>
  <c r="CL18" i="4" s="1"/>
  <c r="CL19" i="4" s="1"/>
  <c r="CL13" i="7" s="1"/>
  <c r="CL79" i="7" s="1"/>
  <c r="CL56" i="12"/>
  <c r="BE88" i="7"/>
  <c r="CM82" i="14"/>
  <c r="CM83" i="14" s="1"/>
  <c r="CM90" i="14" s="1"/>
  <c r="CM91" i="14" s="1"/>
  <c r="CM78" i="14"/>
  <c r="CK55" i="12"/>
  <c r="CJ35" i="4"/>
  <c r="CK32" i="12"/>
  <c r="CK33" i="12" s="1"/>
  <c r="CL30" i="12" s="1"/>
  <c r="CL21" i="12" s="1"/>
  <c r="CK37" i="12"/>
  <c r="CK38" i="12" s="1"/>
  <c r="CK41" i="12" s="1"/>
  <c r="CK42" i="12" s="1"/>
  <c r="CL17" i="12"/>
  <c r="CL18" i="12" s="1"/>
  <c r="CL31" i="12" s="1"/>
  <c r="CL13" i="12"/>
  <c r="CL14" i="12" s="1"/>
  <c r="CN46" i="14"/>
  <c r="CM34" i="4"/>
  <c r="CM33" i="17" s="1"/>
  <c r="CM34" i="17" s="1"/>
  <c r="BR127" i="9"/>
  <c r="BR119" i="9" s="1"/>
  <c r="BR121" i="9" s="1"/>
  <c r="BQ28" i="4"/>
  <c r="BQ18" i="17" s="1"/>
  <c r="BP52" i="11"/>
  <c r="BP44" i="11" s="1"/>
  <c r="BP46" i="11" s="1"/>
  <c r="BO32" i="4"/>
  <c r="BO23" i="17" s="1"/>
  <c r="CN33" i="4" l="1"/>
  <c r="CN32" i="17" s="1"/>
  <c r="CO37" i="14"/>
  <c r="CN67" i="14"/>
  <c r="CN81" i="14"/>
  <c r="CM40" i="17"/>
  <c r="CM49" i="17"/>
  <c r="BD71" i="4"/>
  <c r="CM122" i="3"/>
  <c r="CM123" i="3" s="1"/>
  <c r="CM9" i="17"/>
  <c r="BE89" i="7"/>
  <c r="BE21" i="4" s="1"/>
  <c r="BE22" i="4" s="1"/>
  <c r="BE20" i="15"/>
  <c r="BE22" i="15" s="1"/>
  <c r="BE35" i="15" s="1"/>
  <c r="BE37" i="15" s="1"/>
  <c r="BE58" i="15" s="1"/>
  <c r="BE59" i="15" s="1"/>
  <c r="CM15" i="4"/>
  <c r="CM16" i="4" s="1"/>
  <c r="CM47" i="12" s="1"/>
  <c r="CM48" i="12" s="1"/>
  <c r="CM49" i="12" s="1"/>
  <c r="CM18" i="4" s="1"/>
  <c r="CM19" i="4" s="1"/>
  <c r="CM13" i="7" s="1"/>
  <c r="CM79" i="7" s="1"/>
  <c r="CM57" i="4"/>
  <c r="BE14" i="7"/>
  <c r="BE15" i="7" s="1"/>
  <c r="BE37" i="4" s="1"/>
  <c r="BE25" i="7"/>
  <c r="BE26" i="7" s="1"/>
  <c r="BE29" i="4" s="1"/>
  <c r="CN75" i="14"/>
  <c r="CN77" i="14" s="1"/>
  <c r="CN49" i="14"/>
  <c r="CL22" i="12"/>
  <c r="CL23" i="12" s="1"/>
  <c r="CL36" i="12"/>
  <c r="CK57" i="12"/>
  <c r="CK58" i="12" s="1"/>
  <c r="CK43" i="12"/>
  <c r="CK50" i="4" s="1"/>
  <c r="CM10" i="12"/>
  <c r="CM11" i="12" s="1"/>
  <c r="CM84" i="14"/>
  <c r="BP54" i="11"/>
  <c r="BP55" i="11" s="1"/>
  <c r="BP47" i="11"/>
  <c r="BP44" i="4" s="1"/>
  <c r="BP45" i="4" s="1"/>
  <c r="BP48" i="4" s="1"/>
  <c r="BP53" i="4" s="1"/>
  <c r="BR129" i="9"/>
  <c r="BR130" i="9" s="1"/>
  <c r="BR43" i="4"/>
  <c r="CN14" i="4" l="1"/>
  <c r="CN55" i="4"/>
  <c r="CO64" i="14"/>
  <c r="CO66" i="14" s="1"/>
  <c r="CO40" i="14"/>
  <c r="BE30" i="4"/>
  <c r="BE19" i="17"/>
  <c r="BE20" i="17" s="1"/>
  <c r="BE22" i="17" s="1"/>
  <c r="BE25" i="17" s="1"/>
  <c r="BE27" i="17" s="1"/>
  <c r="CM51" i="17"/>
  <c r="CM52" i="17" s="1"/>
  <c r="CM54" i="17" s="1"/>
  <c r="CM42" i="17"/>
  <c r="CM43" i="17" s="1"/>
  <c r="CM45" i="17" s="1"/>
  <c r="CM24" i="17"/>
  <c r="CM25" i="17" s="1"/>
  <c r="CM27" i="17" s="1"/>
  <c r="CM10" i="17"/>
  <c r="CM11" i="17" s="1"/>
  <c r="CM13" i="17" s="1"/>
  <c r="BE38" i="4"/>
  <c r="BE37" i="17"/>
  <c r="BE38" i="17" s="1"/>
  <c r="BE41" i="17" s="1"/>
  <c r="BE43" i="17" s="1"/>
  <c r="BE45" i="17" s="1"/>
  <c r="BE64" i="4"/>
  <c r="BE65" i="4" s="1"/>
  <c r="BP59" i="4"/>
  <c r="BP62" i="4" s="1"/>
  <c r="BP24" i="7" s="1"/>
  <c r="BP83" i="7" s="1"/>
  <c r="BP8" i="17"/>
  <c r="BP11" i="17" s="1"/>
  <c r="BP13" i="17" s="1"/>
  <c r="BE61" i="15"/>
  <c r="CM56" i="12"/>
  <c r="BE40" i="15"/>
  <c r="BE42" i="15" s="1"/>
  <c r="BE45" i="15" s="1"/>
  <c r="BE49" i="15"/>
  <c r="BE51" i="15" s="1"/>
  <c r="BE53" i="15" s="1"/>
  <c r="BF12" i="7"/>
  <c r="BF78" i="7" s="1"/>
  <c r="BF80" i="7" s="1"/>
  <c r="BF86" i="7" s="1"/>
  <c r="BF23" i="7"/>
  <c r="BF82" i="7" s="1"/>
  <c r="BF84" i="7" s="1"/>
  <c r="BF87" i="7" s="1"/>
  <c r="CN82" i="14"/>
  <c r="CN83" i="14" s="1"/>
  <c r="CN90" i="14" s="1"/>
  <c r="CN91" i="14" s="1"/>
  <c r="CN78" i="14"/>
  <c r="CL55" i="12"/>
  <c r="CK35" i="4"/>
  <c r="CL32" i="12"/>
  <c r="CL33" i="12" s="1"/>
  <c r="CM30" i="12" s="1"/>
  <c r="CM21" i="12" s="1"/>
  <c r="CL37" i="12"/>
  <c r="CL38" i="12" s="1"/>
  <c r="CL41" i="12" s="1"/>
  <c r="CL42" i="12" s="1"/>
  <c r="CO46" i="14"/>
  <c r="CN34" i="4"/>
  <c r="CN33" i="17" s="1"/>
  <c r="CN34" i="17" s="1"/>
  <c r="CM13" i="12"/>
  <c r="CM14" i="12" s="1"/>
  <c r="CM17" i="12"/>
  <c r="CM18" i="12" s="1"/>
  <c r="CM31" i="12" s="1"/>
  <c r="BS127" i="9"/>
  <c r="BR28" i="4"/>
  <c r="BR18" i="17" s="1"/>
  <c r="BQ52" i="11"/>
  <c r="BP32" i="4"/>
  <c r="BP23" i="17" s="1"/>
  <c r="BE71" i="4" l="1"/>
  <c r="CO33" i="4"/>
  <c r="CO32" i="17" s="1"/>
  <c r="CP37" i="14"/>
  <c r="CO81" i="14"/>
  <c r="CO67" i="14"/>
  <c r="BE70" i="4"/>
  <c r="CN40" i="17"/>
  <c r="CN49" i="17"/>
  <c r="CN9" i="17"/>
  <c r="CN122" i="3"/>
  <c r="CN123" i="3" s="1"/>
  <c r="BF88" i="7"/>
  <c r="BF14" i="7" s="1"/>
  <c r="BF15" i="7" s="1"/>
  <c r="CN15" i="4"/>
  <c r="CN16" i="4" s="1"/>
  <c r="CN47" i="12" s="1"/>
  <c r="CN48" i="12" s="1"/>
  <c r="CN49" i="12" s="1"/>
  <c r="CN18" i="4" s="1"/>
  <c r="CN19" i="4" s="1"/>
  <c r="CN13" i="7" s="1"/>
  <c r="CN79" i="7" s="1"/>
  <c r="CN57" i="4"/>
  <c r="CM36" i="12"/>
  <c r="CM22" i="12"/>
  <c r="CM23" i="12" s="1"/>
  <c r="CO75" i="14"/>
  <c r="CO77" i="14" s="1"/>
  <c r="CO49" i="14"/>
  <c r="CN10" i="12"/>
  <c r="CN11" i="12" s="1"/>
  <c r="CN84" i="14"/>
  <c r="CL57" i="12"/>
  <c r="CL58" i="12" s="1"/>
  <c r="CL43" i="12"/>
  <c r="CL50" i="4" s="1"/>
  <c r="BQ44" i="11"/>
  <c r="BQ46" i="11" s="1"/>
  <c r="BS119" i="9"/>
  <c r="BS121" i="9" s="1"/>
  <c r="CO55" i="4" l="1"/>
  <c r="CO14" i="4"/>
  <c r="CP40" i="14"/>
  <c r="CP64" i="14"/>
  <c r="CP66" i="14" s="1"/>
  <c r="BF25" i="7"/>
  <c r="BF26" i="7" s="1"/>
  <c r="BG23" i="7" s="1"/>
  <c r="CN51" i="17"/>
  <c r="CN52" i="17" s="1"/>
  <c r="CN54" i="17" s="1"/>
  <c r="CN42" i="17"/>
  <c r="CN43" i="17" s="1"/>
  <c r="CN45" i="17" s="1"/>
  <c r="CN10" i="17"/>
  <c r="CN11" i="17" s="1"/>
  <c r="CN13" i="17" s="1"/>
  <c r="CN24" i="17"/>
  <c r="CN25" i="17" s="1"/>
  <c r="CN27" i="17" s="1"/>
  <c r="BF89" i="7"/>
  <c r="BF20" i="15"/>
  <c r="BF22" i="15" s="1"/>
  <c r="BF35" i="15" s="1"/>
  <c r="BF37" i="15" s="1"/>
  <c r="BF58" i="15" s="1"/>
  <c r="BF59" i="15" s="1"/>
  <c r="CN56" i="12"/>
  <c r="CO82" i="14"/>
  <c r="CO83" i="14" s="1"/>
  <c r="CO90" i="14" s="1"/>
  <c r="CO91" i="14" s="1"/>
  <c r="CO78" i="14"/>
  <c r="CM37" i="12"/>
  <c r="CM38" i="12" s="1"/>
  <c r="CM41" i="12" s="1"/>
  <c r="CM42" i="12" s="1"/>
  <c r="CM32" i="12"/>
  <c r="CM33" i="12" s="1"/>
  <c r="CN30" i="12" s="1"/>
  <c r="CN21" i="12" s="1"/>
  <c r="CL35" i="4"/>
  <c r="CM55" i="12"/>
  <c r="CN13" i="12"/>
  <c r="CN14" i="12" s="1"/>
  <c r="CN17" i="12"/>
  <c r="CN18" i="12" s="1"/>
  <c r="CN31" i="12" s="1"/>
  <c r="CP46" i="14"/>
  <c r="CO34" i="4"/>
  <c r="CO33" i="17" s="1"/>
  <c r="CO34" i="17" s="1"/>
  <c r="BF29" i="4"/>
  <c r="BF37" i="4"/>
  <c r="BG12" i="7"/>
  <c r="BQ54" i="11"/>
  <c r="BQ55" i="11" s="1"/>
  <c r="BQ47" i="11"/>
  <c r="BQ44" i="4" s="1"/>
  <c r="BQ45" i="4" s="1"/>
  <c r="BQ48" i="4" s="1"/>
  <c r="BQ53" i="4" s="1"/>
  <c r="BS129" i="9"/>
  <c r="BS130" i="9" s="1"/>
  <c r="BS43" i="4"/>
  <c r="CP81" i="14" l="1"/>
  <c r="CP67" i="14"/>
  <c r="CP33" i="4"/>
  <c r="CP32" i="17" s="1"/>
  <c r="CQ37" i="14"/>
  <c r="CO40" i="17"/>
  <c r="CO49" i="17"/>
  <c r="BF38" i="4"/>
  <c r="BF37" i="17"/>
  <c r="BF38" i="17" s="1"/>
  <c r="BF41" i="17" s="1"/>
  <c r="BF43" i="17" s="1"/>
  <c r="BF45" i="17" s="1"/>
  <c r="BF30" i="4"/>
  <c r="BF19" i="17"/>
  <c r="BF20" i="17" s="1"/>
  <c r="BF22" i="17" s="1"/>
  <c r="BF25" i="17" s="1"/>
  <c r="BF27" i="17" s="1"/>
  <c r="BQ59" i="4"/>
  <c r="BQ62" i="4" s="1"/>
  <c r="BQ24" i="7" s="1"/>
  <c r="BQ83" i="7" s="1"/>
  <c r="BQ8" i="17"/>
  <c r="BQ11" i="17" s="1"/>
  <c r="BQ13" i="17" s="1"/>
  <c r="CO9" i="17"/>
  <c r="CO122" i="3"/>
  <c r="CO123" i="3" s="1"/>
  <c r="BF61" i="15"/>
  <c r="BF49" i="15"/>
  <c r="BF51" i="15" s="1"/>
  <c r="BF53" i="15" s="1"/>
  <c r="BF40" i="15"/>
  <c r="BF42" i="15" s="1"/>
  <c r="BF45" i="15" s="1"/>
  <c r="BF21" i="4"/>
  <c r="BF22" i="4" s="1"/>
  <c r="BF64" i="4"/>
  <c r="BF65" i="4" s="1"/>
  <c r="CO15" i="4"/>
  <c r="CO16" i="4" s="1"/>
  <c r="CO47" i="12" s="1"/>
  <c r="CO48" i="12" s="1"/>
  <c r="CO56" i="12" s="1"/>
  <c r="CO57" i="4"/>
  <c r="CP75" i="14"/>
  <c r="CP77" i="14" s="1"/>
  <c r="CP49" i="14"/>
  <c r="CO84" i="14"/>
  <c r="CO10" i="12"/>
  <c r="CO11" i="12" s="1"/>
  <c r="CN22" i="12"/>
  <c r="CN23" i="12" s="1"/>
  <c r="CN36" i="12"/>
  <c r="CM57" i="12"/>
  <c r="CM58" i="12" s="1"/>
  <c r="CM43" i="12"/>
  <c r="CM50" i="4" s="1"/>
  <c r="BG78" i="7"/>
  <c r="BG80" i="7" s="1"/>
  <c r="BG86" i="7" s="1"/>
  <c r="BG82" i="7"/>
  <c r="BG84" i="7" s="1"/>
  <c r="BG87" i="7" s="1"/>
  <c r="BT127" i="9"/>
  <c r="BS28" i="4"/>
  <c r="BS18" i="17" s="1"/>
  <c r="BR52" i="11"/>
  <c r="BR44" i="11" s="1"/>
  <c r="BR46" i="11" s="1"/>
  <c r="BQ32" i="4"/>
  <c r="BQ23" i="17" s="1"/>
  <c r="BF71" i="4" l="1"/>
  <c r="CQ64" i="14"/>
  <c r="CQ66" i="14" s="1"/>
  <c r="CQ40" i="14"/>
  <c r="CP14" i="4"/>
  <c r="CP55" i="4"/>
  <c r="BF70" i="4"/>
  <c r="CO51" i="17"/>
  <c r="CO52" i="17" s="1"/>
  <c r="CO54" i="17" s="1"/>
  <c r="CO42" i="17"/>
  <c r="CO43" i="17" s="1"/>
  <c r="CO45" i="17" s="1"/>
  <c r="CO10" i="17"/>
  <c r="CO11" i="17" s="1"/>
  <c r="CO13" i="17" s="1"/>
  <c r="CO24" i="17"/>
  <c r="CO25" i="17" s="1"/>
  <c r="CO27" i="17" s="1"/>
  <c r="CO49" i="12"/>
  <c r="CO18" i="4" s="1"/>
  <c r="CO19" i="4" s="1"/>
  <c r="CO13" i="7" s="1"/>
  <c r="CO79" i="7" s="1"/>
  <c r="CP82" i="14"/>
  <c r="CP83" i="14" s="1"/>
  <c r="CP90" i="14" s="1"/>
  <c r="CP91" i="14" s="1"/>
  <c r="CP78" i="14"/>
  <c r="CN55" i="12"/>
  <c r="CM35" i="4"/>
  <c r="CN32" i="12"/>
  <c r="CN33" i="12" s="1"/>
  <c r="CO30" i="12" s="1"/>
  <c r="CO21" i="12" s="1"/>
  <c r="CN37" i="12"/>
  <c r="CN38" i="12" s="1"/>
  <c r="CN41" i="12" s="1"/>
  <c r="CN42" i="12" s="1"/>
  <c r="CO13" i="12"/>
  <c r="CO14" i="12" s="1"/>
  <c r="CO17" i="12"/>
  <c r="CO18" i="12" s="1"/>
  <c r="CO31" i="12" s="1"/>
  <c r="CQ46" i="14"/>
  <c r="CP34" i="4"/>
  <c r="CP33" i="17" s="1"/>
  <c r="CP34" i="17" s="1"/>
  <c r="BG88" i="7"/>
  <c r="BR54" i="11"/>
  <c r="BR55" i="11" s="1"/>
  <c r="BR47" i="11"/>
  <c r="BR44" i="4" s="1"/>
  <c r="BR45" i="4" s="1"/>
  <c r="BR48" i="4" s="1"/>
  <c r="BR53" i="4" s="1"/>
  <c r="BT119" i="9"/>
  <c r="BT121" i="9" s="1"/>
  <c r="CR37" i="14" l="1"/>
  <c r="CQ33" i="4"/>
  <c r="CQ32" i="17" s="1"/>
  <c r="CQ81" i="14"/>
  <c r="CQ67" i="14"/>
  <c r="CP40" i="17"/>
  <c r="CP49" i="17"/>
  <c r="CP122" i="3"/>
  <c r="CP123" i="3" s="1"/>
  <c r="CP9" i="17"/>
  <c r="BR59" i="4"/>
  <c r="BR62" i="4" s="1"/>
  <c r="BR24" i="7" s="1"/>
  <c r="BR83" i="7" s="1"/>
  <c r="BR8" i="17"/>
  <c r="BR11" i="17" s="1"/>
  <c r="BR13" i="17" s="1"/>
  <c r="BG89" i="7"/>
  <c r="BG64" i="4" s="1"/>
  <c r="BG65" i="4" s="1"/>
  <c r="BG20" i="15"/>
  <c r="BG22" i="15" s="1"/>
  <c r="BG35" i="15" s="1"/>
  <c r="BG37" i="15" s="1"/>
  <c r="BG58" i="15" s="1"/>
  <c r="BG59" i="15" s="1"/>
  <c r="CP15" i="4"/>
  <c r="CP16" i="4" s="1"/>
  <c r="CP47" i="12" s="1"/>
  <c r="CP48" i="12" s="1"/>
  <c r="CP56" i="12" s="1"/>
  <c r="CP57" i="4"/>
  <c r="CO22" i="12"/>
  <c r="CO23" i="12" s="1"/>
  <c r="CO36" i="12"/>
  <c r="CQ75" i="14"/>
  <c r="CQ77" i="14" s="1"/>
  <c r="CQ49" i="14"/>
  <c r="CN43" i="12"/>
  <c r="CN50" i="4" s="1"/>
  <c r="CN57" i="12"/>
  <c r="CN58" i="12" s="1"/>
  <c r="CP84" i="14"/>
  <c r="CP10" i="12"/>
  <c r="CP11" i="12" s="1"/>
  <c r="BG14" i="7"/>
  <c r="BG15" i="7" s="1"/>
  <c r="BG25" i="7"/>
  <c r="BG26" i="7" s="1"/>
  <c r="BT129" i="9"/>
  <c r="BT130" i="9" s="1"/>
  <c r="BT43" i="4"/>
  <c r="BS52" i="11"/>
  <c r="BS44" i="11" s="1"/>
  <c r="BS46" i="11" s="1"/>
  <c r="BR32" i="4"/>
  <c r="BR23" i="17" s="1"/>
  <c r="CQ14" i="4" l="1"/>
  <c r="CQ55" i="4"/>
  <c r="BG21" i="4"/>
  <c r="BG22" i="4" s="1"/>
  <c r="CR40" i="14"/>
  <c r="CR64" i="14"/>
  <c r="CR66" i="14" s="1"/>
  <c r="CP51" i="17"/>
  <c r="CP52" i="17" s="1"/>
  <c r="CP54" i="17" s="1"/>
  <c r="CP42" i="17"/>
  <c r="CP43" i="17" s="1"/>
  <c r="CP45" i="17" s="1"/>
  <c r="CP24" i="17"/>
  <c r="CP25" i="17" s="1"/>
  <c r="CP27" i="17" s="1"/>
  <c r="CP10" i="17"/>
  <c r="CP11" i="17" s="1"/>
  <c r="CP13" i="17" s="1"/>
  <c r="BG61" i="15"/>
  <c r="BG49" i="15"/>
  <c r="BG51" i="15" s="1"/>
  <c r="BG53" i="15" s="1"/>
  <c r="BG40" i="15"/>
  <c r="BG42" i="15" s="1"/>
  <c r="BG45" i="15" s="1"/>
  <c r="CP49" i="12"/>
  <c r="CP18" i="4" s="1"/>
  <c r="CP19" i="4" s="1"/>
  <c r="CP13" i="7" s="1"/>
  <c r="CP79" i="7" s="1"/>
  <c r="CQ82" i="14"/>
  <c r="CQ83" i="14" s="1"/>
  <c r="CQ90" i="14" s="1"/>
  <c r="CQ91" i="14" s="1"/>
  <c r="CQ78" i="14"/>
  <c r="CO32" i="12"/>
  <c r="CO33" i="12" s="1"/>
  <c r="CP30" i="12" s="1"/>
  <c r="CP21" i="12" s="1"/>
  <c r="CO37" i="12"/>
  <c r="CO38" i="12" s="1"/>
  <c r="CO41" i="12" s="1"/>
  <c r="CO42" i="12" s="1"/>
  <c r="CP13" i="12"/>
  <c r="CP14" i="12" s="1"/>
  <c r="CP17" i="12"/>
  <c r="CP18" i="12" s="1"/>
  <c r="CP31" i="12" s="1"/>
  <c r="CO55" i="12"/>
  <c r="CN35" i="4"/>
  <c r="CR46" i="14"/>
  <c r="CQ34" i="4"/>
  <c r="CQ33" i="17" s="1"/>
  <c r="CQ34" i="17" s="1"/>
  <c r="BG29" i="4"/>
  <c r="BH23" i="7"/>
  <c r="BH12" i="7"/>
  <c r="BG37" i="4"/>
  <c r="BS54" i="11"/>
  <c r="BS55" i="11" s="1"/>
  <c r="BS47" i="11"/>
  <c r="BS44" i="4" s="1"/>
  <c r="BS45" i="4" s="1"/>
  <c r="BS48" i="4" s="1"/>
  <c r="BS53" i="4" s="1"/>
  <c r="BU127" i="9"/>
  <c r="BU119" i="9" s="1"/>
  <c r="BU121" i="9" s="1"/>
  <c r="BT28" i="4"/>
  <c r="BT18" i="17" s="1"/>
  <c r="CR81" i="14" l="1"/>
  <c r="CR67" i="14"/>
  <c r="CS37" i="14"/>
  <c r="CR33" i="4"/>
  <c r="CR32" i="17" s="1"/>
  <c r="CQ40" i="17"/>
  <c r="CQ49" i="17"/>
  <c r="BG30" i="4"/>
  <c r="BG19" i="17"/>
  <c r="BG20" i="17" s="1"/>
  <c r="BG22" i="17" s="1"/>
  <c r="BG25" i="17" s="1"/>
  <c r="BG27" i="17" s="1"/>
  <c r="BG38" i="4"/>
  <c r="BG37" i="17"/>
  <c r="BG38" i="17" s="1"/>
  <c r="BG41" i="17" s="1"/>
  <c r="BG43" i="17" s="1"/>
  <c r="BG45" i="17" s="1"/>
  <c r="CQ122" i="3"/>
  <c r="CQ123" i="3" s="1"/>
  <c r="CQ9" i="17"/>
  <c r="BS59" i="4"/>
  <c r="BS62" i="4" s="1"/>
  <c r="BS24" i="7" s="1"/>
  <c r="BS83" i="7" s="1"/>
  <c r="BS8" i="17"/>
  <c r="BS11" i="17" s="1"/>
  <c r="BS13" i="17" s="1"/>
  <c r="CQ15" i="4"/>
  <c r="CQ16" i="4" s="1"/>
  <c r="CQ47" i="12" s="1"/>
  <c r="CQ48" i="12" s="1"/>
  <c r="CQ56" i="12" s="1"/>
  <c r="CQ57" i="4"/>
  <c r="CP22" i="12"/>
  <c r="CP23" i="12" s="1"/>
  <c r="CP36" i="12"/>
  <c r="CQ84" i="14"/>
  <c r="CQ10" i="12"/>
  <c r="CQ11" i="12" s="1"/>
  <c r="CO57" i="12"/>
  <c r="CO58" i="12" s="1"/>
  <c r="CO43" i="12"/>
  <c r="CO50" i="4" s="1"/>
  <c r="CR75" i="14"/>
  <c r="CR77" i="14" s="1"/>
  <c r="CR49" i="14"/>
  <c r="BH78" i="7"/>
  <c r="BH80" i="7" s="1"/>
  <c r="BH86" i="7" s="1"/>
  <c r="BH82" i="7"/>
  <c r="BH84" i="7" s="1"/>
  <c r="BH87" i="7" s="1"/>
  <c r="BU129" i="9"/>
  <c r="BU130" i="9" s="1"/>
  <c r="BU43" i="4"/>
  <c r="BT52" i="11"/>
  <c r="BT44" i="11" s="1"/>
  <c r="BT46" i="11" s="1"/>
  <c r="BS32" i="4"/>
  <c r="BS23" i="17" s="1"/>
  <c r="BG71" i="4" l="1"/>
  <c r="CS64" i="14"/>
  <c r="CS66" i="14" s="1"/>
  <c r="CS40" i="14"/>
  <c r="CR14" i="4"/>
  <c r="CR55" i="4"/>
  <c r="BG70" i="4"/>
  <c r="CQ42" i="17"/>
  <c r="CQ43" i="17" s="1"/>
  <c r="CQ45" i="17" s="1"/>
  <c r="CQ24" i="17"/>
  <c r="CQ25" i="17" s="1"/>
  <c r="CQ27" i="17" s="1"/>
  <c r="CQ51" i="17"/>
  <c r="CQ52" i="17" s="1"/>
  <c r="CQ54" i="17" s="1"/>
  <c r="CQ10" i="17"/>
  <c r="CQ11" i="17" s="1"/>
  <c r="CQ13" i="17" s="1"/>
  <c r="CQ49" i="12"/>
  <c r="CQ18" i="4" s="1"/>
  <c r="CQ19" i="4" s="1"/>
  <c r="CQ13" i="7" s="1"/>
  <c r="CQ79" i="7" s="1"/>
  <c r="CR82" i="14"/>
  <c r="CR83" i="14" s="1"/>
  <c r="CR90" i="14" s="1"/>
  <c r="CR91" i="14" s="1"/>
  <c r="CR78" i="14"/>
  <c r="CO35" i="4"/>
  <c r="CP55" i="12"/>
  <c r="CQ17" i="12"/>
  <c r="CQ18" i="12" s="1"/>
  <c r="CQ31" i="12" s="1"/>
  <c r="CQ13" i="12"/>
  <c r="CQ14" i="12" s="1"/>
  <c r="CP32" i="12"/>
  <c r="CP33" i="12" s="1"/>
  <c r="CQ30" i="12" s="1"/>
  <c r="CQ21" i="12" s="1"/>
  <c r="CP37" i="12"/>
  <c r="CP38" i="12" s="1"/>
  <c r="CP41" i="12" s="1"/>
  <c r="CP42" i="12" s="1"/>
  <c r="CS46" i="14"/>
  <c r="CR34" i="4"/>
  <c r="CR33" i="17" s="1"/>
  <c r="CR34" i="17" s="1"/>
  <c r="BH88" i="7"/>
  <c r="BT54" i="11"/>
  <c r="BT55" i="11" s="1"/>
  <c r="BT47" i="11"/>
  <c r="BT44" i="4" s="1"/>
  <c r="BT45" i="4" s="1"/>
  <c r="BT48" i="4" s="1"/>
  <c r="BT53" i="4" s="1"/>
  <c r="BV127" i="9"/>
  <c r="BV119" i="9" s="1"/>
  <c r="BV121" i="9" s="1"/>
  <c r="BU28" i="4"/>
  <c r="BU18" i="17" s="1"/>
  <c r="CT37" i="14" l="1"/>
  <c r="CS33" i="4"/>
  <c r="CS32" i="17" s="1"/>
  <c r="CS81" i="14"/>
  <c r="CS67" i="14"/>
  <c r="CR40" i="17"/>
  <c r="CR49" i="17"/>
  <c r="CR9" i="17"/>
  <c r="CR122" i="3"/>
  <c r="CR123" i="3" s="1"/>
  <c r="BT59" i="4"/>
  <c r="BT62" i="4" s="1"/>
  <c r="BT24" i="7" s="1"/>
  <c r="BT83" i="7" s="1"/>
  <c r="BT8" i="17"/>
  <c r="BT11" i="17" s="1"/>
  <c r="BT13" i="17" s="1"/>
  <c r="BH89" i="7"/>
  <c r="BH21" i="4" s="1"/>
  <c r="BH22" i="4" s="1"/>
  <c r="BH20" i="15"/>
  <c r="BH22" i="15" s="1"/>
  <c r="BH35" i="15" s="1"/>
  <c r="BH37" i="15" s="1"/>
  <c r="BH58" i="15" s="1"/>
  <c r="BH59" i="15" s="1"/>
  <c r="CR15" i="4"/>
  <c r="CR16" i="4" s="1"/>
  <c r="CR47" i="12" s="1"/>
  <c r="CR48" i="12" s="1"/>
  <c r="CR49" i="12" s="1"/>
  <c r="CR18" i="4" s="1"/>
  <c r="CR19" i="4" s="1"/>
  <c r="CR13" i="7" s="1"/>
  <c r="CR79" i="7" s="1"/>
  <c r="CR57" i="4"/>
  <c r="CS75" i="14"/>
  <c r="CS77" i="14" s="1"/>
  <c r="CS49" i="14"/>
  <c r="CR84" i="14"/>
  <c r="CR10" i="12"/>
  <c r="CR11" i="12" s="1"/>
  <c r="CQ22" i="12"/>
  <c r="CQ23" i="12" s="1"/>
  <c r="CQ36" i="12"/>
  <c r="CP57" i="12"/>
  <c r="CP58" i="12" s="1"/>
  <c r="CP43" i="12"/>
  <c r="CP50" i="4" s="1"/>
  <c r="BH25" i="7"/>
  <c r="BH26" i="7" s="1"/>
  <c r="BH14" i="7"/>
  <c r="BH15" i="7" s="1"/>
  <c r="BV129" i="9"/>
  <c r="BV130" i="9" s="1"/>
  <c r="BV43" i="4"/>
  <c r="BU52" i="11"/>
  <c r="BU44" i="11" s="1"/>
  <c r="BU46" i="11" s="1"/>
  <c r="BT32" i="4"/>
  <c r="BT23" i="17" s="1"/>
  <c r="CS55" i="4" l="1"/>
  <c r="CS14" i="4"/>
  <c r="BH64" i="4"/>
  <c r="BH65" i="4" s="1"/>
  <c r="CT64" i="14"/>
  <c r="CT66" i="14" s="1"/>
  <c r="CT40" i="14"/>
  <c r="CR42" i="17"/>
  <c r="CR43" i="17" s="1"/>
  <c r="CR45" i="17" s="1"/>
  <c r="CR24" i="17"/>
  <c r="CR25" i="17" s="1"/>
  <c r="CR27" i="17" s="1"/>
  <c r="CR51" i="17"/>
  <c r="CR52" i="17" s="1"/>
  <c r="CR54" i="17" s="1"/>
  <c r="CR10" i="17"/>
  <c r="CR11" i="17" s="1"/>
  <c r="CR13" i="17" s="1"/>
  <c r="BH61" i="15"/>
  <c r="BH40" i="15"/>
  <c r="BH42" i="15" s="1"/>
  <c r="BH45" i="15" s="1"/>
  <c r="BH49" i="15"/>
  <c r="BH51" i="15" s="1"/>
  <c r="BH53" i="15" s="1"/>
  <c r="CR56" i="12"/>
  <c r="CS82" i="14"/>
  <c r="CS83" i="14" s="1"/>
  <c r="CS90" i="14" s="1"/>
  <c r="CS91" i="14" s="1"/>
  <c r="CS78" i="14"/>
  <c r="CQ32" i="12"/>
  <c r="CQ33" i="12" s="1"/>
  <c r="CR30" i="12" s="1"/>
  <c r="CR21" i="12" s="1"/>
  <c r="CQ37" i="12"/>
  <c r="CQ38" i="12" s="1"/>
  <c r="CQ41" i="12" s="1"/>
  <c r="CQ42" i="12" s="1"/>
  <c r="CQ55" i="12"/>
  <c r="CP35" i="4"/>
  <c r="CR17" i="12"/>
  <c r="CR18" i="12" s="1"/>
  <c r="CR31" i="12" s="1"/>
  <c r="CR13" i="12"/>
  <c r="CR14" i="12" s="1"/>
  <c r="CT46" i="14"/>
  <c r="CS34" i="4"/>
  <c r="CS33" i="17" s="1"/>
  <c r="CS34" i="17" s="1"/>
  <c r="BI12" i="7"/>
  <c r="BH37" i="4"/>
  <c r="BI23" i="7"/>
  <c r="BH29" i="4"/>
  <c r="BU54" i="11"/>
  <c r="BU55" i="11" s="1"/>
  <c r="BU47" i="11"/>
  <c r="BU44" i="4" s="1"/>
  <c r="BU45" i="4" s="1"/>
  <c r="BU48" i="4" s="1"/>
  <c r="BU53" i="4" s="1"/>
  <c r="BW127" i="9"/>
  <c r="BW119" i="9" s="1"/>
  <c r="BW121" i="9" s="1"/>
  <c r="BV28" i="4"/>
  <c r="BV18" i="17" s="1"/>
  <c r="CU37" i="14" l="1"/>
  <c r="CT33" i="4"/>
  <c r="CT32" i="17" s="1"/>
  <c r="CT81" i="14"/>
  <c r="CT67" i="14"/>
  <c r="CS40" i="17"/>
  <c r="CS49" i="17"/>
  <c r="BH38" i="4"/>
  <c r="BH37" i="17"/>
  <c r="BH38" i="17" s="1"/>
  <c r="BH41" i="17" s="1"/>
  <c r="BH43" i="17" s="1"/>
  <c r="BH45" i="17" s="1"/>
  <c r="BH30" i="4"/>
  <c r="BH19" i="17"/>
  <c r="BH20" i="17" s="1"/>
  <c r="BH22" i="17" s="1"/>
  <c r="BH25" i="17" s="1"/>
  <c r="BH27" i="17" s="1"/>
  <c r="CS9" i="17"/>
  <c r="CS122" i="3"/>
  <c r="CS123" i="3" s="1"/>
  <c r="BU59" i="4"/>
  <c r="BU62" i="4" s="1"/>
  <c r="BU24" i="7" s="1"/>
  <c r="BU83" i="7" s="1"/>
  <c r="BU8" i="17"/>
  <c r="BU11" i="17" s="1"/>
  <c r="BU13" i="17" s="1"/>
  <c r="CS15" i="4"/>
  <c r="CS16" i="4" s="1"/>
  <c r="CS47" i="12" s="1"/>
  <c r="CS48" i="12" s="1"/>
  <c r="CS56" i="12" s="1"/>
  <c r="CS57" i="4"/>
  <c r="CR36" i="12"/>
  <c r="CR22" i="12"/>
  <c r="CR23" i="12" s="1"/>
  <c r="CT75" i="14"/>
  <c r="CT77" i="14" s="1"/>
  <c r="CT49" i="14"/>
  <c r="CQ57" i="12"/>
  <c r="CQ58" i="12" s="1"/>
  <c r="CQ43" i="12"/>
  <c r="CQ50" i="4" s="1"/>
  <c r="CS10" i="12"/>
  <c r="CS11" i="12" s="1"/>
  <c r="CS84" i="14"/>
  <c r="BI82" i="7"/>
  <c r="BI84" i="7" s="1"/>
  <c r="BI87" i="7" s="1"/>
  <c r="BI78" i="7"/>
  <c r="BI80" i="7" s="1"/>
  <c r="BI86" i="7" s="1"/>
  <c r="BW129" i="9"/>
  <c r="BW130" i="9" s="1"/>
  <c r="BW43" i="4"/>
  <c r="BV52" i="11"/>
  <c r="BU32" i="4"/>
  <c r="BU23" i="17" s="1"/>
  <c r="BH70" i="4" l="1"/>
  <c r="CT14" i="4"/>
  <c r="CT55" i="4"/>
  <c r="CU40" i="14"/>
  <c r="CU64" i="14"/>
  <c r="CU66" i="14" s="1"/>
  <c r="BH71" i="4"/>
  <c r="CS42" i="17"/>
  <c r="CS43" i="17" s="1"/>
  <c r="CS45" i="17" s="1"/>
  <c r="CS10" i="17"/>
  <c r="CS11" i="17" s="1"/>
  <c r="CS13" i="17" s="1"/>
  <c r="CS24" i="17"/>
  <c r="CS25" i="17" s="1"/>
  <c r="CS27" i="17" s="1"/>
  <c r="CS51" i="17"/>
  <c r="CS52" i="17" s="1"/>
  <c r="CS54" i="17" s="1"/>
  <c r="CS49" i="12"/>
  <c r="CS18" i="4" s="1"/>
  <c r="CS19" i="4" s="1"/>
  <c r="CS13" i="7" s="1"/>
  <c r="CS79" i="7" s="1"/>
  <c r="BI88" i="7"/>
  <c r="CT82" i="14"/>
  <c r="CT83" i="14" s="1"/>
  <c r="CT90" i="14" s="1"/>
  <c r="CT91" i="14" s="1"/>
  <c r="CT78" i="14"/>
  <c r="CR55" i="12"/>
  <c r="CQ35" i="4"/>
  <c r="CR32" i="12"/>
  <c r="CR33" i="12" s="1"/>
  <c r="CS30" i="12" s="1"/>
  <c r="CS21" i="12" s="1"/>
  <c r="CR37" i="12"/>
  <c r="CR38" i="12" s="1"/>
  <c r="CR41" i="12" s="1"/>
  <c r="CR42" i="12" s="1"/>
  <c r="CU46" i="14"/>
  <c r="CT34" i="4"/>
  <c r="CT33" i="17" s="1"/>
  <c r="CT34" i="17" s="1"/>
  <c r="CS17" i="12"/>
  <c r="CS18" i="12" s="1"/>
  <c r="CS31" i="12" s="1"/>
  <c r="CS13" i="12"/>
  <c r="CS14" i="12" s="1"/>
  <c r="BV44" i="11"/>
  <c r="BV46" i="11" s="1"/>
  <c r="BX127" i="9"/>
  <c r="BX119" i="9" s="1"/>
  <c r="BX121" i="9" s="1"/>
  <c r="BW28" i="4"/>
  <c r="BW18" i="17" s="1"/>
  <c r="CU33" i="4" l="1"/>
  <c r="CU32" i="17" s="1"/>
  <c r="CV37" i="14"/>
  <c r="CU81" i="14"/>
  <c r="CU67" i="14"/>
  <c r="CT40" i="17"/>
  <c r="CT49" i="17"/>
  <c r="CT122" i="3"/>
  <c r="CT123" i="3" s="1"/>
  <c r="CT9" i="17"/>
  <c r="BI89" i="7"/>
  <c r="BI21" i="4" s="1"/>
  <c r="BI22" i="4" s="1"/>
  <c r="BI20" i="15"/>
  <c r="BI22" i="15" s="1"/>
  <c r="BI35" i="15" s="1"/>
  <c r="BI37" i="15" s="1"/>
  <c r="BI58" i="15" s="1"/>
  <c r="BI59" i="15" s="1"/>
  <c r="CT15" i="4"/>
  <c r="CT16" i="4" s="1"/>
  <c r="CT47" i="12" s="1"/>
  <c r="CT48" i="12" s="1"/>
  <c r="CT56" i="12" s="1"/>
  <c r="CT57" i="4"/>
  <c r="BI14" i="7"/>
  <c r="BI15" i="7" s="1"/>
  <c r="BJ12" i="7" s="1"/>
  <c r="BI25" i="7"/>
  <c r="BI26" i="7" s="1"/>
  <c r="BI29" i="4" s="1"/>
  <c r="CS22" i="12"/>
  <c r="CS23" i="12" s="1"/>
  <c r="CS36" i="12"/>
  <c r="CU75" i="14"/>
  <c r="CU77" i="14" s="1"/>
  <c r="CU49" i="14"/>
  <c r="CR57" i="12"/>
  <c r="CR58" i="12" s="1"/>
  <c r="CR43" i="12"/>
  <c r="CR50" i="4" s="1"/>
  <c r="CT84" i="14"/>
  <c r="CT10" i="12"/>
  <c r="CT11" i="12" s="1"/>
  <c r="BX129" i="9"/>
  <c r="BX130" i="9" s="1"/>
  <c r="BX43" i="4"/>
  <c r="BV54" i="11"/>
  <c r="BV55" i="11" s="1"/>
  <c r="BV47" i="11"/>
  <c r="BV44" i="4" s="1"/>
  <c r="BV45" i="4" s="1"/>
  <c r="BV48" i="4" s="1"/>
  <c r="BV53" i="4" s="1"/>
  <c r="CU14" i="4" l="1"/>
  <c r="CU55" i="4"/>
  <c r="CV40" i="14"/>
  <c r="CV64" i="14"/>
  <c r="CV66" i="14" s="1"/>
  <c r="CT42" i="17"/>
  <c r="CT43" i="17" s="1"/>
  <c r="CT45" i="17" s="1"/>
  <c r="CT10" i="17"/>
  <c r="CT11" i="17" s="1"/>
  <c r="CT13" i="17" s="1"/>
  <c r="CT51" i="17"/>
  <c r="CT52" i="17" s="1"/>
  <c r="CT54" i="17" s="1"/>
  <c r="CT24" i="17"/>
  <c r="CT25" i="17" s="1"/>
  <c r="CT27" i="17" s="1"/>
  <c r="BI30" i="4"/>
  <c r="BI19" i="17"/>
  <c r="BI20" i="17" s="1"/>
  <c r="BI22" i="17" s="1"/>
  <c r="BI25" i="17" s="1"/>
  <c r="BI27" i="17" s="1"/>
  <c r="BI61" i="15"/>
  <c r="BV59" i="4"/>
  <c r="BV62" i="4" s="1"/>
  <c r="BV24" i="7" s="1"/>
  <c r="BV83" i="7" s="1"/>
  <c r="BV8" i="17"/>
  <c r="BI64" i="4"/>
  <c r="BI65" i="4" s="1"/>
  <c r="BI49" i="15"/>
  <c r="BI51" i="15" s="1"/>
  <c r="BI53" i="15" s="1"/>
  <c r="BI40" i="15"/>
  <c r="BI42" i="15" s="1"/>
  <c r="BI45" i="15" s="1"/>
  <c r="BI37" i="4"/>
  <c r="BJ23" i="7"/>
  <c r="BJ82" i="7" s="1"/>
  <c r="BJ84" i="7" s="1"/>
  <c r="BJ87" i="7" s="1"/>
  <c r="CT49" i="12"/>
  <c r="CT18" i="4" s="1"/>
  <c r="CT19" i="4" s="1"/>
  <c r="CT13" i="7" s="1"/>
  <c r="CT79" i="7" s="1"/>
  <c r="CU82" i="14"/>
  <c r="CU83" i="14" s="1"/>
  <c r="CU90" i="14" s="1"/>
  <c r="CU91" i="14" s="1"/>
  <c r="CU78" i="14"/>
  <c r="CS55" i="12"/>
  <c r="CR35" i="4"/>
  <c r="CS32" i="12"/>
  <c r="CS33" i="12" s="1"/>
  <c r="CT30" i="12" s="1"/>
  <c r="CT21" i="12" s="1"/>
  <c r="CS37" i="12"/>
  <c r="CS38" i="12" s="1"/>
  <c r="CS41" i="12" s="1"/>
  <c r="CS42" i="12" s="1"/>
  <c r="CV46" i="14"/>
  <c r="CU34" i="4"/>
  <c r="CU33" i="17" s="1"/>
  <c r="CU34" i="17" s="1"/>
  <c r="CT13" i="12"/>
  <c r="CT14" i="12" s="1"/>
  <c r="CT17" i="12"/>
  <c r="CT18" i="12" s="1"/>
  <c r="CT31" i="12" s="1"/>
  <c r="BJ78" i="7"/>
  <c r="BJ80" i="7" s="1"/>
  <c r="BJ86" i="7" s="1"/>
  <c r="BW52" i="11"/>
  <c r="BV32" i="4"/>
  <c r="BV23" i="17" s="1"/>
  <c r="BY127" i="9"/>
  <c r="BX28" i="4"/>
  <c r="BX18" i="17" s="1"/>
  <c r="CV67" i="14" l="1"/>
  <c r="CV81" i="14"/>
  <c r="CW37" i="14"/>
  <c r="CV33" i="4"/>
  <c r="CV32" i="17" s="1"/>
  <c r="CU40" i="17"/>
  <c r="CU49" i="17"/>
  <c r="BI38" i="4"/>
  <c r="BI70" i="4" s="1"/>
  <c r="BI37" i="17"/>
  <c r="BI38" i="17" s="1"/>
  <c r="BI41" i="17" s="1"/>
  <c r="BI43" i="17" s="1"/>
  <c r="BI45" i="17" s="1"/>
  <c r="CU122" i="3"/>
  <c r="CU123" i="3" s="1"/>
  <c r="CU9" i="17"/>
  <c r="CU15" i="4"/>
  <c r="CU16" i="4" s="1"/>
  <c r="CU47" i="12" s="1"/>
  <c r="CU48" i="12" s="1"/>
  <c r="CU49" i="12" s="1"/>
  <c r="CU18" i="4" s="1"/>
  <c r="CU19" i="4" s="1"/>
  <c r="CU13" i="7" s="1"/>
  <c r="CU79" i="7" s="1"/>
  <c r="CU57" i="4"/>
  <c r="CT36" i="12"/>
  <c r="CT22" i="12"/>
  <c r="CT23" i="12" s="1"/>
  <c r="BJ88" i="7"/>
  <c r="CV75" i="14"/>
  <c r="CV77" i="14" s="1"/>
  <c r="CV49" i="14"/>
  <c r="CU10" i="12"/>
  <c r="CU11" i="12" s="1"/>
  <c r="CU84" i="14"/>
  <c r="CS57" i="12"/>
  <c r="CS58" i="12" s="1"/>
  <c r="CS43" i="12"/>
  <c r="CS50" i="4" s="1"/>
  <c r="BY119" i="9"/>
  <c r="BY121" i="9" s="1"/>
  <c r="BW44" i="11"/>
  <c r="BW46" i="11" s="1"/>
  <c r="CW64" i="14" l="1"/>
  <c r="CW66" i="14" s="1"/>
  <c r="CW40" i="14"/>
  <c r="CV55" i="4"/>
  <c r="CV14" i="4"/>
  <c r="BI71" i="4"/>
  <c r="CU10" i="17"/>
  <c r="CU11" i="17" s="1"/>
  <c r="CU13" i="17" s="1"/>
  <c r="CU42" i="17"/>
  <c r="CU43" i="17" s="1"/>
  <c r="CU45" i="17" s="1"/>
  <c r="CU51" i="17"/>
  <c r="CU52" i="17" s="1"/>
  <c r="CU54" i="17" s="1"/>
  <c r="CU24" i="17"/>
  <c r="CU25" i="17" s="1"/>
  <c r="CU27" i="17" s="1"/>
  <c r="BJ89" i="7"/>
  <c r="BJ64" i="4" s="1"/>
  <c r="BJ65" i="4" s="1"/>
  <c r="BJ20" i="15"/>
  <c r="BJ22" i="15" s="1"/>
  <c r="BJ35" i="15" s="1"/>
  <c r="BJ37" i="15" s="1"/>
  <c r="BJ58" i="15" s="1"/>
  <c r="BJ59" i="15" s="1"/>
  <c r="BJ14" i="7"/>
  <c r="BJ15" i="7" s="1"/>
  <c r="BJ37" i="4" s="1"/>
  <c r="CU56" i="12"/>
  <c r="BJ25" i="7"/>
  <c r="BJ26" i="7" s="1"/>
  <c r="BK23" i="7" s="1"/>
  <c r="CV82" i="14"/>
  <c r="CV83" i="14" s="1"/>
  <c r="CV90" i="14" s="1"/>
  <c r="CV91" i="14" s="1"/>
  <c r="CV78" i="14"/>
  <c r="CT37" i="12"/>
  <c r="CT38" i="12" s="1"/>
  <c r="CT41" i="12" s="1"/>
  <c r="CT42" i="12" s="1"/>
  <c r="CT32" i="12"/>
  <c r="CT33" i="12" s="1"/>
  <c r="CU30" i="12" s="1"/>
  <c r="CU21" i="12" s="1"/>
  <c r="CT55" i="12"/>
  <c r="CS35" i="4"/>
  <c r="CW46" i="14"/>
  <c r="CV34" i="4"/>
  <c r="CV33" i="17" s="1"/>
  <c r="CV34" i="17" s="1"/>
  <c r="CU13" i="12"/>
  <c r="CU14" i="12" s="1"/>
  <c r="CU17" i="12"/>
  <c r="CU18" i="12" s="1"/>
  <c r="CU31" i="12" s="1"/>
  <c r="BW54" i="11"/>
  <c r="BW55" i="11" s="1"/>
  <c r="BW47" i="11"/>
  <c r="BW44" i="4" s="1"/>
  <c r="BW45" i="4" s="1"/>
  <c r="BW48" i="4" s="1"/>
  <c r="BW53" i="4" s="1"/>
  <c r="BY129" i="9"/>
  <c r="BY130" i="9" s="1"/>
  <c r="BY43" i="4"/>
  <c r="CX37" i="14" l="1"/>
  <c r="CW33" i="4"/>
  <c r="CW32" i="17" s="1"/>
  <c r="CW81" i="14"/>
  <c r="CW67" i="14"/>
  <c r="CV40" i="17"/>
  <c r="CV49" i="17"/>
  <c r="BJ38" i="4"/>
  <c r="BJ37" i="17"/>
  <c r="BJ38" i="17" s="1"/>
  <c r="BJ41" i="17" s="1"/>
  <c r="BJ43" i="17" s="1"/>
  <c r="BJ45" i="17" s="1"/>
  <c r="BK12" i="7"/>
  <c r="BK78" i="7" s="1"/>
  <c r="BK80" i="7" s="1"/>
  <c r="BK86" i="7" s="1"/>
  <c r="BJ21" i="4"/>
  <c r="BJ22" i="4" s="1"/>
  <c r="BW59" i="4"/>
  <c r="BW62" i="4" s="1"/>
  <c r="BW24" i="7" s="1"/>
  <c r="BW83" i="7" s="1"/>
  <c r="BW8" i="17"/>
  <c r="CV9" i="17"/>
  <c r="CV122" i="3"/>
  <c r="CV123" i="3" s="1"/>
  <c r="BJ61" i="15"/>
  <c r="BJ49" i="15"/>
  <c r="BJ51" i="15" s="1"/>
  <c r="BJ53" i="15" s="1"/>
  <c r="BJ40" i="15"/>
  <c r="BJ42" i="15" s="1"/>
  <c r="BJ45" i="15" s="1"/>
  <c r="BJ29" i="4"/>
  <c r="CV15" i="4"/>
  <c r="CV16" i="4" s="1"/>
  <c r="CV47" i="12" s="1"/>
  <c r="CV48" i="12" s="1"/>
  <c r="CV49" i="12" s="1"/>
  <c r="CV18" i="4" s="1"/>
  <c r="CV19" i="4" s="1"/>
  <c r="CV13" i="7" s="1"/>
  <c r="CV79" i="7" s="1"/>
  <c r="CV57" i="4"/>
  <c r="CV84" i="14"/>
  <c r="CV10" i="12"/>
  <c r="CV11" i="12" s="1"/>
  <c r="CU36" i="12"/>
  <c r="CU22" i="12"/>
  <c r="CU23" i="12" s="1"/>
  <c r="CW75" i="14"/>
  <c r="CW77" i="14" s="1"/>
  <c r="CW49" i="14"/>
  <c r="CT57" i="12"/>
  <c r="CT58" i="12" s="1"/>
  <c r="CT43" i="12"/>
  <c r="CT50" i="4" s="1"/>
  <c r="BK82" i="7"/>
  <c r="BK84" i="7" s="1"/>
  <c r="BK87" i="7" s="1"/>
  <c r="BZ127" i="9"/>
  <c r="BY28" i="4"/>
  <c r="BY18" i="17" s="1"/>
  <c r="BX52" i="11"/>
  <c r="BX44" i="11" s="1"/>
  <c r="BX46" i="11" s="1"/>
  <c r="BW32" i="4"/>
  <c r="BW23" i="17" s="1"/>
  <c r="CW14" i="4" l="1"/>
  <c r="CW55" i="4"/>
  <c r="CX40" i="14"/>
  <c r="CX64" i="14"/>
  <c r="CX66" i="14" s="1"/>
  <c r="BJ30" i="4"/>
  <c r="BJ71" i="4" s="1"/>
  <c r="BJ19" i="17"/>
  <c r="BJ20" i="17" s="1"/>
  <c r="BJ22" i="17" s="1"/>
  <c r="BJ25" i="17" s="1"/>
  <c r="BJ27" i="17" s="1"/>
  <c r="CV10" i="17"/>
  <c r="CV11" i="17" s="1"/>
  <c r="CV13" i="17" s="1"/>
  <c r="CV24" i="17"/>
  <c r="CV25" i="17" s="1"/>
  <c r="CV27" i="17" s="1"/>
  <c r="CV42" i="17"/>
  <c r="CV43" i="17" s="1"/>
  <c r="CV45" i="17" s="1"/>
  <c r="CV51" i="17"/>
  <c r="CV52" i="17" s="1"/>
  <c r="CV54" i="17" s="1"/>
  <c r="BJ70" i="4"/>
  <c r="CV56" i="12"/>
  <c r="CW82" i="14"/>
  <c r="CW83" i="14" s="1"/>
  <c r="CW90" i="14" s="1"/>
  <c r="CW91" i="14" s="1"/>
  <c r="CW78" i="14"/>
  <c r="CU32" i="12"/>
  <c r="CU33" i="12" s="1"/>
  <c r="CV30" i="12" s="1"/>
  <c r="CV21" i="12" s="1"/>
  <c r="CU37" i="12"/>
  <c r="CU38" i="12" s="1"/>
  <c r="CU41" i="12" s="1"/>
  <c r="CU42" i="12" s="1"/>
  <c r="CU55" i="12"/>
  <c r="CT35" i="4"/>
  <c r="CV17" i="12"/>
  <c r="CV18" i="12" s="1"/>
  <c r="CV31" i="12" s="1"/>
  <c r="CV13" i="12"/>
  <c r="CV14" i="12" s="1"/>
  <c r="CX46" i="14"/>
  <c r="CW34" i="4"/>
  <c r="CW33" i="17" s="1"/>
  <c r="CW34" i="17" s="1"/>
  <c r="BK88" i="7"/>
  <c r="BX54" i="11"/>
  <c r="BX55" i="11" s="1"/>
  <c r="BX47" i="11"/>
  <c r="BX44" i="4" s="1"/>
  <c r="BX45" i="4" s="1"/>
  <c r="BX48" i="4" s="1"/>
  <c r="BX53" i="4" s="1"/>
  <c r="BZ119" i="9"/>
  <c r="BZ121" i="9" s="1"/>
  <c r="CX81" i="14" l="1"/>
  <c r="CX67" i="14"/>
  <c r="CY37" i="14"/>
  <c r="CX33" i="4"/>
  <c r="CX32" i="17" s="1"/>
  <c r="CW40" i="17"/>
  <c r="CW49" i="17"/>
  <c r="BX59" i="4"/>
  <c r="BX62" i="4" s="1"/>
  <c r="BX24" i="7" s="1"/>
  <c r="BX83" i="7" s="1"/>
  <c r="BX8" i="17"/>
  <c r="CW9" i="17"/>
  <c r="CW122" i="3"/>
  <c r="CW123" i="3" s="1"/>
  <c r="BK89" i="7"/>
  <c r="BK64" i="4" s="1"/>
  <c r="BK65" i="4" s="1"/>
  <c r="BK20" i="15"/>
  <c r="BK22" i="15" s="1"/>
  <c r="BK35" i="15" s="1"/>
  <c r="BK37" i="15" s="1"/>
  <c r="BK58" i="15" s="1"/>
  <c r="BK59" i="15" s="1"/>
  <c r="CW15" i="4"/>
  <c r="CW16" i="4" s="1"/>
  <c r="CW47" i="12" s="1"/>
  <c r="CW48" i="12" s="1"/>
  <c r="CW56" i="12" s="1"/>
  <c r="CW57" i="4"/>
  <c r="CV22" i="12"/>
  <c r="CV23" i="12" s="1"/>
  <c r="CV36" i="12"/>
  <c r="CX75" i="14"/>
  <c r="CX77" i="14" s="1"/>
  <c r="CX49" i="14"/>
  <c r="CW10" i="12"/>
  <c r="CW11" i="12" s="1"/>
  <c r="CW84" i="14"/>
  <c r="CU57" i="12"/>
  <c r="CU58" i="12" s="1"/>
  <c r="CU43" i="12"/>
  <c r="CU50" i="4" s="1"/>
  <c r="BK14" i="7"/>
  <c r="BK15" i="7" s="1"/>
  <c r="BK25" i="7"/>
  <c r="BK26" i="7" s="1"/>
  <c r="BZ129" i="9"/>
  <c r="BZ130" i="9" s="1"/>
  <c r="BZ43" i="4"/>
  <c r="BY52" i="11"/>
  <c r="BY44" i="11" s="1"/>
  <c r="BY46" i="11" s="1"/>
  <c r="BX32" i="4"/>
  <c r="BX23" i="17" s="1"/>
  <c r="CY40" i="14" l="1"/>
  <c r="CY64" i="14"/>
  <c r="CY66" i="14" s="1"/>
  <c r="CX55" i="4"/>
  <c r="CX14" i="4"/>
  <c r="CW24" i="17"/>
  <c r="CW25" i="17" s="1"/>
  <c r="CW27" i="17" s="1"/>
  <c r="CW42" i="17"/>
  <c r="CW43" i="17" s="1"/>
  <c r="CW45" i="17" s="1"/>
  <c r="CW10" i="17"/>
  <c r="CW11" i="17" s="1"/>
  <c r="CW13" i="17" s="1"/>
  <c r="CW51" i="17"/>
  <c r="CW52" i="17" s="1"/>
  <c r="CW54" i="17" s="1"/>
  <c r="BK21" i="4"/>
  <c r="BK22" i="4" s="1"/>
  <c r="BK61" i="15"/>
  <c r="BK49" i="15"/>
  <c r="BK51" i="15" s="1"/>
  <c r="BK53" i="15" s="1"/>
  <c r="BK40" i="15"/>
  <c r="BK42" i="15" s="1"/>
  <c r="BK45" i="15" s="1"/>
  <c r="CW49" i="12"/>
  <c r="CW18" i="4" s="1"/>
  <c r="CW19" i="4" s="1"/>
  <c r="CW13" i="7" s="1"/>
  <c r="CW79" i="7" s="1"/>
  <c r="CX82" i="14"/>
  <c r="CX83" i="14" s="1"/>
  <c r="CX90" i="14" s="1"/>
  <c r="CX91" i="14" s="1"/>
  <c r="CX78" i="14"/>
  <c r="CV55" i="12"/>
  <c r="CU35" i="4"/>
  <c r="CW17" i="12"/>
  <c r="CW18" i="12" s="1"/>
  <c r="CW31" i="12" s="1"/>
  <c r="CW13" i="12"/>
  <c r="CW14" i="12" s="1"/>
  <c r="CY46" i="14"/>
  <c r="CX34" i="4"/>
  <c r="CX33" i="17" s="1"/>
  <c r="CX34" i="17" s="1"/>
  <c r="CV37" i="12"/>
  <c r="CV38" i="12" s="1"/>
  <c r="CV41" i="12" s="1"/>
  <c r="CV42" i="12" s="1"/>
  <c r="CV32" i="12"/>
  <c r="CV33" i="12" s="1"/>
  <c r="CW30" i="12" s="1"/>
  <c r="CW21" i="12" s="1"/>
  <c r="BL23" i="7"/>
  <c r="BK29" i="4"/>
  <c r="BK37" i="4"/>
  <c r="BL12" i="7"/>
  <c r="BY54" i="11"/>
  <c r="BY55" i="11" s="1"/>
  <c r="BY47" i="11"/>
  <c r="BY44" i="4" s="1"/>
  <c r="BY45" i="4" s="1"/>
  <c r="BY48" i="4" s="1"/>
  <c r="BY53" i="4" s="1"/>
  <c r="CA127" i="9"/>
  <c r="CA119" i="9" s="1"/>
  <c r="CA121" i="9" s="1"/>
  <c r="BZ28" i="4"/>
  <c r="BZ18" i="17" s="1"/>
  <c r="CY81" i="14" l="1"/>
  <c r="CY67" i="14"/>
  <c r="CY33" i="4"/>
  <c r="CY32" i="17" s="1"/>
  <c r="CZ37" i="14"/>
  <c r="CX40" i="17"/>
  <c r="CX49" i="17"/>
  <c r="BK38" i="4"/>
  <c r="BK37" i="17"/>
  <c r="BK38" i="17" s="1"/>
  <c r="BK41" i="17" s="1"/>
  <c r="BK43" i="17" s="1"/>
  <c r="BK45" i="17" s="1"/>
  <c r="BK30" i="4"/>
  <c r="BK19" i="17"/>
  <c r="BK20" i="17" s="1"/>
  <c r="BK22" i="17" s="1"/>
  <c r="BK25" i="17" s="1"/>
  <c r="BK27" i="17" s="1"/>
  <c r="CX122" i="3"/>
  <c r="CX123" i="3" s="1"/>
  <c r="CX9" i="17"/>
  <c r="BY59" i="4"/>
  <c r="BY62" i="4" s="1"/>
  <c r="BY24" i="7" s="1"/>
  <c r="BY83" i="7" s="1"/>
  <c r="BY8" i="17"/>
  <c r="CX15" i="4"/>
  <c r="CX16" i="4" s="1"/>
  <c r="CX47" i="12" s="1"/>
  <c r="CX48" i="12" s="1"/>
  <c r="CX49" i="12" s="1"/>
  <c r="CX18" i="4" s="1"/>
  <c r="CX19" i="4" s="1"/>
  <c r="CX13" i="7" s="1"/>
  <c r="CX79" i="7" s="1"/>
  <c r="CX57" i="4"/>
  <c r="CV57" i="12"/>
  <c r="CV58" i="12" s="1"/>
  <c r="CV43" i="12"/>
  <c r="CV50" i="4" s="1"/>
  <c r="CY75" i="14"/>
  <c r="CY77" i="14" s="1"/>
  <c r="CY49" i="14"/>
  <c r="CX10" i="12"/>
  <c r="CX11" i="12" s="1"/>
  <c r="CX84" i="14"/>
  <c r="CW22" i="12"/>
  <c r="CW23" i="12" s="1"/>
  <c r="CW36" i="12"/>
  <c r="BL78" i="7"/>
  <c r="BL80" i="7" s="1"/>
  <c r="BL86" i="7" s="1"/>
  <c r="BL82" i="7"/>
  <c r="BL84" i="7" s="1"/>
  <c r="BL87" i="7" s="1"/>
  <c r="CA129" i="9"/>
  <c r="CA130" i="9" s="1"/>
  <c r="CA43" i="4"/>
  <c r="BZ52" i="11"/>
  <c r="BZ44" i="11" s="1"/>
  <c r="BZ46" i="11" s="1"/>
  <c r="BY32" i="4"/>
  <c r="BY23" i="17" s="1"/>
  <c r="BK70" i="4" l="1"/>
  <c r="CZ40" i="14"/>
  <c r="CZ64" i="14"/>
  <c r="CZ66" i="14" s="1"/>
  <c r="CY14" i="4"/>
  <c r="CY55" i="4"/>
  <c r="BK71" i="4"/>
  <c r="CX51" i="17"/>
  <c r="CX52" i="17" s="1"/>
  <c r="CX54" i="17" s="1"/>
  <c r="CX24" i="17"/>
  <c r="CX25" i="17" s="1"/>
  <c r="CX27" i="17" s="1"/>
  <c r="CX10" i="17"/>
  <c r="CX11" i="17" s="1"/>
  <c r="CX13" i="17" s="1"/>
  <c r="CX42" i="17"/>
  <c r="CX43" i="17" s="1"/>
  <c r="CX45" i="17" s="1"/>
  <c r="CX56" i="12"/>
  <c r="CY82" i="14"/>
  <c r="CY83" i="14" s="1"/>
  <c r="CY90" i="14" s="1"/>
  <c r="CY91" i="14" s="1"/>
  <c r="CY78" i="14"/>
  <c r="CW32" i="12"/>
  <c r="CW33" i="12" s="1"/>
  <c r="CX30" i="12" s="1"/>
  <c r="CX21" i="12" s="1"/>
  <c r="CW37" i="12"/>
  <c r="CW38" i="12" s="1"/>
  <c r="CW41" i="12" s="1"/>
  <c r="CW42" i="12" s="1"/>
  <c r="CV35" i="4"/>
  <c r="CW55" i="12"/>
  <c r="CX17" i="12"/>
  <c r="CX18" i="12" s="1"/>
  <c r="CX31" i="12" s="1"/>
  <c r="CX13" i="12"/>
  <c r="CX14" i="12" s="1"/>
  <c r="CZ46" i="14"/>
  <c r="CY34" i="4"/>
  <c r="CY33" i="17" s="1"/>
  <c r="CY34" i="17" s="1"/>
  <c r="BL88" i="7"/>
  <c r="BZ54" i="11"/>
  <c r="BZ55" i="11" s="1"/>
  <c r="BZ47" i="11"/>
  <c r="BZ44" i="4" s="1"/>
  <c r="BZ45" i="4" s="1"/>
  <c r="BZ48" i="4" s="1"/>
  <c r="BZ53" i="4" s="1"/>
  <c r="CB127" i="9"/>
  <c r="CA28" i="4"/>
  <c r="CA18" i="17" s="1"/>
  <c r="CZ81" i="14" l="1"/>
  <c r="CZ67" i="14"/>
  <c r="CZ33" i="4"/>
  <c r="CZ32" i="17" s="1"/>
  <c r="DA37" i="14"/>
  <c r="CY40" i="17"/>
  <c r="CY49" i="17"/>
  <c r="CY122" i="3"/>
  <c r="CY123" i="3" s="1"/>
  <c r="CY9" i="17"/>
  <c r="BZ59" i="4"/>
  <c r="BZ62" i="4" s="1"/>
  <c r="BZ24" i="7" s="1"/>
  <c r="BZ83" i="7" s="1"/>
  <c r="BZ8" i="17"/>
  <c r="BL89" i="7"/>
  <c r="BL21" i="4" s="1"/>
  <c r="BL22" i="4" s="1"/>
  <c r="BL20" i="15"/>
  <c r="BL22" i="15" s="1"/>
  <c r="BL35" i="15" s="1"/>
  <c r="BL37" i="15" s="1"/>
  <c r="BL58" i="15" s="1"/>
  <c r="BL59" i="15" s="1"/>
  <c r="CY15" i="4"/>
  <c r="CY16" i="4" s="1"/>
  <c r="CY47" i="12" s="1"/>
  <c r="CY48" i="12" s="1"/>
  <c r="CY56" i="12" s="1"/>
  <c r="CY57" i="4"/>
  <c r="CZ75" i="14"/>
  <c r="CZ77" i="14" s="1"/>
  <c r="CZ49" i="14"/>
  <c r="CX36" i="12"/>
  <c r="CX22" i="12"/>
  <c r="CX23" i="12" s="1"/>
  <c r="CW57" i="12"/>
  <c r="CW58" i="12" s="1"/>
  <c r="CW43" i="12"/>
  <c r="CW50" i="4" s="1"/>
  <c r="CY84" i="14"/>
  <c r="CY10" i="12"/>
  <c r="CY11" i="12" s="1"/>
  <c r="BL14" i="7"/>
  <c r="BL15" i="7" s="1"/>
  <c r="BL25" i="7"/>
  <c r="BL26" i="7" s="1"/>
  <c r="CB119" i="9"/>
  <c r="CB121" i="9" s="1"/>
  <c r="CA52" i="11"/>
  <c r="CA44" i="11" s="1"/>
  <c r="CA46" i="11" s="1"/>
  <c r="BZ32" i="4"/>
  <c r="BZ23" i="17" s="1"/>
  <c r="BL64" i="4" l="1"/>
  <c r="BL65" i="4" s="1"/>
  <c r="DA40" i="14"/>
  <c r="DA64" i="14"/>
  <c r="DA66" i="14" s="1"/>
  <c r="CZ14" i="4"/>
  <c r="CZ55" i="4"/>
  <c r="CY51" i="17"/>
  <c r="CY52" i="17" s="1"/>
  <c r="CY54" i="17" s="1"/>
  <c r="CY24" i="17"/>
  <c r="CY25" i="17" s="1"/>
  <c r="CY27" i="17" s="1"/>
  <c r="CY10" i="17"/>
  <c r="CY11" i="17" s="1"/>
  <c r="CY13" i="17" s="1"/>
  <c r="CY42" i="17"/>
  <c r="CY43" i="17" s="1"/>
  <c r="CY45" i="17" s="1"/>
  <c r="BL61" i="15"/>
  <c r="CY49" i="12"/>
  <c r="CY18" i="4" s="1"/>
  <c r="CY19" i="4" s="1"/>
  <c r="CY13" i="7" s="1"/>
  <c r="CY79" i="7" s="1"/>
  <c r="BL49" i="15"/>
  <c r="BL51" i="15" s="1"/>
  <c r="BL53" i="15" s="1"/>
  <c r="BL40" i="15"/>
  <c r="BL42" i="15" s="1"/>
  <c r="BL45" i="15" s="1"/>
  <c r="CZ82" i="14"/>
  <c r="CZ83" i="14" s="1"/>
  <c r="CZ90" i="14" s="1"/>
  <c r="CZ91" i="14" s="1"/>
  <c r="CZ78" i="14"/>
  <c r="CW35" i="4"/>
  <c r="CX55" i="12"/>
  <c r="CY13" i="12"/>
  <c r="CY14" i="12" s="1"/>
  <c r="CY17" i="12"/>
  <c r="CY18" i="12" s="1"/>
  <c r="CY31" i="12" s="1"/>
  <c r="CX32" i="12"/>
  <c r="CX33" i="12" s="1"/>
  <c r="CY30" i="12" s="1"/>
  <c r="CY21" i="12" s="1"/>
  <c r="CX37" i="12"/>
  <c r="CX38" i="12" s="1"/>
  <c r="CX41" i="12" s="1"/>
  <c r="CX42" i="12" s="1"/>
  <c r="DA46" i="14"/>
  <c r="CZ34" i="4"/>
  <c r="CZ33" i="17" s="1"/>
  <c r="CZ34" i="17" s="1"/>
  <c r="BL29" i="4"/>
  <c r="BM23" i="7"/>
  <c r="BM12" i="7"/>
  <c r="BL37" i="4"/>
  <c r="CA54" i="11"/>
  <c r="CA55" i="11" s="1"/>
  <c r="CA47" i="11"/>
  <c r="CA44" i="4" s="1"/>
  <c r="CA45" i="4" s="1"/>
  <c r="CA48" i="4" s="1"/>
  <c r="CA53" i="4" s="1"/>
  <c r="CB129" i="9"/>
  <c r="CB130" i="9" s="1"/>
  <c r="CB43" i="4"/>
  <c r="DA67" i="14" l="1"/>
  <c r="DA81" i="14"/>
  <c r="DB37" i="14"/>
  <c r="DA33" i="4"/>
  <c r="DA32" i="17" s="1"/>
  <c r="CZ40" i="17"/>
  <c r="CZ49" i="17"/>
  <c r="BL30" i="4"/>
  <c r="BL19" i="17"/>
  <c r="BL20" i="17" s="1"/>
  <c r="BL22" i="17" s="1"/>
  <c r="BL25" i="17" s="1"/>
  <c r="BL27" i="17" s="1"/>
  <c r="BL38" i="4"/>
  <c r="BL37" i="17"/>
  <c r="BL38" i="17" s="1"/>
  <c r="BL41" i="17" s="1"/>
  <c r="BL43" i="17" s="1"/>
  <c r="BL45" i="17" s="1"/>
  <c r="CZ9" i="17"/>
  <c r="CZ122" i="3"/>
  <c r="CZ123" i="3" s="1"/>
  <c r="CA59" i="4"/>
  <c r="CA62" i="4" s="1"/>
  <c r="CA24" i="7" s="1"/>
  <c r="CA83" i="7" s="1"/>
  <c r="CA8" i="17"/>
  <c r="CZ15" i="4"/>
  <c r="CZ16" i="4" s="1"/>
  <c r="CZ47" i="12" s="1"/>
  <c r="CZ48" i="12" s="1"/>
  <c r="CZ49" i="12" s="1"/>
  <c r="CZ18" i="4" s="1"/>
  <c r="CZ19" i="4" s="1"/>
  <c r="CZ13" i="7" s="1"/>
  <c r="CZ79" i="7" s="1"/>
  <c r="CZ57" i="4"/>
  <c r="CX57" i="12"/>
  <c r="CX58" i="12" s="1"/>
  <c r="CX43" i="12"/>
  <c r="CX50" i="4" s="1"/>
  <c r="CZ84" i="14"/>
  <c r="CZ10" i="12"/>
  <c r="CZ11" i="12" s="1"/>
  <c r="DA75" i="14"/>
  <c r="DA77" i="14" s="1"/>
  <c r="DA49" i="14"/>
  <c r="CY22" i="12"/>
  <c r="CY23" i="12" s="1"/>
  <c r="CY36" i="12"/>
  <c r="BM78" i="7"/>
  <c r="BM80" i="7" s="1"/>
  <c r="BM86" i="7" s="1"/>
  <c r="BM82" i="7"/>
  <c r="BM84" i="7" s="1"/>
  <c r="BM87" i="7" s="1"/>
  <c r="CC127" i="9"/>
  <c r="CC119" i="9" s="1"/>
  <c r="CC121" i="9" s="1"/>
  <c r="CB28" i="4"/>
  <c r="CB18" i="17" s="1"/>
  <c r="CB52" i="11"/>
  <c r="CB44" i="11" s="1"/>
  <c r="CB46" i="11" s="1"/>
  <c r="CA32" i="4"/>
  <c r="CA23" i="17" s="1"/>
  <c r="BL70" i="4" l="1"/>
  <c r="DB64" i="14"/>
  <c r="DB66" i="14" s="1"/>
  <c r="DB40" i="14"/>
  <c r="DA14" i="4"/>
  <c r="DA55" i="4"/>
  <c r="CZ51" i="17"/>
  <c r="CZ52" i="17" s="1"/>
  <c r="CZ54" i="17" s="1"/>
  <c r="CZ42" i="17"/>
  <c r="CZ43" i="17" s="1"/>
  <c r="CZ45" i="17" s="1"/>
  <c r="CZ10" i="17"/>
  <c r="CZ11" i="17" s="1"/>
  <c r="CZ13" i="17" s="1"/>
  <c r="CZ24" i="17"/>
  <c r="CZ25" i="17" s="1"/>
  <c r="CZ27" i="17" s="1"/>
  <c r="BL71" i="4"/>
  <c r="CZ56" i="12"/>
  <c r="DA82" i="14"/>
  <c r="DA83" i="14" s="1"/>
  <c r="DA90" i="14" s="1"/>
  <c r="DA91" i="14" s="1"/>
  <c r="DA78" i="14"/>
  <c r="CY32" i="12"/>
  <c r="CY33" i="12" s="1"/>
  <c r="CZ30" i="12" s="1"/>
  <c r="CZ21" i="12" s="1"/>
  <c r="CY37" i="12"/>
  <c r="CY38" i="12" s="1"/>
  <c r="CY41" i="12" s="1"/>
  <c r="CY42" i="12" s="1"/>
  <c r="CX35" i="4"/>
  <c r="CY55" i="12"/>
  <c r="CZ13" i="12"/>
  <c r="CZ14" i="12" s="1"/>
  <c r="CZ17" i="12"/>
  <c r="CZ18" i="12" s="1"/>
  <c r="CZ31" i="12" s="1"/>
  <c r="DB46" i="14"/>
  <c r="DA34" i="4"/>
  <c r="DA33" i="17" s="1"/>
  <c r="DA34" i="17" s="1"/>
  <c r="BM88" i="7"/>
  <c r="CB54" i="11"/>
  <c r="CB55" i="11" s="1"/>
  <c r="CB47" i="11"/>
  <c r="CB44" i="4" s="1"/>
  <c r="CB45" i="4" s="1"/>
  <c r="CB48" i="4" s="1"/>
  <c r="CB53" i="4" s="1"/>
  <c r="CC129" i="9"/>
  <c r="CC130" i="9" s="1"/>
  <c r="CC43" i="4"/>
  <c r="DB33" i="4" l="1"/>
  <c r="DB32" i="17" s="1"/>
  <c r="DC37" i="14"/>
  <c r="DB67" i="14"/>
  <c r="DB81" i="14"/>
  <c r="DA40" i="17"/>
  <c r="DA49" i="17"/>
  <c r="DA122" i="3"/>
  <c r="DA123" i="3" s="1"/>
  <c r="DA9" i="17"/>
  <c r="CB59" i="4"/>
  <c r="CB62" i="4" s="1"/>
  <c r="CB24" i="7" s="1"/>
  <c r="CB83" i="7" s="1"/>
  <c r="CB8" i="17"/>
  <c r="BM89" i="7"/>
  <c r="BM64" i="4" s="1"/>
  <c r="BM65" i="4" s="1"/>
  <c r="BM20" i="15"/>
  <c r="BM22" i="15" s="1"/>
  <c r="BM35" i="15" s="1"/>
  <c r="BM37" i="15" s="1"/>
  <c r="BM58" i="15" s="1"/>
  <c r="BM59" i="15" s="1"/>
  <c r="DA15" i="4"/>
  <c r="DA16" i="4" s="1"/>
  <c r="DA47" i="12" s="1"/>
  <c r="DA48" i="12" s="1"/>
  <c r="DA56" i="12" s="1"/>
  <c r="DA57" i="4"/>
  <c r="DB75" i="14"/>
  <c r="DB77" i="14" s="1"/>
  <c r="DB49" i="14"/>
  <c r="CZ36" i="12"/>
  <c r="CZ22" i="12"/>
  <c r="CZ23" i="12" s="1"/>
  <c r="CY57" i="12"/>
  <c r="CY58" i="12" s="1"/>
  <c r="CY43" i="12"/>
  <c r="CY50" i="4" s="1"/>
  <c r="DA84" i="14"/>
  <c r="DA10" i="12"/>
  <c r="DA11" i="12" s="1"/>
  <c r="BM25" i="7"/>
  <c r="BM26" i="7" s="1"/>
  <c r="BN23" i="7" s="1"/>
  <c r="BM14" i="7"/>
  <c r="BM15" i="7" s="1"/>
  <c r="BM37" i="4" s="1"/>
  <c r="CD127" i="9"/>
  <c r="CD119" i="9" s="1"/>
  <c r="CD121" i="9" s="1"/>
  <c r="CC28" i="4"/>
  <c r="CC18" i="17" s="1"/>
  <c r="CC52" i="11"/>
  <c r="CC44" i="11" s="1"/>
  <c r="CC46" i="11" s="1"/>
  <c r="CB32" i="4"/>
  <c r="CB23" i="17" s="1"/>
  <c r="DB55" i="4" l="1"/>
  <c r="DB14" i="4"/>
  <c r="DC64" i="14"/>
  <c r="DC66" i="14" s="1"/>
  <c r="DC40" i="14"/>
  <c r="BM21" i="4"/>
  <c r="BM22" i="4" s="1"/>
  <c r="BM38" i="4"/>
  <c r="BM37" i="17"/>
  <c r="BM38" i="17" s="1"/>
  <c r="BM41" i="17" s="1"/>
  <c r="BM43" i="17" s="1"/>
  <c r="BM45" i="17" s="1"/>
  <c r="DA51" i="17"/>
  <c r="DA52" i="17" s="1"/>
  <c r="DA54" i="17" s="1"/>
  <c r="DA42" i="17"/>
  <c r="DA43" i="17" s="1"/>
  <c r="DA45" i="17" s="1"/>
  <c r="DA24" i="17"/>
  <c r="DA25" i="17" s="1"/>
  <c r="DA27" i="17" s="1"/>
  <c r="DA10" i="17"/>
  <c r="DA11" i="17" s="1"/>
  <c r="DA13" i="17" s="1"/>
  <c r="BM61" i="15"/>
  <c r="BM40" i="15"/>
  <c r="BM42" i="15" s="1"/>
  <c r="BM45" i="15" s="1"/>
  <c r="BM49" i="15"/>
  <c r="BM51" i="15" s="1"/>
  <c r="BM53" i="15" s="1"/>
  <c r="DA49" i="12"/>
  <c r="DA18" i="4" s="1"/>
  <c r="DA19" i="4" s="1"/>
  <c r="DA13" i="7" s="1"/>
  <c r="DA79" i="7" s="1"/>
  <c r="BM29" i="4"/>
  <c r="BN12" i="7"/>
  <c r="BN78" i="7" s="1"/>
  <c r="BN80" i="7" s="1"/>
  <c r="BN86" i="7" s="1"/>
  <c r="DB82" i="14"/>
  <c r="DB83" i="14" s="1"/>
  <c r="DB90" i="14" s="1"/>
  <c r="DB91" i="14" s="1"/>
  <c r="DB78" i="14"/>
  <c r="CZ55" i="12"/>
  <c r="CY35" i="4"/>
  <c r="DC46" i="14"/>
  <c r="DB34" i="4"/>
  <c r="DB33" i="17" s="1"/>
  <c r="DB34" i="17" s="1"/>
  <c r="CZ32" i="12"/>
  <c r="CZ33" i="12" s="1"/>
  <c r="DA30" i="12" s="1"/>
  <c r="DA21" i="12" s="1"/>
  <c r="CZ37" i="12"/>
  <c r="CZ38" i="12" s="1"/>
  <c r="CZ41" i="12" s="1"/>
  <c r="CZ42" i="12" s="1"/>
  <c r="DA17" i="12"/>
  <c r="DA18" i="12" s="1"/>
  <c r="DA31" i="12" s="1"/>
  <c r="DA13" i="12"/>
  <c r="DA14" i="12" s="1"/>
  <c r="BN82" i="7"/>
  <c r="BN84" i="7" s="1"/>
  <c r="BN87" i="7" s="1"/>
  <c r="CC54" i="11"/>
  <c r="CC55" i="11" s="1"/>
  <c r="CC47" i="11"/>
  <c r="CC44" i="4" s="1"/>
  <c r="CC45" i="4" s="1"/>
  <c r="CC48" i="4" s="1"/>
  <c r="CC53" i="4" s="1"/>
  <c r="CD129" i="9"/>
  <c r="CD130" i="9" s="1"/>
  <c r="CD43" i="4"/>
  <c r="DC33" i="4" l="1"/>
  <c r="DC32" i="17" s="1"/>
  <c r="DD37" i="14"/>
  <c r="DC67" i="14"/>
  <c r="DC81" i="14"/>
  <c r="DB40" i="17"/>
  <c r="DB49" i="17"/>
  <c r="BM30" i="4"/>
  <c r="BM19" i="17"/>
  <c r="BM20" i="17" s="1"/>
  <c r="BM22" i="17" s="1"/>
  <c r="BM25" i="17" s="1"/>
  <c r="BM27" i="17" s="1"/>
  <c r="DB122" i="3"/>
  <c r="DB123" i="3" s="1"/>
  <c r="DB9" i="17"/>
  <c r="CC59" i="4"/>
  <c r="CC62" i="4" s="1"/>
  <c r="CC24" i="7" s="1"/>
  <c r="CC83" i="7" s="1"/>
  <c r="CC8" i="17"/>
  <c r="DB15" i="4"/>
  <c r="DB16" i="4" s="1"/>
  <c r="DB47" i="12" s="1"/>
  <c r="DB48" i="12" s="1"/>
  <c r="DB56" i="12" s="1"/>
  <c r="DB57" i="4"/>
  <c r="DB84" i="14"/>
  <c r="DB10" i="12"/>
  <c r="DB11" i="12" s="1"/>
  <c r="DA22" i="12"/>
  <c r="DA23" i="12" s="1"/>
  <c r="DA36" i="12"/>
  <c r="DC75" i="14"/>
  <c r="DC77" i="14" s="1"/>
  <c r="DC49" i="14"/>
  <c r="CZ57" i="12"/>
  <c r="CZ58" i="12" s="1"/>
  <c r="CZ43" i="12"/>
  <c r="CZ50" i="4" s="1"/>
  <c r="BN88" i="7"/>
  <c r="CE127" i="9"/>
  <c r="CE119" i="9" s="1"/>
  <c r="CE121" i="9" s="1"/>
  <c r="CD28" i="4"/>
  <c r="CD18" i="17" s="1"/>
  <c r="CD52" i="11"/>
  <c r="CD44" i="11" s="1"/>
  <c r="CD46" i="11" s="1"/>
  <c r="CC32" i="4"/>
  <c r="CC23" i="17" s="1"/>
  <c r="DD64" i="14" l="1"/>
  <c r="DD66" i="14" s="1"/>
  <c r="DD40" i="14"/>
  <c r="DC55" i="4"/>
  <c r="DC14" i="4"/>
  <c r="DB51" i="17"/>
  <c r="DB52" i="17" s="1"/>
  <c r="DB54" i="17" s="1"/>
  <c r="DB42" i="17"/>
  <c r="DB43" i="17" s="1"/>
  <c r="DB45" i="17" s="1"/>
  <c r="DB24" i="17"/>
  <c r="DB25" i="17" s="1"/>
  <c r="DB27" i="17" s="1"/>
  <c r="DB10" i="17"/>
  <c r="DB11" i="17" s="1"/>
  <c r="DB13" i="17" s="1"/>
  <c r="BM70" i="4"/>
  <c r="BM71" i="4"/>
  <c r="DB49" i="12"/>
  <c r="DB18" i="4" s="1"/>
  <c r="DB19" i="4" s="1"/>
  <c r="DB13" i="7" s="1"/>
  <c r="DB79" i="7" s="1"/>
  <c r="BN89" i="7"/>
  <c r="BN21" i="4" s="1"/>
  <c r="BN22" i="4" s="1"/>
  <c r="BN20" i="15"/>
  <c r="BN22" i="15" s="1"/>
  <c r="BN35" i="15" s="1"/>
  <c r="BN37" i="15" s="1"/>
  <c r="BN58" i="15" s="1"/>
  <c r="BN59" i="15" s="1"/>
  <c r="DC82" i="14"/>
  <c r="DC83" i="14" s="1"/>
  <c r="DC90" i="14" s="1"/>
  <c r="DC91" i="14" s="1"/>
  <c r="DC78" i="14"/>
  <c r="DA55" i="12"/>
  <c r="CZ35" i="4"/>
  <c r="DA37" i="12"/>
  <c r="DA38" i="12" s="1"/>
  <c r="DA41" i="12" s="1"/>
  <c r="DA42" i="12" s="1"/>
  <c r="DA32" i="12"/>
  <c r="DA33" i="12" s="1"/>
  <c r="DB30" i="12" s="1"/>
  <c r="DB21" i="12" s="1"/>
  <c r="DD46" i="14"/>
  <c r="DC34" i="4"/>
  <c r="DC33" i="17" s="1"/>
  <c r="DC34" i="17" s="1"/>
  <c r="DB17" i="12"/>
  <c r="DB18" i="12" s="1"/>
  <c r="DB31" i="12" s="1"/>
  <c r="DB13" i="12"/>
  <c r="DB14" i="12" s="1"/>
  <c r="BN25" i="7"/>
  <c r="BN26" i="7" s="1"/>
  <c r="BN14" i="7"/>
  <c r="BN15" i="7" s="1"/>
  <c r="CD54" i="11"/>
  <c r="CD55" i="11" s="1"/>
  <c r="CD47" i="11"/>
  <c r="CD44" i="4" s="1"/>
  <c r="CD45" i="4" s="1"/>
  <c r="CD48" i="4" s="1"/>
  <c r="CD53" i="4" s="1"/>
  <c r="CE129" i="9"/>
  <c r="CE130" i="9" s="1"/>
  <c r="CE43" i="4"/>
  <c r="DD33" i="4" l="1"/>
  <c r="DD32" i="17" s="1"/>
  <c r="DE37" i="14"/>
  <c r="DD81" i="14"/>
  <c r="DD67" i="14"/>
  <c r="DC40" i="17"/>
  <c r="DC49" i="17"/>
  <c r="BN64" i="4"/>
  <c r="BN65" i="4" s="1"/>
  <c r="DC122" i="3"/>
  <c r="DC123" i="3" s="1"/>
  <c r="DC9" i="17"/>
  <c r="CD59" i="4"/>
  <c r="CD62" i="4" s="1"/>
  <c r="CD24" i="7" s="1"/>
  <c r="CD83" i="7" s="1"/>
  <c r="CD8" i="17"/>
  <c r="BN61" i="15"/>
  <c r="BN40" i="15"/>
  <c r="BN42" i="15" s="1"/>
  <c r="BN45" i="15" s="1"/>
  <c r="BN49" i="15"/>
  <c r="BN51" i="15" s="1"/>
  <c r="BN53" i="15" s="1"/>
  <c r="DC15" i="4"/>
  <c r="DC16" i="4" s="1"/>
  <c r="DC47" i="12" s="1"/>
  <c r="DC48" i="12" s="1"/>
  <c r="DC49" i="12" s="1"/>
  <c r="DC18" i="4" s="1"/>
  <c r="DC19" i="4" s="1"/>
  <c r="DC13" i="7" s="1"/>
  <c r="DC79" i="7" s="1"/>
  <c r="DC57" i="4"/>
  <c r="DA43" i="12"/>
  <c r="DA50" i="4" s="1"/>
  <c r="DA57" i="12"/>
  <c r="DA58" i="12" s="1"/>
  <c r="DB22" i="12"/>
  <c r="DB23" i="12" s="1"/>
  <c r="DB36" i="12"/>
  <c r="DD75" i="14"/>
  <c r="DD77" i="14" s="1"/>
  <c r="DD49" i="14"/>
  <c r="DC10" i="12"/>
  <c r="DC11" i="12" s="1"/>
  <c r="DC84" i="14"/>
  <c r="BO12" i="7"/>
  <c r="BN37" i="4"/>
  <c r="BN29" i="4"/>
  <c r="BO23" i="7"/>
  <c r="CF127" i="9"/>
  <c r="CF119" i="9" s="1"/>
  <c r="CF121" i="9" s="1"/>
  <c r="CE28" i="4"/>
  <c r="CE18" i="17" s="1"/>
  <c r="CE52" i="11"/>
  <c r="CE44" i="11" s="1"/>
  <c r="CE46" i="11" s="1"/>
  <c r="CD32" i="4"/>
  <c r="CD23" i="17" s="1"/>
  <c r="DD55" i="4" l="1"/>
  <c r="DD14" i="4"/>
  <c r="DE64" i="14"/>
  <c r="DE66" i="14" s="1"/>
  <c r="DE40" i="14"/>
  <c r="BN38" i="4"/>
  <c r="BN37" i="17"/>
  <c r="BN38" i="17" s="1"/>
  <c r="BN41" i="17" s="1"/>
  <c r="BN43" i="17" s="1"/>
  <c r="BN45" i="17" s="1"/>
  <c r="DC42" i="17"/>
  <c r="DC43" i="17" s="1"/>
  <c r="DC45" i="17" s="1"/>
  <c r="DC51" i="17"/>
  <c r="DC52" i="17" s="1"/>
  <c r="DC54" i="17" s="1"/>
  <c r="DC24" i="17"/>
  <c r="DC25" i="17" s="1"/>
  <c r="DC27" i="17" s="1"/>
  <c r="DC10" i="17"/>
  <c r="DC11" i="17" s="1"/>
  <c r="DC13" i="17" s="1"/>
  <c r="BN30" i="4"/>
  <c r="BN70" i="4" s="1"/>
  <c r="BN19" i="17"/>
  <c r="BN20" i="17" s="1"/>
  <c r="BN22" i="17" s="1"/>
  <c r="BN25" i="17" s="1"/>
  <c r="BN27" i="17" s="1"/>
  <c r="DC56" i="12"/>
  <c r="DD82" i="14"/>
  <c r="DD83" i="14" s="1"/>
  <c r="DD90" i="14" s="1"/>
  <c r="DD91" i="14" s="1"/>
  <c r="DD78" i="14"/>
  <c r="DB32" i="12"/>
  <c r="DB33" i="12" s="1"/>
  <c r="DC30" i="12" s="1"/>
  <c r="DC21" i="12" s="1"/>
  <c r="DB37" i="12"/>
  <c r="DB38" i="12" s="1"/>
  <c r="DB41" i="12" s="1"/>
  <c r="DB42" i="12" s="1"/>
  <c r="DE46" i="14"/>
  <c r="DD34" i="4"/>
  <c r="DD33" i="17" s="1"/>
  <c r="DD34" i="17" s="1"/>
  <c r="DA35" i="4"/>
  <c r="DB55" i="12"/>
  <c r="DC17" i="12"/>
  <c r="DC18" i="12" s="1"/>
  <c r="DC31" i="12" s="1"/>
  <c r="DC13" i="12"/>
  <c r="DC14" i="12" s="1"/>
  <c r="BO82" i="7"/>
  <c r="BO84" i="7" s="1"/>
  <c r="BO87" i="7" s="1"/>
  <c r="BO78" i="7"/>
  <c r="BO80" i="7" s="1"/>
  <c r="BO86" i="7" s="1"/>
  <c r="CE54" i="11"/>
  <c r="CE55" i="11" s="1"/>
  <c r="CE47" i="11"/>
  <c r="CE44" i="4" s="1"/>
  <c r="CE45" i="4" s="1"/>
  <c r="CE48" i="4" s="1"/>
  <c r="CE53" i="4" s="1"/>
  <c r="CF129" i="9"/>
  <c r="CF130" i="9" s="1"/>
  <c r="CF43" i="4"/>
  <c r="DF37" i="14" l="1"/>
  <c r="DE33" i="4"/>
  <c r="DE32" i="17" s="1"/>
  <c r="DE67" i="14"/>
  <c r="DE81" i="14"/>
  <c r="DD40" i="17"/>
  <c r="DD49" i="17"/>
  <c r="BN71" i="4"/>
  <c r="CE59" i="4"/>
  <c r="CE62" i="4" s="1"/>
  <c r="CE24" i="7" s="1"/>
  <c r="CE83" i="7" s="1"/>
  <c r="CE8" i="17"/>
  <c r="DD122" i="3"/>
  <c r="DD123" i="3" s="1"/>
  <c r="DD9" i="17"/>
  <c r="DD15" i="4"/>
  <c r="DD16" i="4" s="1"/>
  <c r="DD47" i="12" s="1"/>
  <c r="DD48" i="12" s="1"/>
  <c r="DD56" i="12" s="1"/>
  <c r="DD57" i="4"/>
  <c r="DC22" i="12"/>
  <c r="DC23" i="12" s="1"/>
  <c r="DC36" i="12"/>
  <c r="DE75" i="14"/>
  <c r="DE77" i="14" s="1"/>
  <c r="DE49" i="14"/>
  <c r="BO88" i="7"/>
  <c r="DB57" i="12"/>
  <c r="DB58" i="12" s="1"/>
  <c r="DB43" i="12"/>
  <c r="DB50" i="4" s="1"/>
  <c r="DD84" i="14"/>
  <c r="DD10" i="12"/>
  <c r="DD11" i="12" s="1"/>
  <c r="CG127" i="9"/>
  <c r="CF28" i="4"/>
  <c r="CF18" i="17" s="1"/>
  <c r="CF52" i="11"/>
  <c r="CF44" i="11" s="1"/>
  <c r="CF46" i="11" s="1"/>
  <c r="CE32" i="4"/>
  <c r="CE23" i="17" s="1"/>
  <c r="DE14" i="4" l="1"/>
  <c r="DE55" i="4"/>
  <c r="DF64" i="14"/>
  <c r="DF66" i="14" s="1"/>
  <c r="DF40" i="14"/>
  <c r="DD51" i="17"/>
  <c r="DD52" i="17" s="1"/>
  <c r="DD54" i="17" s="1"/>
  <c r="DD24" i="17"/>
  <c r="DD25" i="17" s="1"/>
  <c r="DD27" i="17" s="1"/>
  <c r="DD42" i="17"/>
  <c r="DD43" i="17" s="1"/>
  <c r="DD45" i="17" s="1"/>
  <c r="DD10" i="17"/>
  <c r="DD11" i="17" s="1"/>
  <c r="DD13" i="17" s="1"/>
  <c r="BO89" i="7"/>
  <c r="BO21" i="4" s="1"/>
  <c r="BO22" i="4" s="1"/>
  <c r="BO20" i="15"/>
  <c r="BO22" i="15" s="1"/>
  <c r="BO35" i="15" s="1"/>
  <c r="BO37" i="15" s="1"/>
  <c r="BO58" i="15" s="1"/>
  <c r="BO59" i="15" s="1"/>
  <c r="DD49" i="12"/>
  <c r="DD18" i="4" s="1"/>
  <c r="DD19" i="4" s="1"/>
  <c r="DD13" i="7" s="1"/>
  <c r="DD79" i="7" s="1"/>
  <c r="DE82" i="14"/>
  <c r="DE83" i="14" s="1"/>
  <c r="DE90" i="14" s="1"/>
  <c r="DE91" i="14" s="1"/>
  <c r="DE78" i="14"/>
  <c r="BO14" i="7"/>
  <c r="BO15" i="7" s="1"/>
  <c r="BP12" i="7" s="1"/>
  <c r="BO25" i="7"/>
  <c r="BO26" i="7" s="1"/>
  <c r="BP23" i="7" s="1"/>
  <c r="DC55" i="12"/>
  <c r="DB35" i="4"/>
  <c r="DC32" i="12"/>
  <c r="DC33" i="12" s="1"/>
  <c r="DD30" i="12" s="1"/>
  <c r="DD21" i="12" s="1"/>
  <c r="DC37" i="12"/>
  <c r="DC38" i="12" s="1"/>
  <c r="DC41" i="12" s="1"/>
  <c r="DC42" i="12" s="1"/>
  <c r="DF46" i="14"/>
  <c r="DE34" i="4"/>
  <c r="DE33" i="17" s="1"/>
  <c r="DE34" i="17" s="1"/>
  <c r="DD13" i="12"/>
  <c r="DD14" i="12" s="1"/>
  <c r="DD17" i="12"/>
  <c r="DD18" i="12" s="1"/>
  <c r="DD31" i="12" s="1"/>
  <c r="CF54" i="11"/>
  <c r="CF55" i="11" s="1"/>
  <c r="CF47" i="11"/>
  <c r="CF44" i="4" s="1"/>
  <c r="CF45" i="4" s="1"/>
  <c r="CF48" i="4" s="1"/>
  <c r="CF53" i="4" s="1"/>
  <c r="CG119" i="9"/>
  <c r="CG121" i="9" s="1"/>
  <c r="BO64" i="4" l="1"/>
  <c r="BO65" i="4" s="1"/>
  <c r="DF33" i="4"/>
  <c r="DF32" i="17" s="1"/>
  <c r="DG37" i="14"/>
  <c r="DF81" i="14"/>
  <c r="DF67" i="14"/>
  <c r="DE40" i="17"/>
  <c r="DE49" i="17"/>
  <c r="CF59" i="4"/>
  <c r="CF62" i="4" s="1"/>
  <c r="CF24" i="7" s="1"/>
  <c r="CF83" i="7" s="1"/>
  <c r="CF8" i="17"/>
  <c r="DE9" i="17"/>
  <c r="DE122" i="3"/>
  <c r="DE123" i="3" s="1"/>
  <c r="BO61" i="15"/>
  <c r="BO40" i="15"/>
  <c r="BO42" i="15" s="1"/>
  <c r="BO45" i="15" s="1"/>
  <c r="BO49" i="15"/>
  <c r="BO51" i="15" s="1"/>
  <c r="BO53" i="15" s="1"/>
  <c r="BO29" i="4"/>
  <c r="BO37" i="4"/>
  <c r="DE15" i="4"/>
  <c r="DE16" i="4" s="1"/>
  <c r="DE47" i="12" s="1"/>
  <c r="DE48" i="12" s="1"/>
  <c r="DE56" i="12" s="1"/>
  <c r="DE57" i="4"/>
  <c r="DF75" i="14"/>
  <c r="DF77" i="14" s="1"/>
  <c r="DF49" i="14"/>
  <c r="DE10" i="12"/>
  <c r="DE11" i="12" s="1"/>
  <c r="DE84" i="14"/>
  <c r="DC57" i="12"/>
  <c r="DC58" i="12" s="1"/>
  <c r="DC43" i="12"/>
  <c r="DC50" i="4" s="1"/>
  <c r="DD22" i="12"/>
  <c r="DD23" i="12" s="1"/>
  <c r="DD36" i="12"/>
  <c r="BP82" i="7"/>
  <c r="BP84" i="7" s="1"/>
  <c r="BP87" i="7" s="1"/>
  <c r="BP78" i="7"/>
  <c r="BP80" i="7" s="1"/>
  <c r="BP86" i="7" s="1"/>
  <c r="CG129" i="9"/>
  <c r="CG130" i="9" s="1"/>
  <c r="CG43" i="4"/>
  <c r="CG52" i="11"/>
  <c r="CG44" i="11" s="1"/>
  <c r="CG46" i="11" s="1"/>
  <c r="CF32" i="4"/>
  <c r="CF23" i="17" s="1"/>
  <c r="DF55" i="4" l="1"/>
  <c r="DF14" i="4"/>
  <c r="DG40" i="14"/>
  <c r="DG64" i="14"/>
  <c r="DG66" i="14" s="1"/>
  <c r="DE49" i="12"/>
  <c r="DE18" i="4" s="1"/>
  <c r="DE19" i="4" s="1"/>
  <c r="DE13" i="7" s="1"/>
  <c r="DE79" i="7" s="1"/>
  <c r="BO30" i="4"/>
  <c r="BO19" i="17"/>
  <c r="BO20" i="17" s="1"/>
  <c r="BO22" i="17" s="1"/>
  <c r="BO25" i="17" s="1"/>
  <c r="BO27" i="17" s="1"/>
  <c r="BO38" i="4"/>
  <c r="BO37" i="17"/>
  <c r="BO38" i="17" s="1"/>
  <c r="BO41" i="17" s="1"/>
  <c r="BO43" i="17" s="1"/>
  <c r="BO45" i="17" s="1"/>
  <c r="DE24" i="17"/>
  <c r="DE25" i="17" s="1"/>
  <c r="DE27" i="17" s="1"/>
  <c r="DE51" i="17"/>
  <c r="DE52" i="17" s="1"/>
  <c r="DE54" i="17" s="1"/>
  <c r="DE42" i="17"/>
  <c r="DE43" i="17" s="1"/>
  <c r="DE45" i="17" s="1"/>
  <c r="DE10" i="17"/>
  <c r="DE11" i="17" s="1"/>
  <c r="DE13" i="17" s="1"/>
  <c r="DF82" i="14"/>
  <c r="DF83" i="14" s="1"/>
  <c r="DF90" i="14" s="1"/>
  <c r="DF91" i="14" s="1"/>
  <c r="DF78" i="14"/>
  <c r="BP88" i="7"/>
  <c r="DD55" i="12"/>
  <c r="DC35" i="4"/>
  <c r="DD37" i="12"/>
  <c r="DD38" i="12" s="1"/>
  <c r="DD41" i="12" s="1"/>
  <c r="DD42" i="12" s="1"/>
  <c r="DD32" i="12"/>
  <c r="DD33" i="12" s="1"/>
  <c r="DE30" i="12" s="1"/>
  <c r="DE21" i="12" s="1"/>
  <c r="DG46" i="14"/>
  <c r="DF34" i="4"/>
  <c r="DF33" i="17" s="1"/>
  <c r="DF34" i="17" s="1"/>
  <c r="DE17" i="12"/>
  <c r="DE18" i="12" s="1"/>
  <c r="DE31" i="12" s="1"/>
  <c r="DE13" i="12"/>
  <c r="DE14" i="12" s="1"/>
  <c r="CG54" i="11"/>
  <c r="CG55" i="11" s="1"/>
  <c r="CG47" i="11"/>
  <c r="CG44" i="4" s="1"/>
  <c r="CG45" i="4" s="1"/>
  <c r="CG48" i="4" s="1"/>
  <c r="CG53" i="4" s="1"/>
  <c r="CH127" i="9"/>
  <c r="CG28" i="4"/>
  <c r="CG18" i="17" s="1"/>
  <c r="BO71" i="4" l="1"/>
  <c r="DG67" i="14"/>
  <c r="DG81" i="14"/>
  <c r="DG33" i="4"/>
  <c r="DG32" i="17" s="1"/>
  <c r="DH37" i="14"/>
  <c r="DF40" i="17"/>
  <c r="DF49" i="17"/>
  <c r="BO70" i="4"/>
  <c r="DF9" i="17"/>
  <c r="DF122" i="3"/>
  <c r="DF123" i="3" s="1"/>
  <c r="CG59" i="4"/>
  <c r="CG62" i="4" s="1"/>
  <c r="CG24" i="7" s="1"/>
  <c r="CG83" i="7" s="1"/>
  <c r="CG8" i="17"/>
  <c r="BP89" i="7"/>
  <c r="BP21" i="4" s="1"/>
  <c r="BP22" i="4" s="1"/>
  <c r="BP20" i="15"/>
  <c r="BP22" i="15" s="1"/>
  <c r="BP35" i="15" s="1"/>
  <c r="BP37" i="15" s="1"/>
  <c r="BP58" i="15" s="1"/>
  <c r="BP59" i="15" s="1"/>
  <c r="BP14" i="7"/>
  <c r="BP15" i="7" s="1"/>
  <c r="BQ12" i="7" s="1"/>
  <c r="BP25" i="7"/>
  <c r="BP26" i="7" s="1"/>
  <c r="BP29" i="4" s="1"/>
  <c r="DF15" i="4"/>
  <c r="DF16" i="4" s="1"/>
  <c r="DF47" i="12" s="1"/>
  <c r="DF48" i="12" s="1"/>
  <c r="DF56" i="12" s="1"/>
  <c r="DF57" i="4"/>
  <c r="DG75" i="14"/>
  <c r="DG77" i="14" s="1"/>
  <c r="DG49" i="14"/>
  <c r="DD57" i="12"/>
  <c r="DD58" i="12" s="1"/>
  <c r="DD43" i="12"/>
  <c r="DD50" i="4" s="1"/>
  <c r="DF84" i="14"/>
  <c r="DF10" i="12"/>
  <c r="DF11" i="12" s="1"/>
  <c r="DE22" i="12"/>
  <c r="DE23" i="12" s="1"/>
  <c r="DE36" i="12"/>
  <c r="CH119" i="9"/>
  <c r="CH121" i="9" s="1"/>
  <c r="CH52" i="11"/>
  <c r="CH44" i="11" s="1"/>
  <c r="CH46" i="11" s="1"/>
  <c r="CG32" i="4"/>
  <c r="CG23" i="17" s="1"/>
  <c r="DF49" i="12" l="1"/>
  <c r="DF18" i="4" s="1"/>
  <c r="DF19" i="4" s="1"/>
  <c r="DF13" i="7" s="1"/>
  <c r="DF79" i="7" s="1"/>
  <c r="DH64" i="14"/>
  <c r="DH66" i="14" s="1"/>
  <c r="DH40" i="14"/>
  <c r="DG14" i="4"/>
  <c r="DG55" i="4"/>
  <c r="BP64" i="4"/>
  <c r="BP65" i="4" s="1"/>
  <c r="DF42" i="17"/>
  <c r="DF43" i="17" s="1"/>
  <c r="DF45" i="17" s="1"/>
  <c r="DF51" i="17"/>
  <c r="DF52" i="17" s="1"/>
  <c r="DF54" i="17" s="1"/>
  <c r="DF24" i="17"/>
  <c r="DF25" i="17" s="1"/>
  <c r="DF27" i="17" s="1"/>
  <c r="DF10" i="17"/>
  <c r="DF11" i="17" s="1"/>
  <c r="DF13" i="17" s="1"/>
  <c r="BP30" i="4"/>
  <c r="BP19" i="17"/>
  <c r="BP20" i="17" s="1"/>
  <c r="BP22" i="17" s="1"/>
  <c r="BP25" i="17" s="1"/>
  <c r="BP27" i="17" s="1"/>
  <c r="BP61" i="15"/>
  <c r="BP37" i="4"/>
  <c r="BQ23" i="7"/>
  <c r="BQ82" i="7" s="1"/>
  <c r="BQ84" i="7" s="1"/>
  <c r="BQ87" i="7" s="1"/>
  <c r="BP40" i="15"/>
  <c r="BP42" i="15" s="1"/>
  <c r="BP45" i="15" s="1"/>
  <c r="BP49" i="15"/>
  <c r="BP51" i="15" s="1"/>
  <c r="BP53" i="15" s="1"/>
  <c r="DG82" i="14"/>
  <c r="DG83" i="14" s="1"/>
  <c r="DG90" i="14" s="1"/>
  <c r="DG91" i="14" s="1"/>
  <c r="DG78" i="14"/>
  <c r="DE55" i="12"/>
  <c r="DD35" i="4"/>
  <c r="DE32" i="12"/>
  <c r="DE33" i="12" s="1"/>
  <c r="DF30" i="12" s="1"/>
  <c r="DF21" i="12" s="1"/>
  <c r="DE37" i="12"/>
  <c r="DE38" i="12" s="1"/>
  <c r="DE41" i="12" s="1"/>
  <c r="DE42" i="12" s="1"/>
  <c r="DH46" i="14"/>
  <c r="DG34" i="4"/>
  <c r="DG33" i="17" s="1"/>
  <c r="DG34" i="17" s="1"/>
  <c r="DF17" i="12"/>
  <c r="DF18" i="12" s="1"/>
  <c r="DF31" i="12" s="1"/>
  <c r="DF13" i="12"/>
  <c r="DF14" i="12" s="1"/>
  <c r="BQ78" i="7"/>
  <c r="BQ80" i="7" s="1"/>
  <c r="BQ86" i="7" s="1"/>
  <c r="CH54" i="11"/>
  <c r="CH55" i="11" s="1"/>
  <c r="CH47" i="11"/>
  <c r="CH44" i="4" s="1"/>
  <c r="CH129" i="9"/>
  <c r="CH130" i="9" s="1"/>
  <c r="CH43" i="4"/>
  <c r="DI37" i="14" l="1"/>
  <c r="DH33" i="4"/>
  <c r="DH32" i="17" s="1"/>
  <c r="DH67" i="14"/>
  <c r="DH81" i="14"/>
  <c r="DG40" i="17"/>
  <c r="DG49" i="17"/>
  <c r="BP38" i="4"/>
  <c r="BP37" i="17"/>
  <c r="BP38" i="17" s="1"/>
  <c r="BP41" i="17" s="1"/>
  <c r="BP43" i="17" s="1"/>
  <c r="BP45" i="17" s="1"/>
  <c r="DG9" i="17"/>
  <c r="DG122" i="3"/>
  <c r="DG123" i="3" s="1"/>
  <c r="DG15" i="4"/>
  <c r="DG16" i="4" s="1"/>
  <c r="DG47" i="12" s="1"/>
  <c r="DG48" i="12" s="1"/>
  <c r="DG49" i="12" s="1"/>
  <c r="DG18" i="4" s="1"/>
  <c r="DG19" i="4" s="1"/>
  <c r="DG13" i="7" s="1"/>
  <c r="DG79" i="7" s="1"/>
  <c r="DG57" i="4"/>
  <c r="DG10" i="12"/>
  <c r="DG11" i="12" s="1"/>
  <c r="DG84" i="14"/>
  <c r="DH75" i="14"/>
  <c r="DH77" i="14" s="1"/>
  <c r="DH49" i="14"/>
  <c r="DF22" i="12"/>
  <c r="DF23" i="12" s="1"/>
  <c r="DF36" i="12"/>
  <c r="DE57" i="12"/>
  <c r="DE58" i="12" s="1"/>
  <c r="DE43" i="12"/>
  <c r="DE50" i="4" s="1"/>
  <c r="BQ88" i="7"/>
  <c r="CH45" i="4"/>
  <c r="CH48" i="4" s="1"/>
  <c r="CH53" i="4" s="1"/>
  <c r="CI127" i="9"/>
  <c r="CH28" i="4"/>
  <c r="CH18" i="17" s="1"/>
  <c r="CI52" i="11"/>
  <c r="CH32" i="4"/>
  <c r="CH23" i="17" s="1"/>
  <c r="DH14" i="4" l="1"/>
  <c r="DH55" i="4"/>
  <c r="DI64" i="14"/>
  <c r="DI66" i="14" s="1"/>
  <c r="DI40" i="14"/>
  <c r="DG42" i="17"/>
  <c r="DG43" i="17" s="1"/>
  <c r="DG45" i="17" s="1"/>
  <c r="DG51" i="17"/>
  <c r="DG52" i="17" s="1"/>
  <c r="DG54" i="17" s="1"/>
  <c r="DG24" i="17"/>
  <c r="DG25" i="17" s="1"/>
  <c r="DG27" i="17" s="1"/>
  <c r="DG10" i="17"/>
  <c r="DG11" i="17" s="1"/>
  <c r="DG13" i="17" s="1"/>
  <c r="BP71" i="4"/>
  <c r="BP70" i="4"/>
  <c r="CH59" i="4"/>
  <c r="CH62" i="4" s="1"/>
  <c r="CH24" i="7" s="1"/>
  <c r="CH83" i="7" s="1"/>
  <c r="CH8" i="17"/>
  <c r="BQ89" i="7"/>
  <c r="BQ21" i="4" s="1"/>
  <c r="BQ22" i="4" s="1"/>
  <c r="BQ20" i="15"/>
  <c r="BQ22" i="15" s="1"/>
  <c r="BQ35" i="15" s="1"/>
  <c r="BQ37" i="15" s="1"/>
  <c r="BQ58" i="15" s="1"/>
  <c r="BQ59" i="15" s="1"/>
  <c r="DG56" i="12"/>
  <c r="DH82" i="14"/>
  <c r="DH83" i="14" s="1"/>
  <c r="DH90" i="14" s="1"/>
  <c r="DH91" i="14" s="1"/>
  <c r="DH78" i="14"/>
  <c r="DF55" i="12"/>
  <c r="DE35" i="4"/>
  <c r="DF32" i="12"/>
  <c r="DF33" i="12" s="1"/>
  <c r="DG30" i="12" s="1"/>
  <c r="DG21" i="12" s="1"/>
  <c r="DF37" i="12"/>
  <c r="DF38" i="12" s="1"/>
  <c r="DF41" i="12" s="1"/>
  <c r="DF42" i="12" s="1"/>
  <c r="DI46" i="14"/>
  <c r="DH34" i="4"/>
  <c r="DH33" i="17" s="1"/>
  <c r="DH34" i="17" s="1"/>
  <c r="BQ14" i="7"/>
  <c r="BQ15" i="7" s="1"/>
  <c r="BR12" i="7" s="1"/>
  <c r="BQ25" i="7"/>
  <c r="BQ26" i="7" s="1"/>
  <c r="BQ29" i="4" s="1"/>
  <c r="DG13" i="12"/>
  <c r="DG14" i="12" s="1"/>
  <c r="DG17" i="12"/>
  <c r="DG18" i="12" s="1"/>
  <c r="DG31" i="12" s="1"/>
  <c r="CI44" i="11"/>
  <c r="CI46" i="11" s="1"/>
  <c r="CI119" i="9"/>
  <c r="CI121" i="9" s="1"/>
  <c r="DI81" i="14" l="1"/>
  <c r="DI67" i="14"/>
  <c r="DJ37" i="14"/>
  <c r="DI33" i="4"/>
  <c r="DI32" i="17" s="1"/>
  <c r="DH40" i="17"/>
  <c r="DH49" i="17"/>
  <c r="BQ64" i="4"/>
  <c r="BQ65" i="4" s="1"/>
  <c r="BQ30" i="4"/>
  <c r="BQ19" i="17"/>
  <c r="BQ20" i="17" s="1"/>
  <c r="BQ22" i="17" s="1"/>
  <c r="BQ25" i="17" s="1"/>
  <c r="BQ27" i="17" s="1"/>
  <c r="BQ61" i="15"/>
  <c r="DH9" i="17"/>
  <c r="DH122" i="3"/>
  <c r="DH123" i="3" s="1"/>
  <c r="BQ40" i="15"/>
  <c r="BQ42" i="15" s="1"/>
  <c r="BQ45" i="15" s="1"/>
  <c r="BQ49" i="15"/>
  <c r="BQ51" i="15" s="1"/>
  <c r="BQ53" i="15" s="1"/>
  <c r="DH15" i="4"/>
  <c r="DH16" i="4" s="1"/>
  <c r="DH47" i="12" s="1"/>
  <c r="DH48" i="12" s="1"/>
  <c r="DH56" i="12" s="1"/>
  <c r="DH57" i="4"/>
  <c r="DG22" i="12"/>
  <c r="DG23" i="12" s="1"/>
  <c r="DG36" i="12"/>
  <c r="BR23" i="7"/>
  <c r="BR82" i="7" s="1"/>
  <c r="BR84" i="7" s="1"/>
  <c r="BR87" i="7" s="1"/>
  <c r="DI75" i="14"/>
  <c r="DI77" i="14" s="1"/>
  <c r="DI49" i="14"/>
  <c r="DF43" i="12"/>
  <c r="DF50" i="4" s="1"/>
  <c r="DF57" i="12"/>
  <c r="DF58" i="12" s="1"/>
  <c r="DH10" i="12"/>
  <c r="DH11" i="12" s="1"/>
  <c r="DH84" i="14"/>
  <c r="BQ37" i="4"/>
  <c r="BR78" i="7"/>
  <c r="BR80" i="7" s="1"/>
  <c r="BR86" i="7" s="1"/>
  <c r="CI129" i="9"/>
  <c r="CI130" i="9" s="1"/>
  <c r="CI43" i="4"/>
  <c r="CI54" i="11"/>
  <c r="CI55" i="11" s="1"/>
  <c r="CI47" i="11"/>
  <c r="CI44" i="4" s="1"/>
  <c r="DJ40" i="14" l="1"/>
  <c r="DJ33" i="4" s="1"/>
  <c r="DJ32" i="17" s="1"/>
  <c r="DJ64" i="14"/>
  <c r="DJ66" i="14" s="1"/>
  <c r="DI55" i="4"/>
  <c r="DI14" i="4"/>
  <c r="BQ38" i="4"/>
  <c r="BQ71" i="4" s="1"/>
  <c r="BQ37" i="17"/>
  <c r="BQ38" i="17" s="1"/>
  <c r="BQ41" i="17" s="1"/>
  <c r="BQ43" i="17" s="1"/>
  <c r="BQ45" i="17" s="1"/>
  <c r="DH42" i="17"/>
  <c r="DH43" i="17" s="1"/>
  <c r="DH45" i="17" s="1"/>
  <c r="DH10" i="17"/>
  <c r="DH11" i="17" s="1"/>
  <c r="DH13" i="17" s="1"/>
  <c r="DH24" i="17"/>
  <c r="DH25" i="17" s="1"/>
  <c r="DH27" i="17" s="1"/>
  <c r="DH51" i="17"/>
  <c r="DH52" i="17" s="1"/>
  <c r="DH54" i="17" s="1"/>
  <c r="DH49" i="12"/>
  <c r="DH18" i="4" s="1"/>
  <c r="DH19" i="4" s="1"/>
  <c r="DH13" i="7" s="1"/>
  <c r="DH79" i="7" s="1"/>
  <c r="DI82" i="14"/>
  <c r="DI83" i="14" s="1"/>
  <c r="DI90" i="14" s="1"/>
  <c r="DI91" i="14" s="1"/>
  <c r="DI78" i="14"/>
  <c r="BR88" i="7"/>
  <c r="DG55" i="12"/>
  <c r="DF35" i="4"/>
  <c r="DH17" i="12"/>
  <c r="DH18" i="12" s="1"/>
  <c r="DH31" i="12" s="1"/>
  <c r="DH13" i="12"/>
  <c r="DH14" i="12" s="1"/>
  <c r="DG32" i="12"/>
  <c r="DG33" i="12" s="1"/>
  <c r="DH30" i="12" s="1"/>
  <c r="DH21" i="12" s="1"/>
  <c r="DG37" i="12"/>
  <c r="DG38" i="12" s="1"/>
  <c r="DG41" i="12" s="1"/>
  <c r="DG42" i="12" s="1"/>
  <c r="DJ46" i="14"/>
  <c r="DI34" i="4"/>
  <c r="DI33" i="17" s="1"/>
  <c r="DI34" i="17" s="1"/>
  <c r="BQ70" i="4"/>
  <c r="CJ52" i="11"/>
  <c r="CI32" i="4"/>
  <c r="CI23" i="17" s="1"/>
  <c r="CI45" i="4"/>
  <c r="CI48" i="4" s="1"/>
  <c r="CI53" i="4" s="1"/>
  <c r="CJ127" i="9"/>
  <c r="CJ119" i="9" s="1"/>
  <c r="CJ121" i="9" s="1"/>
  <c r="CI28" i="4"/>
  <c r="CI18" i="17" s="1"/>
  <c r="DJ67" i="14" l="1"/>
  <c r="DJ81" i="14"/>
  <c r="DI40" i="17"/>
  <c r="DI49" i="17"/>
  <c r="DI9" i="17"/>
  <c r="DI122" i="3"/>
  <c r="DI123" i="3" s="1"/>
  <c r="CI59" i="4"/>
  <c r="CI62" i="4" s="1"/>
  <c r="CI24" i="7" s="1"/>
  <c r="CI83" i="7" s="1"/>
  <c r="CI8" i="17"/>
  <c r="BR89" i="7"/>
  <c r="BR21" i="4" s="1"/>
  <c r="BR22" i="4" s="1"/>
  <c r="BR20" i="15"/>
  <c r="BR22" i="15" s="1"/>
  <c r="BR35" i="15" s="1"/>
  <c r="BR37" i="15" s="1"/>
  <c r="BR58" i="15" s="1"/>
  <c r="BR59" i="15" s="1"/>
  <c r="BR14" i="7"/>
  <c r="BR15" i="7" s="1"/>
  <c r="BR37" i="4" s="1"/>
  <c r="BR25" i="7"/>
  <c r="BR26" i="7" s="1"/>
  <c r="BR29" i="4" s="1"/>
  <c r="DI15" i="4"/>
  <c r="DI16" i="4" s="1"/>
  <c r="DI47" i="12" s="1"/>
  <c r="DI48" i="12" s="1"/>
  <c r="DI49" i="12" s="1"/>
  <c r="DI18" i="4" s="1"/>
  <c r="DI19" i="4" s="1"/>
  <c r="DI13" i="7" s="1"/>
  <c r="DI79" i="7" s="1"/>
  <c r="DI57" i="4"/>
  <c r="DI10" i="12"/>
  <c r="DI11" i="12" s="1"/>
  <c r="DI84" i="14"/>
  <c r="DG57" i="12"/>
  <c r="DG58" i="12" s="1"/>
  <c r="DG43" i="12"/>
  <c r="DG50" i="4" s="1"/>
  <c r="DJ75" i="14"/>
  <c r="DJ77" i="14" s="1"/>
  <c r="DJ49" i="14"/>
  <c r="DJ34" i="4" s="1"/>
  <c r="DJ33" i="17" s="1"/>
  <c r="DJ34" i="17" s="1"/>
  <c r="DH36" i="12"/>
  <c r="DH22" i="12"/>
  <c r="DH23" i="12" s="1"/>
  <c r="CJ129" i="9"/>
  <c r="CJ130" i="9" s="1"/>
  <c r="CJ43" i="4"/>
  <c r="CJ44" i="11"/>
  <c r="CJ46" i="11" s="1"/>
  <c r="BR64" i="4" l="1"/>
  <c r="BR65" i="4" s="1"/>
  <c r="DJ55" i="4"/>
  <c r="DJ14" i="4"/>
  <c r="DJ40" i="17"/>
  <c r="DJ49" i="17"/>
  <c r="BR38" i="4"/>
  <c r="BR37" i="17"/>
  <c r="BR38" i="17" s="1"/>
  <c r="BR41" i="17" s="1"/>
  <c r="BR43" i="17" s="1"/>
  <c r="BR45" i="17" s="1"/>
  <c r="BS12" i="7"/>
  <c r="BS78" i="7" s="1"/>
  <c r="BS80" i="7" s="1"/>
  <c r="BS86" i="7" s="1"/>
  <c r="BR30" i="4"/>
  <c r="BR71" i="4" s="1"/>
  <c r="BR19" i="17"/>
  <c r="BR20" i="17" s="1"/>
  <c r="BR22" i="17" s="1"/>
  <c r="BR25" i="17" s="1"/>
  <c r="BR27" i="17" s="1"/>
  <c r="DI10" i="17"/>
  <c r="DI11" i="17" s="1"/>
  <c r="DI13" i="17" s="1"/>
  <c r="DI42" i="17"/>
  <c r="DI43" i="17" s="1"/>
  <c r="DI45" i="17" s="1"/>
  <c r="DI24" i="17"/>
  <c r="DI25" i="17" s="1"/>
  <c r="DI27" i="17" s="1"/>
  <c r="DI51" i="17"/>
  <c r="DI52" i="17" s="1"/>
  <c r="DI54" i="17" s="1"/>
  <c r="BR61" i="15"/>
  <c r="DI56" i="12"/>
  <c r="BR40" i="15"/>
  <c r="BR42" i="15" s="1"/>
  <c r="BR45" i="15" s="1"/>
  <c r="BR49" i="15"/>
  <c r="BR51" i="15" s="1"/>
  <c r="BR53" i="15" s="1"/>
  <c r="BS23" i="7"/>
  <c r="BS82" i="7" s="1"/>
  <c r="BS84" i="7" s="1"/>
  <c r="BS87" i="7" s="1"/>
  <c r="DJ82" i="14"/>
  <c r="DJ83" i="14" s="1"/>
  <c r="DJ90" i="14" s="1"/>
  <c r="DJ91" i="14" s="1"/>
  <c r="H91" i="14" s="1"/>
  <c r="DJ78" i="14"/>
  <c r="DH37" i="12"/>
  <c r="DH38" i="12" s="1"/>
  <c r="DH41" i="12" s="1"/>
  <c r="DH42" i="12" s="1"/>
  <c r="DH32" i="12"/>
  <c r="DH33" i="12" s="1"/>
  <c r="DI30" i="12" s="1"/>
  <c r="DI21" i="12" s="1"/>
  <c r="DI17" i="12"/>
  <c r="DI18" i="12" s="1"/>
  <c r="DI31" i="12" s="1"/>
  <c r="DI13" i="12"/>
  <c r="DI14" i="12" s="1"/>
  <c r="DH55" i="12"/>
  <c r="DG35" i="4"/>
  <c r="CJ54" i="11"/>
  <c r="CJ55" i="11" s="1"/>
  <c r="CJ47" i="11"/>
  <c r="CJ44" i="4" s="1"/>
  <c r="CJ45" i="4" s="1"/>
  <c r="CJ48" i="4" s="1"/>
  <c r="CJ53" i="4" s="1"/>
  <c r="CK127" i="9"/>
  <c r="CK119" i="9" s="1"/>
  <c r="CK121" i="9" s="1"/>
  <c r="CJ28" i="4"/>
  <c r="CJ18" i="17" s="1"/>
  <c r="H122" i="3" l="1"/>
  <c r="H9" i="17"/>
  <c r="H72" i="6" s="1"/>
  <c r="K72" i="6" s="1"/>
  <c r="BR70" i="4"/>
  <c r="CJ59" i="4"/>
  <c r="CJ62" i="4" s="1"/>
  <c r="CJ8" i="17"/>
  <c r="DJ122" i="3"/>
  <c r="DJ123" i="3" s="1"/>
  <c r="DJ9" i="17"/>
  <c r="DJ15" i="4"/>
  <c r="DJ16" i="4" s="1"/>
  <c r="H16" i="4" s="1"/>
  <c r="DJ57" i="4"/>
  <c r="DJ10" i="12"/>
  <c r="DJ11" i="12" s="1"/>
  <c r="DJ84" i="14"/>
  <c r="DI36" i="12"/>
  <c r="DI22" i="12"/>
  <c r="DI23" i="12" s="1"/>
  <c r="DH57" i="12"/>
  <c r="DH58" i="12" s="1"/>
  <c r="DH43" i="12"/>
  <c r="DH50" i="4" s="1"/>
  <c r="BS88" i="7"/>
  <c r="CK129" i="9"/>
  <c r="CK130" i="9" s="1"/>
  <c r="CK43" i="4"/>
  <c r="CJ24" i="7"/>
  <c r="CJ83" i="7" s="1"/>
  <c r="CK52" i="11"/>
  <c r="CK44" i="11" s="1"/>
  <c r="CK46" i="11" s="1"/>
  <c r="CJ32" i="4"/>
  <c r="CJ23" i="17" s="1"/>
  <c r="J72" i="6" l="1"/>
  <c r="L72" i="6"/>
  <c r="DJ47" i="12"/>
  <c r="DJ48" i="12" s="1"/>
  <c r="DJ49" i="12" s="1"/>
  <c r="DJ18" i="4" s="1"/>
  <c r="DJ19" i="4" s="1"/>
  <c r="H47" i="12"/>
  <c r="H20" i="6"/>
  <c r="K20" i="6" s="1"/>
  <c r="DJ42" i="17"/>
  <c r="DJ43" i="17" s="1"/>
  <c r="DJ45" i="17" s="1"/>
  <c r="DJ51" i="17"/>
  <c r="DJ52" i="17" s="1"/>
  <c r="DJ54" i="17" s="1"/>
  <c r="F55" i="17" s="1"/>
  <c r="H86" i="6" s="1"/>
  <c r="K86" i="6" s="1"/>
  <c r="DJ10" i="17"/>
  <c r="DJ11" i="17" s="1"/>
  <c r="DJ13" i="17" s="1"/>
  <c r="F14" i="17" s="1"/>
  <c r="H83" i="6" s="1"/>
  <c r="K83" i="6" s="1"/>
  <c r="DJ24" i="17"/>
  <c r="DJ25" i="17" s="1"/>
  <c r="DJ27" i="17" s="1"/>
  <c r="BS89" i="7"/>
  <c r="BS64" i="4" s="1"/>
  <c r="BS65" i="4" s="1"/>
  <c r="BS20" i="15"/>
  <c r="BS22" i="15" s="1"/>
  <c r="BS35" i="15" s="1"/>
  <c r="BS37" i="15" s="1"/>
  <c r="BS58" i="15" s="1"/>
  <c r="BS59" i="15" s="1"/>
  <c r="DI55" i="12"/>
  <c r="DH35" i="4"/>
  <c r="DI32" i="12"/>
  <c r="DI33" i="12" s="1"/>
  <c r="DJ30" i="12" s="1"/>
  <c r="DJ21" i="12" s="1"/>
  <c r="DI37" i="12"/>
  <c r="DI38" i="12" s="1"/>
  <c r="DI41" i="12" s="1"/>
  <c r="DI42" i="12" s="1"/>
  <c r="DJ56" i="12"/>
  <c r="DJ13" i="12"/>
  <c r="DJ14" i="12" s="1"/>
  <c r="DJ17" i="12"/>
  <c r="DJ18" i="12" s="1"/>
  <c r="DJ31" i="12" s="1"/>
  <c r="BS14" i="7"/>
  <c r="BS15" i="7" s="1"/>
  <c r="BS25" i="7"/>
  <c r="BS26" i="7" s="1"/>
  <c r="CK54" i="11"/>
  <c r="CK55" i="11" s="1"/>
  <c r="CK47" i="11"/>
  <c r="CK44" i="4" s="1"/>
  <c r="CK45" i="4" s="1"/>
  <c r="CK48" i="4" s="1"/>
  <c r="CK53" i="4" s="1"/>
  <c r="CL127" i="9"/>
  <c r="CK28" i="4"/>
  <c r="CK18" i="17" s="1"/>
  <c r="J20" i="6" l="1"/>
  <c r="L20" i="6"/>
  <c r="BS21" i="4"/>
  <c r="BS22" i="4" s="1"/>
  <c r="L83" i="6"/>
  <c r="J83" i="6"/>
  <c r="J86" i="6"/>
  <c r="L86" i="6"/>
  <c r="CK59" i="4"/>
  <c r="CK62" i="4" s="1"/>
  <c r="CK24" i="7" s="1"/>
  <c r="CK83" i="7" s="1"/>
  <c r="CK8" i="17"/>
  <c r="BS61" i="15"/>
  <c r="BS40" i="15"/>
  <c r="BS42" i="15" s="1"/>
  <c r="BS45" i="15" s="1"/>
  <c r="BS49" i="15"/>
  <c r="BS51" i="15" s="1"/>
  <c r="BS53" i="15" s="1"/>
  <c r="DJ36" i="12"/>
  <c r="DJ22" i="12"/>
  <c r="DJ23" i="12" s="1"/>
  <c r="DJ13" i="7"/>
  <c r="DJ79" i="7" s="1"/>
  <c r="H19" i="4"/>
  <c r="DI57" i="12"/>
  <c r="DI58" i="12" s="1"/>
  <c r="DI43" i="12"/>
  <c r="DI50" i="4" s="1"/>
  <c r="BT23" i="7"/>
  <c r="BS29" i="4"/>
  <c r="BT12" i="7"/>
  <c r="BS37" i="4"/>
  <c r="CL119" i="9"/>
  <c r="CL121" i="9" s="1"/>
  <c r="CL52" i="11"/>
  <c r="CL44" i="11" s="1"/>
  <c r="CL46" i="11" s="1"/>
  <c r="CK32" i="4"/>
  <c r="CK23" i="17" s="1"/>
  <c r="H13" i="7" l="1"/>
  <c r="H79" i="7" s="1"/>
  <c r="H23" i="6"/>
  <c r="K23" i="6" s="1"/>
  <c r="BS30" i="4"/>
  <c r="BS19" i="17"/>
  <c r="BS20" i="17" s="1"/>
  <c r="BS22" i="17" s="1"/>
  <c r="BS25" i="17" s="1"/>
  <c r="BS27" i="17" s="1"/>
  <c r="BS38" i="4"/>
  <c r="BS71" i="4" s="1"/>
  <c r="BS37" i="17"/>
  <c r="BS38" i="17" s="1"/>
  <c r="BS41" i="17" s="1"/>
  <c r="BS43" i="17" s="1"/>
  <c r="BS45" i="17" s="1"/>
  <c r="DI35" i="4"/>
  <c r="DJ55" i="12"/>
  <c r="DJ37" i="12"/>
  <c r="DJ38" i="12" s="1"/>
  <c r="DJ41" i="12" s="1"/>
  <c r="DJ42" i="12" s="1"/>
  <c r="DJ32" i="12"/>
  <c r="DJ33" i="12" s="1"/>
  <c r="BT78" i="7"/>
  <c r="BT80" i="7" s="1"/>
  <c r="BT86" i="7" s="1"/>
  <c r="BT82" i="7"/>
  <c r="BT84" i="7" s="1"/>
  <c r="BT87" i="7" s="1"/>
  <c r="CL54" i="11"/>
  <c r="CL55" i="11" s="1"/>
  <c r="CL47" i="11"/>
  <c r="CL44" i="4" s="1"/>
  <c r="CL129" i="9"/>
  <c r="CL130" i="9" s="1"/>
  <c r="CL43" i="4"/>
  <c r="BS70" i="4" l="1"/>
  <c r="L23" i="6"/>
  <c r="J23" i="6"/>
  <c r="CL45" i="4"/>
  <c r="CL48" i="4" s="1"/>
  <c r="CL53" i="4" s="1"/>
  <c r="DJ57" i="12"/>
  <c r="DJ58" i="12" s="1"/>
  <c r="DJ35" i="4" s="1"/>
  <c r="DJ43" i="12"/>
  <c r="DJ50" i="4" s="1"/>
  <c r="BT88" i="7"/>
  <c r="CM127" i="9"/>
  <c r="CM119" i="9" s="1"/>
  <c r="CM121" i="9" s="1"/>
  <c r="CL28" i="4"/>
  <c r="CL18" i="17" s="1"/>
  <c r="CM52" i="11"/>
  <c r="CM44" i="11" s="1"/>
  <c r="CM46" i="11" s="1"/>
  <c r="CL32" i="4"/>
  <c r="CL23" i="17" s="1"/>
  <c r="CL59" i="4" l="1"/>
  <c r="CL62" i="4" s="1"/>
  <c r="CL24" i="7" s="1"/>
  <c r="CL83" i="7" s="1"/>
  <c r="CL8" i="17"/>
  <c r="BT89" i="7"/>
  <c r="BT21" i="4" s="1"/>
  <c r="BT22" i="4" s="1"/>
  <c r="BT20" i="15"/>
  <c r="BT22" i="15" s="1"/>
  <c r="BT35" i="15" s="1"/>
  <c r="BT37" i="15" s="1"/>
  <c r="BT58" i="15" s="1"/>
  <c r="BT59" i="15" s="1"/>
  <c r="BT14" i="7"/>
  <c r="BT15" i="7" s="1"/>
  <c r="BT25" i="7"/>
  <c r="BT26" i="7" s="1"/>
  <c r="CM54" i="11"/>
  <c r="CM55" i="11" s="1"/>
  <c r="CM47" i="11"/>
  <c r="CM44" i="4" s="1"/>
  <c r="CM129" i="9"/>
  <c r="CM130" i="9" s="1"/>
  <c r="CM43" i="4"/>
  <c r="BT64" i="4" l="1"/>
  <c r="BT65" i="4" s="1"/>
  <c r="BT61" i="15"/>
  <c r="CM45" i="4"/>
  <c r="CM48" i="4" s="1"/>
  <c r="CM53" i="4" s="1"/>
  <c r="BT49" i="15"/>
  <c r="BT51" i="15" s="1"/>
  <c r="BT53" i="15" s="1"/>
  <c r="BT40" i="15"/>
  <c r="BT42" i="15" s="1"/>
  <c r="BT45" i="15" s="1"/>
  <c r="BU23" i="7"/>
  <c r="BT29" i="4"/>
  <c r="BT37" i="4"/>
  <c r="BU12" i="7"/>
  <c r="CN127" i="9"/>
  <c r="CN119" i="9" s="1"/>
  <c r="CN121" i="9" s="1"/>
  <c r="CM28" i="4"/>
  <c r="CM18" i="17" s="1"/>
  <c r="CN52" i="11"/>
  <c r="CN44" i="11" s="1"/>
  <c r="CN46" i="11" s="1"/>
  <c r="CM32" i="4"/>
  <c r="CM23" i="17" s="1"/>
  <c r="BT38" i="4" l="1"/>
  <c r="BT37" i="17"/>
  <c r="BT38" i="17" s="1"/>
  <c r="BT41" i="17" s="1"/>
  <c r="BT43" i="17" s="1"/>
  <c r="BT45" i="17" s="1"/>
  <c r="BT30" i="4"/>
  <c r="BT19" i="17"/>
  <c r="BT20" i="17" s="1"/>
  <c r="BT22" i="17" s="1"/>
  <c r="BT25" i="17" s="1"/>
  <c r="BT27" i="17" s="1"/>
  <c r="CM59" i="4"/>
  <c r="CM62" i="4" s="1"/>
  <c r="CM24" i="7" s="1"/>
  <c r="CM83" i="7" s="1"/>
  <c r="CM8" i="17"/>
  <c r="BU78" i="7"/>
  <c r="BU80" i="7" s="1"/>
  <c r="BU86" i="7" s="1"/>
  <c r="BT70" i="4"/>
  <c r="BT71" i="4"/>
  <c r="BU82" i="7"/>
  <c r="BU84" i="7" s="1"/>
  <c r="BU87" i="7" s="1"/>
  <c r="CN54" i="11"/>
  <c r="CN55" i="11" s="1"/>
  <c r="CN47" i="11"/>
  <c r="CN44" i="4" s="1"/>
  <c r="CN129" i="9"/>
  <c r="CN130" i="9" s="1"/>
  <c r="CN43" i="4"/>
  <c r="BU88" i="7" l="1"/>
  <c r="CN45" i="4"/>
  <c r="CN48" i="4" s="1"/>
  <c r="CN53" i="4" s="1"/>
  <c r="CO127" i="9"/>
  <c r="CN28" i="4"/>
  <c r="CN18" i="17" s="1"/>
  <c r="CO52" i="11"/>
  <c r="CO44" i="11" s="1"/>
  <c r="CO46" i="11" s="1"/>
  <c r="CN32" i="4"/>
  <c r="CN23" i="17" s="1"/>
  <c r="CN59" i="4" l="1"/>
  <c r="CN62" i="4" s="1"/>
  <c r="CN24" i="7" s="1"/>
  <c r="CN83" i="7" s="1"/>
  <c r="CN8" i="17"/>
  <c r="BU89" i="7"/>
  <c r="BU21" i="4" s="1"/>
  <c r="BU22" i="4" s="1"/>
  <c r="BU20" i="15"/>
  <c r="BU22" i="15" s="1"/>
  <c r="BU35" i="15" s="1"/>
  <c r="BU37" i="15" s="1"/>
  <c r="BU58" i="15" s="1"/>
  <c r="BU59" i="15" s="1"/>
  <c r="BU64" i="4"/>
  <c r="BU65" i="4" s="1"/>
  <c r="BU14" i="7"/>
  <c r="BU15" i="7" s="1"/>
  <c r="BU25" i="7"/>
  <c r="BU26" i="7" s="1"/>
  <c r="CO54" i="11"/>
  <c r="CO55" i="11" s="1"/>
  <c r="CO47" i="11"/>
  <c r="CO44" i="4" s="1"/>
  <c r="CO119" i="9"/>
  <c r="CO121" i="9" s="1"/>
  <c r="BU61" i="15" l="1"/>
  <c r="BU40" i="15"/>
  <c r="BU42" i="15" s="1"/>
  <c r="BU45" i="15" s="1"/>
  <c r="BU49" i="15"/>
  <c r="BU51" i="15" s="1"/>
  <c r="BU53" i="15" s="1"/>
  <c r="BU29" i="4"/>
  <c r="BV23" i="7"/>
  <c r="BU37" i="4"/>
  <c r="BV12" i="7"/>
  <c r="CO129" i="9"/>
  <c r="CO130" i="9" s="1"/>
  <c r="CO43" i="4"/>
  <c r="CO45" i="4" s="1"/>
  <c r="CO48" i="4" s="1"/>
  <c r="CO53" i="4" s="1"/>
  <c r="CP52" i="11"/>
  <c r="CP44" i="11" s="1"/>
  <c r="CP46" i="11" s="1"/>
  <c r="CO32" i="4"/>
  <c r="CO23" i="17" s="1"/>
  <c r="BU38" i="4" l="1"/>
  <c r="BU37" i="17"/>
  <c r="BU38" i="17" s="1"/>
  <c r="BU41" i="17" s="1"/>
  <c r="BU43" i="17" s="1"/>
  <c r="BU45" i="17" s="1"/>
  <c r="F46" i="17" s="1"/>
  <c r="H85" i="6" s="1"/>
  <c r="K85" i="6" s="1"/>
  <c r="BU30" i="4"/>
  <c r="BU19" i="17"/>
  <c r="BU20" i="17" s="1"/>
  <c r="BU22" i="17" s="1"/>
  <c r="BU25" i="17" s="1"/>
  <c r="BU27" i="17" s="1"/>
  <c r="F28" i="17" s="1"/>
  <c r="H84" i="6" s="1"/>
  <c r="K84" i="6" s="1"/>
  <c r="CO59" i="4"/>
  <c r="CO62" i="4" s="1"/>
  <c r="CO24" i="7" s="1"/>
  <c r="CO83" i="7" s="1"/>
  <c r="CO8" i="17"/>
  <c r="BV78" i="7"/>
  <c r="BV80" i="7" s="1"/>
  <c r="BV86" i="7" s="1"/>
  <c r="BV82" i="7"/>
  <c r="BV84" i="7" s="1"/>
  <c r="BV87" i="7" s="1"/>
  <c r="BU70" i="4"/>
  <c r="BU71" i="4"/>
  <c r="CP54" i="11"/>
  <c r="CP55" i="11" s="1"/>
  <c r="CP47" i="11"/>
  <c r="CP44" i="4" s="1"/>
  <c r="CP127" i="9"/>
  <c r="CP119" i="9" s="1"/>
  <c r="CP121" i="9" s="1"/>
  <c r="CO28" i="4"/>
  <c r="CO18" i="17" s="1"/>
  <c r="L84" i="6" l="1"/>
  <c r="J84" i="6"/>
  <c r="L85" i="6"/>
  <c r="J85" i="6"/>
  <c r="BV88" i="7"/>
  <c r="CP129" i="9"/>
  <c r="CP130" i="9" s="1"/>
  <c r="CP43" i="4"/>
  <c r="CP45" i="4" s="1"/>
  <c r="CP48" i="4" s="1"/>
  <c r="CP53" i="4" s="1"/>
  <c r="CQ52" i="11"/>
  <c r="CQ44" i="11" s="1"/>
  <c r="CQ46" i="11" s="1"/>
  <c r="CP32" i="4"/>
  <c r="CP23" i="17" s="1"/>
  <c r="CP59" i="4" l="1"/>
  <c r="CP62" i="4" s="1"/>
  <c r="CP8" i="17"/>
  <c r="BV89" i="7"/>
  <c r="BV20" i="15"/>
  <c r="BV22" i="15" s="1"/>
  <c r="BV35" i="15" s="1"/>
  <c r="BV37" i="15" s="1"/>
  <c r="BV58" i="15" s="1"/>
  <c r="BV59" i="15" s="1"/>
  <c r="BV64" i="4"/>
  <c r="BV65" i="4" s="1"/>
  <c r="BV21" i="4"/>
  <c r="BV22" i="4" s="1"/>
  <c r="BV14" i="7"/>
  <c r="BV15" i="7" s="1"/>
  <c r="BV25" i="7"/>
  <c r="BV26" i="7" s="1"/>
  <c r="CQ54" i="11"/>
  <c r="CQ55" i="11" s="1"/>
  <c r="CQ47" i="11"/>
  <c r="CQ44" i="4" s="1"/>
  <c r="CP24" i="7"/>
  <c r="CP83" i="7" s="1"/>
  <c r="CQ127" i="9"/>
  <c r="CP28" i="4"/>
  <c r="CP18" i="17" s="1"/>
  <c r="BV61" i="15" l="1"/>
  <c r="BV40" i="15"/>
  <c r="BV42" i="15" s="1"/>
  <c r="BV45" i="15" s="1"/>
  <c r="BV49" i="15"/>
  <c r="BV51" i="15" s="1"/>
  <c r="BV53" i="15" s="1"/>
  <c r="BV29" i="4"/>
  <c r="BW23" i="7"/>
  <c r="BW12" i="7"/>
  <c r="BV37" i="4"/>
  <c r="CQ119" i="9"/>
  <c r="CQ121" i="9" s="1"/>
  <c r="CR52" i="11"/>
  <c r="CR44" i="11" s="1"/>
  <c r="CR46" i="11" s="1"/>
  <c r="CQ32" i="4"/>
  <c r="CQ23" i="17" s="1"/>
  <c r="BV38" i="4" l="1"/>
  <c r="BV37" i="17"/>
  <c r="BV38" i="17" s="1"/>
  <c r="BV41" i="17" s="1"/>
  <c r="BV30" i="4"/>
  <c r="BV70" i="4" s="1"/>
  <c r="BV19" i="17"/>
  <c r="BV20" i="17" s="1"/>
  <c r="BV22" i="17" s="1"/>
  <c r="BW78" i="7"/>
  <c r="BW80" i="7" s="1"/>
  <c r="BW86" i="7" s="1"/>
  <c r="BW82" i="7"/>
  <c r="BW84" i="7" s="1"/>
  <c r="BW87" i="7" s="1"/>
  <c r="CR54" i="11"/>
  <c r="CR55" i="11" s="1"/>
  <c r="CR47" i="11"/>
  <c r="CR44" i="4" s="1"/>
  <c r="CQ129" i="9"/>
  <c r="CQ130" i="9" s="1"/>
  <c r="CQ43" i="4"/>
  <c r="CQ45" i="4" s="1"/>
  <c r="CQ48" i="4" s="1"/>
  <c r="CQ53" i="4" s="1"/>
  <c r="BV71" i="4" l="1"/>
  <c r="CQ59" i="4"/>
  <c r="CQ62" i="4" s="1"/>
  <c r="CQ8" i="17"/>
  <c r="BW88" i="7"/>
  <c r="CQ24" i="7"/>
  <c r="CQ83" i="7" s="1"/>
  <c r="CR127" i="9"/>
  <c r="CQ28" i="4"/>
  <c r="CQ18" i="17" s="1"/>
  <c r="CS52" i="11"/>
  <c r="CS44" i="11" s="1"/>
  <c r="CS46" i="11" s="1"/>
  <c r="CR32" i="4"/>
  <c r="CR23" i="17" s="1"/>
  <c r="BW89" i="7" l="1"/>
  <c r="BW20" i="15"/>
  <c r="BW22" i="15" s="1"/>
  <c r="BW35" i="15" s="1"/>
  <c r="BW37" i="15" s="1"/>
  <c r="BW58" i="15" s="1"/>
  <c r="BW59" i="15" s="1"/>
  <c r="BW64" i="4"/>
  <c r="BW65" i="4" s="1"/>
  <c r="BW21" i="4"/>
  <c r="BW22" i="4" s="1"/>
  <c r="BW14" i="7"/>
  <c r="BW15" i="7" s="1"/>
  <c r="BW25" i="7"/>
  <c r="BW26" i="7" s="1"/>
  <c r="CS54" i="11"/>
  <c r="CS55" i="11" s="1"/>
  <c r="CS47" i="11"/>
  <c r="CS44" i="4" s="1"/>
  <c r="CR119" i="9"/>
  <c r="CR121" i="9" s="1"/>
  <c r="BW61" i="15" l="1"/>
  <c r="BW49" i="15"/>
  <c r="BW51" i="15" s="1"/>
  <c r="BW53" i="15" s="1"/>
  <c r="BW40" i="15"/>
  <c r="BW42" i="15" s="1"/>
  <c r="BW45" i="15" s="1"/>
  <c r="BX23" i="7"/>
  <c r="BW29" i="4"/>
  <c r="BX12" i="7"/>
  <c r="BW37" i="4"/>
  <c r="CR129" i="9"/>
  <c r="CR130" i="9" s="1"/>
  <c r="CR43" i="4"/>
  <c r="CR45" i="4" s="1"/>
  <c r="CR48" i="4" s="1"/>
  <c r="CR53" i="4" s="1"/>
  <c r="CT52" i="11"/>
  <c r="CS32" i="4"/>
  <c r="CS23" i="17" s="1"/>
  <c r="BW38" i="4" l="1"/>
  <c r="BW37" i="17"/>
  <c r="BW38" i="17" s="1"/>
  <c r="BW41" i="17" s="1"/>
  <c r="BW30" i="4"/>
  <c r="BW71" i="4" s="1"/>
  <c r="BW19" i="17"/>
  <c r="BW20" i="17" s="1"/>
  <c r="BW22" i="17" s="1"/>
  <c r="CR59" i="4"/>
  <c r="CR62" i="4" s="1"/>
  <c r="CR24" i="7" s="1"/>
  <c r="CR83" i="7" s="1"/>
  <c r="CR8" i="17"/>
  <c r="BX78" i="7"/>
  <c r="BX80" i="7" s="1"/>
  <c r="BX86" i="7" s="1"/>
  <c r="BW70" i="4"/>
  <c r="BX82" i="7"/>
  <c r="BX84" i="7" s="1"/>
  <c r="BX87" i="7" s="1"/>
  <c r="CT44" i="11"/>
  <c r="CT46" i="11" s="1"/>
  <c r="CS127" i="9"/>
  <c r="CR28" i="4"/>
  <c r="CR18" i="17" s="1"/>
  <c r="BX88" i="7" l="1"/>
  <c r="CS119" i="9"/>
  <c r="CS121" i="9" s="1"/>
  <c r="CT54" i="11"/>
  <c r="CT55" i="11" s="1"/>
  <c r="CT47" i="11"/>
  <c r="CT44" i="4" s="1"/>
  <c r="BX89" i="7" l="1"/>
  <c r="BX20" i="15"/>
  <c r="BX22" i="15" s="1"/>
  <c r="BX35" i="15" s="1"/>
  <c r="BX37" i="15" s="1"/>
  <c r="BX58" i="15" s="1"/>
  <c r="BX59" i="15" s="1"/>
  <c r="BX64" i="4"/>
  <c r="BX65" i="4" s="1"/>
  <c r="BX21" i="4"/>
  <c r="BX22" i="4" s="1"/>
  <c r="BX14" i="7"/>
  <c r="BX15" i="7" s="1"/>
  <c r="BX25" i="7"/>
  <c r="BX26" i="7" s="1"/>
  <c r="CU52" i="11"/>
  <c r="CT32" i="4"/>
  <c r="CT23" i="17" s="1"/>
  <c r="CS129" i="9"/>
  <c r="CS130" i="9" s="1"/>
  <c r="CS43" i="4"/>
  <c r="CS45" i="4" s="1"/>
  <c r="CS48" i="4" s="1"/>
  <c r="CS53" i="4" s="1"/>
  <c r="CS59" i="4" l="1"/>
  <c r="CS62" i="4" s="1"/>
  <c r="CS8" i="17"/>
  <c r="BX61" i="15"/>
  <c r="BX40" i="15"/>
  <c r="BX42" i="15" s="1"/>
  <c r="BX45" i="15" s="1"/>
  <c r="BX49" i="15"/>
  <c r="BX51" i="15" s="1"/>
  <c r="BX53" i="15" s="1"/>
  <c r="BX29" i="4"/>
  <c r="BY23" i="7"/>
  <c r="BX37" i="4"/>
  <c r="BY12" i="7"/>
  <c r="CS24" i="7"/>
  <c r="CS83" i="7" s="1"/>
  <c r="CT127" i="9"/>
  <c r="CT119" i="9" s="1"/>
  <c r="CT121" i="9" s="1"/>
  <c r="CS28" i="4"/>
  <c r="CS18" i="17" s="1"/>
  <c r="CU44" i="11"/>
  <c r="CU46" i="11" s="1"/>
  <c r="BX38" i="4" l="1"/>
  <c r="BX37" i="17"/>
  <c r="BX38" i="17" s="1"/>
  <c r="BX41" i="17" s="1"/>
  <c r="BX30" i="4"/>
  <c r="BX19" i="17"/>
  <c r="BX20" i="17" s="1"/>
  <c r="BX22" i="17" s="1"/>
  <c r="BY78" i="7"/>
  <c r="BY80" i="7" s="1"/>
  <c r="BY86" i="7" s="1"/>
  <c r="BY82" i="7"/>
  <c r="BY84" i="7" s="1"/>
  <c r="BY87" i="7" s="1"/>
  <c r="BX70" i="4"/>
  <c r="BX71" i="4"/>
  <c r="CU54" i="11"/>
  <c r="CU55" i="11" s="1"/>
  <c r="CU47" i="11"/>
  <c r="CU44" i="4" s="1"/>
  <c r="CT129" i="9"/>
  <c r="CT130" i="9" s="1"/>
  <c r="CT43" i="4"/>
  <c r="CT45" i="4" s="1"/>
  <c r="CT48" i="4" s="1"/>
  <c r="CT53" i="4" s="1"/>
  <c r="CT59" i="4" l="1"/>
  <c r="CT62" i="4" s="1"/>
  <c r="CT8" i="17"/>
  <c r="BY88" i="7"/>
  <c r="CT24" i="7"/>
  <c r="CT83" i="7" s="1"/>
  <c r="CU127" i="9"/>
  <c r="CU119" i="9" s="1"/>
  <c r="CU121" i="9" s="1"/>
  <c r="CT28" i="4"/>
  <c r="CT18" i="17" s="1"/>
  <c r="CV52" i="11"/>
  <c r="CU32" i="4"/>
  <c r="CU23" i="17" s="1"/>
  <c r="BY89" i="7" l="1"/>
  <c r="BY20" i="15"/>
  <c r="BY22" i="15" s="1"/>
  <c r="BY35" i="15" s="1"/>
  <c r="BY37" i="15" s="1"/>
  <c r="BY58" i="15" s="1"/>
  <c r="BY59" i="15" s="1"/>
  <c r="BY21" i="4"/>
  <c r="BY22" i="4" s="1"/>
  <c r="BY64" i="4"/>
  <c r="BY65" i="4" s="1"/>
  <c r="BY14" i="7"/>
  <c r="BY15" i="7" s="1"/>
  <c r="BY25" i="7"/>
  <c r="BY26" i="7" s="1"/>
  <c r="CU129" i="9"/>
  <c r="CU130" i="9" s="1"/>
  <c r="CU43" i="4"/>
  <c r="CU45" i="4" s="1"/>
  <c r="CU48" i="4" s="1"/>
  <c r="CU53" i="4" s="1"/>
  <c r="CV44" i="11"/>
  <c r="CV46" i="11" s="1"/>
  <c r="CU59" i="4" l="1"/>
  <c r="CU62" i="4" s="1"/>
  <c r="CU8" i="17"/>
  <c r="BY61" i="15"/>
  <c r="BY49" i="15"/>
  <c r="BY51" i="15" s="1"/>
  <c r="BY53" i="15" s="1"/>
  <c r="BY40" i="15"/>
  <c r="BY42" i="15" s="1"/>
  <c r="BY45" i="15" s="1"/>
  <c r="BZ23" i="7"/>
  <c r="BY29" i="4"/>
  <c r="BY37" i="4"/>
  <c r="BZ12" i="7"/>
  <c r="CV54" i="11"/>
  <c r="CV55" i="11" s="1"/>
  <c r="CV47" i="11"/>
  <c r="CV44" i="4" s="1"/>
  <c r="CU24" i="7"/>
  <c r="CU83" i="7" s="1"/>
  <c r="CV127" i="9"/>
  <c r="CU28" i="4"/>
  <c r="CU18" i="17" s="1"/>
  <c r="BY38" i="4" l="1"/>
  <c r="BY37" i="17"/>
  <c r="BY38" i="17" s="1"/>
  <c r="BY41" i="17" s="1"/>
  <c r="BY30" i="4"/>
  <c r="BY71" i="4" s="1"/>
  <c r="BY19" i="17"/>
  <c r="BY20" i="17" s="1"/>
  <c r="BY22" i="17" s="1"/>
  <c r="BZ78" i="7"/>
  <c r="BZ80" i="7" s="1"/>
  <c r="BZ86" i="7" s="1"/>
  <c r="BZ82" i="7"/>
  <c r="BZ84" i="7" s="1"/>
  <c r="BZ87" i="7" s="1"/>
  <c r="CV119" i="9"/>
  <c r="CV121" i="9" s="1"/>
  <c r="CW52" i="11"/>
  <c r="CW44" i="11" s="1"/>
  <c r="CW46" i="11" s="1"/>
  <c r="CV32" i="4"/>
  <c r="CV23" i="17" s="1"/>
  <c r="BY70" i="4" l="1"/>
  <c r="BZ88" i="7"/>
  <c r="CW54" i="11"/>
  <c r="CW55" i="11" s="1"/>
  <c r="CW47" i="11"/>
  <c r="CW44" i="4" s="1"/>
  <c r="CV129" i="9"/>
  <c r="CV130" i="9" s="1"/>
  <c r="CV43" i="4"/>
  <c r="CV45" i="4" s="1"/>
  <c r="CV48" i="4" s="1"/>
  <c r="CV53" i="4" s="1"/>
  <c r="CV59" i="4" l="1"/>
  <c r="CV62" i="4" s="1"/>
  <c r="CV8" i="17"/>
  <c r="BZ89" i="7"/>
  <c r="BZ64" i="4" s="1"/>
  <c r="BZ65" i="4" s="1"/>
  <c r="BZ20" i="15"/>
  <c r="BZ22" i="15" s="1"/>
  <c r="BZ35" i="15" s="1"/>
  <c r="BZ37" i="15" s="1"/>
  <c r="BZ58" i="15" s="1"/>
  <c r="BZ59" i="15" s="1"/>
  <c r="BZ25" i="7"/>
  <c r="BZ26" i="7" s="1"/>
  <c r="BZ14" i="7"/>
  <c r="BZ15" i="7" s="1"/>
  <c r="CV24" i="7"/>
  <c r="CV83" i="7" s="1"/>
  <c r="CW127" i="9"/>
  <c r="CV28" i="4"/>
  <c r="CV18" i="17" s="1"/>
  <c r="CX52" i="11"/>
  <c r="CW32" i="4"/>
  <c r="CW23" i="17" s="1"/>
  <c r="BZ21" i="4" l="1"/>
  <c r="BZ22" i="4" s="1"/>
  <c r="BZ61" i="15"/>
  <c r="BZ49" i="15"/>
  <c r="BZ51" i="15" s="1"/>
  <c r="BZ53" i="15" s="1"/>
  <c r="BZ40" i="15"/>
  <c r="BZ42" i="15" s="1"/>
  <c r="BZ45" i="15" s="1"/>
  <c r="CA12" i="7"/>
  <c r="BZ37" i="4"/>
  <c r="BZ29" i="4"/>
  <c r="CA23" i="7"/>
  <c r="CX44" i="11"/>
  <c r="CX46" i="11" s="1"/>
  <c r="CW119" i="9"/>
  <c r="CW121" i="9" s="1"/>
  <c r="BZ30" i="4" l="1"/>
  <c r="BZ19" i="17"/>
  <c r="BZ20" i="17" s="1"/>
  <c r="BZ22" i="17" s="1"/>
  <c r="BZ38" i="4"/>
  <c r="BZ37" i="17"/>
  <c r="BZ38" i="17" s="1"/>
  <c r="BZ41" i="17" s="1"/>
  <c r="CA82" i="7"/>
  <c r="CA84" i="7" s="1"/>
  <c r="CA87" i="7" s="1"/>
  <c r="CA78" i="7"/>
  <c r="CA80" i="7" s="1"/>
  <c r="CA86" i="7" s="1"/>
  <c r="CW129" i="9"/>
  <c r="CW130" i="9" s="1"/>
  <c r="CW43" i="4"/>
  <c r="CW45" i="4" s="1"/>
  <c r="CW48" i="4" s="1"/>
  <c r="CW53" i="4" s="1"/>
  <c r="CX54" i="11"/>
  <c r="CX55" i="11" s="1"/>
  <c r="CX47" i="11"/>
  <c r="CX44" i="4" s="1"/>
  <c r="CA88" i="7" l="1"/>
  <c r="BZ71" i="4"/>
  <c r="BZ70" i="4"/>
  <c r="CW59" i="4"/>
  <c r="CW62" i="4" s="1"/>
  <c r="CW24" i="7" s="1"/>
  <c r="CW83" i="7" s="1"/>
  <c r="CW8" i="17"/>
  <c r="CA89" i="7"/>
  <c r="CA64" i="4" s="1"/>
  <c r="CA65" i="4" s="1"/>
  <c r="CA20" i="15"/>
  <c r="CA22" i="15" s="1"/>
  <c r="CA35" i="15" s="1"/>
  <c r="CA37" i="15" s="1"/>
  <c r="CA58" i="15" s="1"/>
  <c r="CA59" i="15" s="1"/>
  <c r="CA25" i="7"/>
  <c r="CA26" i="7" s="1"/>
  <c r="CA14" i="7"/>
  <c r="CA15" i="7" s="1"/>
  <c r="CY52" i="11"/>
  <c r="CX32" i="4"/>
  <c r="CX23" i="17" s="1"/>
  <c r="CX127" i="9"/>
  <c r="CW28" i="4"/>
  <c r="CW18" i="17" s="1"/>
  <c r="CA21" i="4" l="1"/>
  <c r="CA22" i="4" s="1"/>
  <c r="CA61" i="15"/>
  <c r="CA49" i="15"/>
  <c r="CA51" i="15" s="1"/>
  <c r="CA53" i="15" s="1"/>
  <c r="CA40" i="15"/>
  <c r="CA42" i="15" s="1"/>
  <c r="CA45" i="15" s="1"/>
  <c r="CA37" i="4"/>
  <c r="CB12" i="7"/>
  <c r="CA29" i="4"/>
  <c r="CB23" i="7"/>
  <c r="CX119" i="9"/>
  <c r="CX121" i="9" s="1"/>
  <c r="CY44" i="11"/>
  <c r="CY46" i="11" s="1"/>
  <c r="CA38" i="4" l="1"/>
  <c r="CA37" i="17"/>
  <c r="CA38" i="17" s="1"/>
  <c r="CA41" i="17" s="1"/>
  <c r="CA30" i="4"/>
  <c r="CA70" i="4" s="1"/>
  <c r="CA19" i="17"/>
  <c r="CA20" i="17" s="1"/>
  <c r="CA22" i="17" s="1"/>
  <c r="CB82" i="7"/>
  <c r="CB84" i="7" s="1"/>
  <c r="CB87" i="7" s="1"/>
  <c r="CA71" i="4"/>
  <c r="CB78" i="7"/>
  <c r="CB80" i="7" s="1"/>
  <c r="CB86" i="7" s="1"/>
  <c r="CY54" i="11"/>
  <c r="CY55" i="11" s="1"/>
  <c r="CY47" i="11"/>
  <c r="CY44" i="4" s="1"/>
  <c r="CX129" i="9"/>
  <c r="CX130" i="9" s="1"/>
  <c r="CX43" i="4"/>
  <c r="CX45" i="4" s="1"/>
  <c r="CX48" i="4" s="1"/>
  <c r="CX53" i="4" s="1"/>
  <c r="CB88" i="7" l="1"/>
  <c r="CX59" i="4"/>
  <c r="CX62" i="4" s="1"/>
  <c r="CX8" i="17"/>
  <c r="CB89" i="7"/>
  <c r="CB21" i="4" s="1"/>
  <c r="CB22" i="4" s="1"/>
  <c r="CB20" i="15"/>
  <c r="CB22" i="15" s="1"/>
  <c r="CB35" i="15" s="1"/>
  <c r="CB37" i="15" s="1"/>
  <c r="CB58" i="15" s="1"/>
  <c r="CB59" i="15" s="1"/>
  <c r="CB64" i="4"/>
  <c r="CB65" i="4" s="1"/>
  <c r="CB25" i="7"/>
  <c r="CB26" i="7" s="1"/>
  <c r="CB14" i="7"/>
  <c r="CB15" i="7" s="1"/>
  <c r="CY127" i="9"/>
  <c r="CY119" i="9" s="1"/>
  <c r="CY121" i="9" s="1"/>
  <c r="CX28" i="4"/>
  <c r="CX18" i="17" s="1"/>
  <c r="CX24" i="7"/>
  <c r="CX83" i="7" s="1"/>
  <c r="CZ52" i="11"/>
  <c r="CZ44" i="11" s="1"/>
  <c r="CZ46" i="11" s="1"/>
  <c r="CY32" i="4"/>
  <c r="CY23" i="17" s="1"/>
  <c r="CB61" i="15" l="1"/>
  <c r="CB40" i="15"/>
  <c r="CB42" i="15" s="1"/>
  <c r="CB45" i="15" s="1"/>
  <c r="CB49" i="15"/>
  <c r="CB51" i="15" s="1"/>
  <c r="CB53" i="15" s="1"/>
  <c r="CC12" i="7"/>
  <c r="CB37" i="4"/>
  <c r="CC23" i="7"/>
  <c r="CB29" i="4"/>
  <c r="CZ54" i="11"/>
  <c r="CZ55" i="11" s="1"/>
  <c r="CZ47" i="11"/>
  <c r="CZ44" i="4" s="1"/>
  <c r="CY129" i="9"/>
  <c r="CY130" i="9" s="1"/>
  <c r="CY43" i="4"/>
  <c r="CY45" i="4" s="1"/>
  <c r="CY48" i="4" s="1"/>
  <c r="CY53" i="4" s="1"/>
  <c r="CB30" i="4" l="1"/>
  <c r="CB19" i="17"/>
  <c r="CB20" i="17" s="1"/>
  <c r="CB22" i="17" s="1"/>
  <c r="CB38" i="4"/>
  <c r="CB71" i="4" s="1"/>
  <c r="CB37" i="17"/>
  <c r="CB38" i="17" s="1"/>
  <c r="CB41" i="17" s="1"/>
  <c r="CY59" i="4"/>
  <c r="CY62" i="4" s="1"/>
  <c r="CY8" i="17"/>
  <c r="CC82" i="7"/>
  <c r="CC84" i="7" s="1"/>
  <c r="CC87" i="7" s="1"/>
  <c r="CC78" i="7"/>
  <c r="CC80" i="7" s="1"/>
  <c r="CC86" i="7" s="1"/>
  <c r="CY24" i="7"/>
  <c r="CY83" i="7" s="1"/>
  <c r="CZ127" i="9"/>
  <c r="CZ119" i="9" s="1"/>
  <c r="CZ121" i="9" s="1"/>
  <c r="CY28" i="4"/>
  <c r="CY18" i="17" s="1"/>
  <c r="DA52" i="11"/>
  <c r="CZ32" i="4"/>
  <c r="CZ23" i="17" s="1"/>
  <c r="CB70" i="4" l="1"/>
  <c r="CC88" i="7"/>
  <c r="CC25" i="7" s="1"/>
  <c r="CC26" i="7" s="1"/>
  <c r="DA44" i="11"/>
  <c r="DA46" i="11" s="1"/>
  <c r="CZ129" i="9"/>
  <c r="CZ130" i="9" s="1"/>
  <c r="CZ43" i="4"/>
  <c r="CZ45" i="4" s="1"/>
  <c r="CZ48" i="4" s="1"/>
  <c r="CZ53" i="4" s="1"/>
  <c r="CC14" i="7" l="1"/>
  <c r="CC15" i="7" s="1"/>
  <c r="CZ59" i="4"/>
  <c r="CZ62" i="4" s="1"/>
  <c r="CZ8" i="17"/>
  <c r="CC89" i="7"/>
  <c r="CC20" i="15"/>
  <c r="CC22" i="15" s="1"/>
  <c r="CC35" i="15" s="1"/>
  <c r="CC37" i="15" s="1"/>
  <c r="CC58" i="15" s="1"/>
  <c r="CC59" i="15" s="1"/>
  <c r="CD12" i="7"/>
  <c r="CC37" i="4"/>
  <c r="CD23" i="7"/>
  <c r="CC29" i="4"/>
  <c r="CZ24" i="7"/>
  <c r="CZ83" i="7" s="1"/>
  <c r="DA127" i="9"/>
  <c r="CZ28" i="4"/>
  <c r="CZ18" i="17" s="1"/>
  <c r="DA54" i="11"/>
  <c r="DA55" i="11" s="1"/>
  <c r="DA47" i="11"/>
  <c r="DA44" i="4" s="1"/>
  <c r="CC30" i="4" l="1"/>
  <c r="CC19" i="17"/>
  <c r="CC20" i="17" s="1"/>
  <c r="CC22" i="17" s="1"/>
  <c r="CC38" i="4"/>
  <c r="CC37" i="17"/>
  <c r="CC38" i="17" s="1"/>
  <c r="CC41" i="17" s="1"/>
  <c r="CC61" i="15"/>
  <c r="CC40" i="15"/>
  <c r="CC42" i="15" s="1"/>
  <c r="CC45" i="15" s="1"/>
  <c r="CC49" i="15"/>
  <c r="CC51" i="15" s="1"/>
  <c r="CC53" i="15" s="1"/>
  <c r="CC21" i="4"/>
  <c r="CC22" i="4" s="1"/>
  <c r="CC64" i="4"/>
  <c r="CC65" i="4" s="1"/>
  <c r="CC70" i="4"/>
  <c r="CC71" i="4"/>
  <c r="CD82" i="7"/>
  <c r="CD84" i="7" s="1"/>
  <c r="CD87" i="7" s="1"/>
  <c r="CD78" i="7"/>
  <c r="CD80" i="7" s="1"/>
  <c r="CD86" i="7" s="1"/>
  <c r="DB52" i="11"/>
  <c r="DA32" i="4"/>
  <c r="DA23" i="17" s="1"/>
  <c r="DA119" i="9"/>
  <c r="DA121" i="9" s="1"/>
  <c r="CD88" i="7" l="1"/>
  <c r="DA129" i="9"/>
  <c r="DA130" i="9" s="1"/>
  <c r="DA43" i="4"/>
  <c r="DA45" i="4" s="1"/>
  <c r="DA48" i="4" s="1"/>
  <c r="DA53" i="4" s="1"/>
  <c r="DB44" i="11"/>
  <c r="DB46" i="11" s="1"/>
  <c r="DA59" i="4" l="1"/>
  <c r="DA62" i="4" s="1"/>
  <c r="DA8" i="17"/>
  <c r="CD89" i="7"/>
  <c r="CD21" i="4" s="1"/>
  <c r="CD22" i="4" s="1"/>
  <c r="CD20" i="15"/>
  <c r="CD22" i="15" s="1"/>
  <c r="CD35" i="15" s="1"/>
  <c r="CD37" i="15" s="1"/>
  <c r="CD58" i="15" s="1"/>
  <c r="CD59" i="15" s="1"/>
  <c r="CD14" i="7"/>
  <c r="CD15" i="7" s="1"/>
  <c r="CD37" i="4" s="1"/>
  <c r="CD25" i="7"/>
  <c r="CD26" i="7" s="1"/>
  <c r="CE23" i="7" s="1"/>
  <c r="DB54" i="11"/>
  <c r="DB55" i="11" s="1"/>
  <c r="DB47" i="11"/>
  <c r="DB44" i="4" s="1"/>
  <c r="DA24" i="7"/>
  <c r="DA83" i="7" s="1"/>
  <c r="DB127" i="9"/>
  <c r="DB119" i="9" s="1"/>
  <c r="DB121" i="9" s="1"/>
  <c r="DA28" i="4"/>
  <c r="DA18" i="17" s="1"/>
  <c r="CD64" i="4" l="1"/>
  <c r="CD65" i="4" s="1"/>
  <c r="CD38" i="4"/>
  <c r="CD37" i="17"/>
  <c r="CD38" i="17" s="1"/>
  <c r="CD41" i="17" s="1"/>
  <c r="CD29" i="4"/>
  <c r="CD61" i="15"/>
  <c r="CE12" i="7"/>
  <c r="CD49" i="15"/>
  <c r="CD51" i="15" s="1"/>
  <c r="CD53" i="15" s="1"/>
  <c r="CD40" i="15"/>
  <c r="CD42" i="15" s="1"/>
  <c r="CD45" i="15" s="1"/>
  <c r="CE82" i="7"/>
  <c r="CE84" i="7" s="1"/>
  <c r="CE87" i="7" s="1"/>
  <c r="CE78" i="7"/>
  <c r="CE80" i="7" s="1"/>
  <c r="CE86" i="7" s="1"/>
  <c r="DB129" i="9"/>
  <c r="DB130" i="9" s="1"/>
  <c r="DB43" i="4"/>
  <c r="DB45" i="4" s="1"/>
  <c r="DB48" i="4" s="1"/>
  <c r="DB53" i="4" s="1"/>
  <c r="DC52" i="11"/>
  <c r="DC44" i="11" s="1"/>
  <c r="DC46" i="11" s="1"/>
  <c r="DB32" i="4"/>
  <c r="DB23" i="17" s="1"/>
  <c r="CD30" i="4" l="1"/>
  <c r="CD19" i="17"/>
  <c r="CD20" i="17" s="1"/>
  <c r="CD22" i="17" s="1"/>
  <c r="DB59" i="4"/>
  <c r="DB62" i="4" s="1"/>
  <c r="DB8" i="17"/>
  <c r="CE88" i="7"/>
  <c r="CE14" i="7" s="1"/>
  <c r="CE15" i="7" s="1"/>
  <c r="DC54" i="11"/>
  <c r="DC55" i="11" s="1"/>
  <c r="DC47" i="11"/>
  <c r="DC44" i="4" s="1"/>
  <c r="DB24" i="7"/>
  <c r="DB83" i="7" s="1"/>
  <c r="DC127" i="9"/>
  <c r="DC119" i="9" s="1"/>
  <c r="DC121" i="9" s="1"/>
  <c r="DB28" i="4"/>
  <c r="DB18" i="17" s="1"/>
  <c r="CD71" i="4" l="1"/>
  <c r="CD70" i="4"/>
  <c r="CE89" i="7"/>
  <c r="CE64" i="4" s="1"/>
  <c r="CE65" i="4" s="1"/>
  <c r="CE20" i="15"/>
  <c r="CE22" i="15" s="1"/>
  <c r="CE35" i="15" s="1"/>
  <c r="CE37" i="15" s="1"/>
  <c r="CE58" i="15" s="1"/>
  <c r="CE59" i="15" s="1"/>
  <c r="CE25" i="7"/>
  <c r="CE26" i="7" s="1"/>
  <c r="CE29" i="4" s="1"/>
  <c r="CF12" i="7"/>
  <c r="CE37" i="4"/>
  <c r="DC129" i="9"/>
  <c r="DC130" i="9" s="1"/>
  <c r="DC43" i="4"/>
  <c r="DC45" i="4" s="1"/>
  <c r="DC48" i="4" s="1"/>
  <c r="DC53" i="4" s="1"/>
  <c r="DD52" i="11"/>
  <c r="DC32" i="4"/>
  <c r="DC23" i="17" s="1"/>
  <c r="CE21" i="4" l="1"/>
  <c r="CE22" i="4" s="1"/>
  <c r="CE38" i="4"/>
  <c r="CE37" i="17"/>
  <c r="CE38" i="17" s="1"/>
  <c r="CE41" i="17" s="1"/>
  <c r="CE30" i="4"/>
  <c r="CE19" i="17"/>
  <c r="CE20" i="17" s="1"/>
  <c r="CE22" i="17" s="1"/>
  <c r="DC59" i="4"/>
  <c r="DC62" i="4" s="1"/>
  <c r="DC24" i="7" s="1"/>
  <c r="DC83" i="7" s="1"/>
  <c r="DC8" i="17"/>
  <c r="CE61" i="15"/>
  <c r="CE40" i="15"/>
  <c r="CE42" i="15" s="1"/>
  <c r="CE45" i="15" s="1"/>
  <c r="CE49" i="15"/>
  <c r="CE51" i="15" s="1"/>
  <c r="CE53" i="15" s="1"/>
  <c r="CF23" i="7"/>
  <c r="CF82" i="7" s="1"/>
  <c r="CF84" i="7" s="1"/>
  <c r="CF87" i="7" s="1"/>
  <c r="CE71" i="4"/>
  <c r="CF78" i="7"/>
  <c r="CF80" i="7" s="1"/>
  <c r="CF86" i="7" s="1"/>
  <c r="DD44" i="11"/>
  <c r="DD46" i="11" s="1"/>
  <c r="DD127" i="9"/>
  <c r="DC28" i="4"/>
  <c r="DC18" i="17" s="1"/>
  <c r="CE70" i="4" l="1"/>
  <c r="CF88" i="7"/>
  <c r="DD119" i="9"/>
  <c r="DD121" i="9" s="1"/>
  <c r="DD54" i="11"/>
  <c r="DD55" i="11" s="1"/>
  <c r="DD47" i="11"/>
  <c r="DD44" i="4" s="1"/>
  <c r="CF89" i="7" l="1"/>
  <c r="CF20" i="15"/>
  <c r="CF22" i="15" s="1"/>
  <c r="CF35" i="15" s="1"/>
  <c r="CF37" i="15" s="1"/>
  <c r="CF58" i="15" s="1"/>
  <c r="CF59" i="15" s="1"/>
  <c r="CF14" i="7"/>
  <c r="CF15" i="7" s="1"/>
  <c r="CG12" i="7" s="1"/>
  <c r="CF25" i="7"/>
  <c r="CF26" i="7" s="1"/>
  <c r="CG23" i="7" s="1"/>
  <c r="DE52" i="11"/>
  <c r="DD32" i="4"/>
  <c r="DD23" i="17" s="1"/>
  <c r="DD129" i="9"/>
  <c r="DD130" i="9" s="1"/>
  <c r="DD43" i="4"/>
  <c r="DD45" i="4" s="1"/>
  <c r="DD48" i="4" s="1"/>
  <c r="DD53" i="4" s="1"/>
  <c r="CF37" i="4" l="1"/>
  <c r="CF38" i="4" s="1"/>
  <c r="DD59" i="4"/>
  <c r="DD62" i="4" s="1"/>
  <c r="DD24" i="7" s="1"/>
  <c r="DD83" i="7" s="1"/>
  <c r="DD8" i="17"/>
  <c r="CF61" i="15"/>
  <c r="CF49" i="15"/>
  <c r="CF51" i="15" s="1"/>
  <c r="CF53" i="15" s="1"/>
  <c r="CF40" i="15"/>
  <c r="CF42" i="15" s="1"/>
  <c r="CF45" i="15" s="1"/>
  <c r="CF21" i="4"/>
  <c r="CF22" i="4" s="1"/>
  <c r="CF64" i="4"/>
  <c r="CF65" i="4" s="1"/>
  <c r="CF29" i="4"/>
  <c r="CG82" i="7"/>
  <c r="CG84" i="7" s="1"/>
  <c r="CG87" i="7" s="1"/>
  <c r="CG78" i="7"/>
  <c r="CG80" i="7" s="1"/>
  <c r="CG86" i="7" s="1"/>
  <c r="DE127" i="9"/>
  <c r="DE119" i="9" s="1"/>
  <c r="DE121" i="9" s="1"/>
  <c r="DD28" i="4"/>
  <c r="DD18" i="17" s="1"/>
  <c r="DE44" i="11"/>
  <c r="DE46" i="11" s="1"/>
  <c r="CF37" i="17" l="1"/>
  <c r="CF38" i="17" s="1"/>
  <c r="CF41" i="17" s="1"/>
  <c r="CF30" i="4"/>
  <c r="CF19" i="17"/>
  <c r="CF20" i="17" s="1"/>
  <c r="CF22" i="17" s="1"/>
  <c r="CG88" i="7"/>
  <c r="CG25" i="7" s="1"/>
  <c r="CG26" i="7" s="1"/>
  <c r="DE54" i="11"/>
  <c r="DE55" i="11" s="1"/>
  <c r="DE47" i="11"/>
  <c r="DE44" i="4" s="1"/>
  <c r="DE129" i="9"/>
  <c r="DE130" i="9" s="1"/>
  <c r="DE43" i="4"/>
  <c r="CG14" i="7" l="1"/>
  <c r="CG15" i="7" s="1"/>
  <c r="CH12" i="7" s="1"/>
  <c r="CF70" i="4"/>
  <c r="CF71" i="4"/>
  <c r="CG89" i="7"/>
  <c r="CG20" i="15"/>
  <c r="CG22" i="15" s="1"/>
  <c r="CG35" i="15" s="1"/>
  <c r="CG37" i="15" s="1"/>
  <c r="CG58" i="15" s="1"/>
  <c r="CG59" i="15" s="1"/>
  <c r="CG37" i="4"/>
  <c r="CH23" i="7"/>
  <c r="CG29" i="4"/>
  <c r="DE45" i="4"/>
  <c r="DE48" i="4" s="1"/>
  <c r="DE53" i="4" s="1"/>
  <c r="DF127" i="9"/>
  <c r="DE28" i="4"/>
  <c r="DE18" i="17" s="1"/>
  <c r="DF52" i="11"/>
  <c r="DF44" i="11" s="1"/>
  <c r="DF46" i="11" s="1"/>
  <c r="DE32" i="4"/>
  <c r="DE23" i="17" s="1"/>
  <c r="CG30" i="4" l="1"/>
  <c r="CG19" i="17"/>
  <c r="CG20" i="17" s="1"/>
  <c r="CG22" i="17" s="1"/>
  <c r="CG38" i="4"/>
  <c r="CG37" i="17"/>
  <c r="CG38" i="17" s="1"/>
  <c r="CG41" i="17" s="1"/>
  <c r="DE59" i="4"/>
  <c r="DE62" i="4" s="1"/>
  <c r="DE24" i="7" s="1"/>
  <c r="DE83" i="7" s="1"/>
  <c r="DE8" i="17"/>
  <c r="CG61" i="15"/>
  <c r="CG40" i="15"/>
  <c r="CG42" i="15" s="1"/>
  <c r="CG45" i="15" s="1"/>
  <c r="CG49" i="15"/>
  <c r="CG51" i="15" s="1"/>
  <c r="CG53" i="15" s="1"/>
  <c r="CG21" i="4"/>
  <c r="CG22" i="4" s="1"/>
  <c r="CG64" i="4"/>
  <c r="CG65" i="4" s="1"/>
  <c r="CG71" i="4"/>
  <c r="CH82" i="7"/>
  <c r="CH84" i="7" s="1"/>
  <c r="CH87" i="7" s="1"/>
  <c r="CH78" i="7"/>
  <c r="CH80" i="7" s="1"/>
  <c r="CH86" i="7" s="1"/>
  <c r="DF54" i="11"/>
  <c r="DF55" i="11" s="1"/>
  <c r="DF47" i="11"/>
  <c r="DF44" i="4" s="1"/>
  <c r="DF119" i="9"/>
  <c r="DF121" i="9" s="1"/>
  <c r="CG70" i="4" l="1"/>
  <c r="CH88" i="7"/>
  <c r="CH89" i="7" s="1"/>
  <c r="CH25" i="7"/>
  <c r="CH26" i="7" s="1"/>
  <c r="DF129" i="9"/>
  <c r="DF130" i="9" s="1"/>
  <c r="DF43" i="4"/>
  <c r="DF45" i="4" s="1"/>
  <c r="DF48" i="4" s="1"/>
  <c r="DF53" i="4" s="1"/>
  <c r="DG52" i="11"/>
  <c r="DG44" i="11" s="1"/>
  <c r="DG46" i="11" s="1"/>
  <c r="DF32" i="4"/>
  <c r="DF23" i="17" s="1"/>
  <c r="CH14" i="7" l="1"/>
  <c r="CH15" i="7" s="1"/>
  <c r="CH20" i="15"/>
  <c r="CH22" i="15" s="1"/>
  <c r="CH35" i="15" s="1"/>
  <c r="CH37" i="15" s="1"/>
  <c r="CH58" i="15" s="1"/>
  <c r="CH59" i="15" s="1"/>
  <c r="CH21" i="4"/>
  <c r="CH22" i="4" s="1"/>
  <c r="CH64" i="4"/>
  <c r="CH65" i="4" s="1"/>
  <c r="DF59" i="4"/>
  <c r="DF62" i="4" s="1"/>
  <c r="DF24" i="7" s="1"/>
  <c r="DF83" i="7" s="1"/>
  <c r="DF8" i="17"/>
  <c r="CH61" i="15"/>
  <c r="CH49" i="15"/>
  <c r="CH51" i="15" s="1"/>
  <c r="CH53" i="15" s="1"/>
  <c r="CH40" i="15"/>
  <c r="CH42" i="15" s="1"/>
  <c r="CH45" i="15" s="1"/>
  <c r="CI23" i="7"/>
  <c r="CH29" i="4"/>
  <c r="CH37" i="4"/>
  <c r="CI12" i="7"/>
  <c r="DG54" i="11"/>
  <c r="DG55" i="11" s="1"/>
  <c r="DG47" i="11"/>
  <c r="DG44" i="4" s="1"/>
  <c r="DG127" i="9"/>
  <c r="DF28" i="4"/>
  <c r="DF18" i="17" s="1"/>
  <c r="CH38" i="4" l="1"/>
  <c r="CH37" i="17"/>
  <c r="CH38" i="17" s="1"/>
  <c r="CH41" i="17" s="1"/>
  <c r="CH30" i="4"/>
  <c r="CH71" i="4" s="1"/>
  <c r="CH19" i="17"/>
  <c r="CH20" i="17" s="1"/>
  <c r="CH22" i="17" s="1"/>
  <c r="CI78" i="7"/>
  <c r="CI80" i="7" s="1"/>
  <c r="CI86" i="7" s="1"/>
  <c r="CI82" i="7"/>
  <c r="CI84" i="7" s="1"/>
  <c r="CI87" i="7" s="1"/>
  <c r="DG119" i="9"/>
  <c r="DG121" i="9" s="1"/>
  <c r="DH52" i="11"/>
  <c r="DH44" i="11" s="1"/>
  <c r="DH46" i="11" s="1"/>
  <c r="DG32" i="4"/>
  <c r="DG23" i="17" s="1"/>
  <c r="CH70" i="4" l="1"/>
  <c r="CI88" i="7"/>
  <c r="DH54" i="11"/>
  <c r="DH55" i="11" s="1"/>
  <c r="DH47" i="11"/>
  <c r="DH44" i="4" s="1"/>
  <c r="DG129" i="9"/>
  <c r="DG130" i="9" s="1"/>
  <c r="DG43" i="4"/>
  <c r="DG45" i="4" s="1"/>
  <c r="DG48" i="4" s="1"/>
  <c r="DG53" i="4" s="1"/>
  <c r="DG59" i="4" l="1"/>
  <c r="DG62" i="4" s="1"/>
  <c r="DG8" i="17"/>
  <c r="CI89" i="7"/>
  <c r="CI64" i="4" s="1"/>
  <c r="CI65" i="4" s="1"/>
  <c r="CI20" i="15"/>
  <c r="CI22" i="15" s="1"/>
  <c r="CI35" i="15" s="1"/>
  <c r="CI37" i="15" s="1"/>
  <c r="CI58" i="15" s="1"/>
  <c r="CI59" i="15" s="1"/>
  <c r="CI14" i="7"/>
  <c r="CI15" i="7" s="1"/>
  <c r="CI25" i="7"/>
  <c r="CI26" i="7" s="1"/>
  <c r="DH127" i="9"/>
  <c r="DH119" i="9" s="1"/>
  <c r="DH121" i="9" s="1"/>
  <c r="DG28" i="4"/>
  <c r="DG18" i="17" s="1"/>
  <c r="DG24" i="7"/>
  <c r="DG83" i="7" s="1"/>
  <c r="DI52" i="11"/>
  <c r="DH32" i="4"/>
  <c r="DH23" i="17" s="1"/>
  <c r="CI21" i="4" l="1"/>
  <c r="CI22" i="4" s="1"/>
  <c r="CI61" i="15"/>
  <c r="CI49" i="15"/>
  <c r="CI51" i="15" s="1"/>
  <c r="CI53" i="15" s="1"/>
  <c r="CI40" i="15"/>
  <c r="CI42" i="15" s="1"/>
  <c r="CI45" i="15" s="1"/>
  <c r="CI29" i="4"/>
  <c r="CJ23" i="7"/>
  <c r="CJ12" i="7"/>
  <c r="CI37" i="4"/>
  <c r="DI44" i="11"/>
  <c r="DI46" i="11" s="1"/>
  <c r="DH129" i="9"/>
  <c r="DH130" i="9" s="1"/>
  <c r="DH43" i="4"/>
  <c r="DH45" i="4" s="1"/>
  <c r="DH48" i="4" s="1"/>
  <c r="DH53" i="4" s="1"/>
  <c r="CI38" i="4" l="1"/>
  <c r="CI37" i="17"/>
  <c r="CI38" i="17" s="1"/>
  <c r="CI41" i="17" s="1"/>
  <c r="CI30" i="4"/>
  <c r="CI19" i="17"/>
  <c r="CI20" i="17" s="1"/>
  <c r="CI22" i="17" s="1"/>
  <c r="DH59" i="4"/>
  <c r="DH62" i="4" s="1"/>
  <c r="DH24" i="7" s="1"/>
  <c r="DH83" i="7" s="1"/>
  <c r="DH8" i="17"/>
  <c r="CJ78" i="7"/>
  <c r="CJ80" i="7" s="1"/>
  <c r="CJ86" i="7" s="1"/>
  <c r="CJ82" i="7"/>
  <c r="CJ84" i="7" s="1"/>
  <c r="CJ87" i="7" s="1"/>
  <c r="CI71" i="4"/>
  <c r="CI70" i="4"/>
  <c r="DI127" i="9"/>
  <c r="DH28" i="4"/>
  <c r="DH18" i="17" s="1"/>
  <c r="DI54" i="11"/>
  <c r="DI55" i="11" s="1"/>
  <c r="DI47" i="11"/>
  <c r="DI44" i="4" s="1"/>
  <c r="CJ88" i="7" l="1"/>
  <c r="DJ52" i="11"/>
  <c r="DJ44" i="11" s="1"/>
  <c r="DJ46" i="11" s="1"/>
  <c r="DI32" i="4"/>
  <c r="DI23" i="17" s="1"/>
  <c r="DI119" i="9"/>
  <c r="DI121" i="9" s="1"/>
  <c r="CJ89" i="7" l="1"/>
  <c r="CJ20" i="15"/>
  <c r="CJ22" i="15" s="1"/>
  <c r="CJ35" i="15" s="1"/>
  <c r="CJ37" i="15" s="1"/>
  <c r="CJ58" i="15" s="1"/>
  <c r="CJ59" i="15" s="1"/>
  <c r="CJ21" i="4"/>
  <c r="CJ22" i="4" s="1"/>
  <c r="CJ64" i="4"/>
  <c r="CJ65" i="4" s="1"/>
  <c r="CJ14" i="7"/>
  <c r="CJ15" i="7" s="1"/>
  <c r="CJ25" i="7"/>
  <c r="CJ26" i="7" s="1"/>
  <c r="DI129" i="9"/>
  <c r="DI130" i="9" s="1"/>
  <c r="DI43" i="4"/>
  <c r="DI45" i="4" s="1"/>
  <c r="DI48" i="4" s="1"/>
  <c r="DI53" i="4" s="1"/>
  <c r="DJ54" i="11"/>
  <c r="DJ55" i="11" s="1"/>
  <c r="DJ32" i="4" s="1"/>
  <c r="DJ23" i="17" s="1"/>
  <c r="DJ47" i="11"/>
  <c r="DJ44" i="4" s="1"/>
  <c r="DI59" i="4" l="1"/>
  <c r="DI62" i="4" s="1"/>
  <c r="DI8" i="17"/>
  <c r="CJ61" i="15"/>
  <c r="CJ40" i="15"/>
  <c r="CJ42" i="15" s="1"/>
  <c r="CJ45" i="15" s="1"/>
  <c r="CJ49" i="15"/>
  <c r="CJ51" i="15" s="1"/>
  <c r="CJ53" i="15" s="1"/>
  <c r="CJ29" i="4"/>
  <c r="CK23" i="7"/>
  <c r="CJ37" i="4"/>
  <c r="CK12" i="7"/>
  <c r="DI24" i="7"/>
  <c r="DI83" i="7" s="1"/>
  <c r="DJ127" i="9"/>
  <c r="DI28" i="4"/>
  <c r="DI18" i="17" s="1"/>
  <c r="CJ38" i="4" l="1"/>
  <c r="CJ37" i="17"/>
  <c r="CJ38" i="17" s="1"/>
  <c r="CJ41" i="17" s="1"/>
  <c r="CJ30" i="4"/>
  <c r="CJ19" i="17"/>
  <c r="CJ20" i="17" s="1"/>
  <c r="CJ22" i="17" s="1"/>
  <c r="CK78" i="7"/>
  <c r="CK80" i="7" s="1"/>
  <c r="CK86" i="7" s="1"/>
  <c r="CK82" i="7"/>
  <c r="CK84" i="7" s="1"/>
  <c r="CK87" i="7" s="1"/>
  <c r="CJ71" i="4"/>
  <c r="CJ70" i="4"/>
  <c r="DJ119" i="9"/>
  <c r="DJ121" i="9" s="1"/>
  <c r="H121" i="9" s="1"/>
  <c r="H43" i="4" l="1"/>
  <c r="H41" i="6" s="1"/>
  <c r="K41" i="6" s="1"/>
  <c r="H129" i="9"/>
  <c r="CK88" i="7"/>
  <c r="DJ129" i="9"/>
  <c r="DJ130" i="9" s="1"/>
  <c r="DJ28" i="4" s="1"/>
  <c r="DJ18" i="17" s="1"/>
  <c r="DJ43" i="4"/>
  <c r="DJ45" i="4" s="1"/>
  <c r="J41" i="6" l="1"/>
  <c r="L41" i="6"/>
  <c r="CK89" i="7"/>
  <c r="CK64" i="4" s="1"/>
  <c r="CK65" i="4" s="1"/>
  <c r="CK20" i="15"/>
  <c r="CK22" i="15" s="1"/>
  <c r="CK35" i="15" s="1"/>
  <c r="CK37" i="15" s="1"/>
  <c r="CK58" i="15" s="1"/>
  <c r="CK59" i="15" s="1"/>
  <c r="CK14" i="7"/>
  <c r="CK15" i="7" s="1"/>
  <c r="CK25" i="7"/>
  <c r="CK26" i="7" s="1"/>
  <c r="DJ48" i="4"/>
  <c r="H45" i="4"/>
  <c r="H43" i="6" s="1"/>
  <c r="K43" i="6" s="1"/>
  <c r="CK21" i="4" l="1"/>
  <c r="CK22" i="4" s="1"/>
  <c r="L43" i="6"/>
  <c r="J43" i="6"/>
  <c r="CK61" i="15"/>
  <c r="CK40" i="15"/>
  <c r="CK42" i="15" s="1"/>
  <c r="CK45" i="15" s="1"/>
  <c r="CK49" i="15"/>
  <c r="CK51" i="15" s="1"/>
  <c r="CK53" i="15" s="1"/>
  <c r="CK29" i="4"/>
  <c r="CL23" i="7"/>
  <c r="CL12" i="7"/>
  <c r="CK37" i="4"/>
  <c r="DJ53" i="4"/>
  <c r="DJ8" i="17" s="1"/>
  <c r="H48" i="4"/>
  <c r="H46" i="6" s="1"/>
  <c r="K46" i="6" s="1"/>
  <c r="J46" i="6" l="1"/>
  <c r="L46" i="6"/>
  <c r="CK38" i="4"/>
  <c r="CK37" i="17"/>
  <c r="CK38" i="17" s="1"/>
  <c r="CK41" i="17" s="1"/>
  <c r="CK30" i="4"/>
  <c r="CK70" i="4" s="1"/>
  <c r="CK19" i="17"/>
  <c r="CK20" i="17" s="1"/>
  <c r="CK22" i="17" s="1"/>
  <c r="CL78" i="7"/>
  <c r="CL80" i="7" s="1"/>
  <c r="CL86" i="7" s="1"/>
  <c r="CL82" i="7"/>
  <c r="CL84" i="7" s="1"/>
  <c r="CL87" i="7" s="1"/>
  <c r="CK71" i="4"/>
  <c r="DJ59" i="4"/>
  <c r="H53" i="4"/>
  <c r="H8" i="17" l="1"/>
  <c r="H71" i="6" s="1"/>
  <c r="K71" i="6" s="1"/>
  <c r="H51" i="6"/>
  <c r="K51" i="6" s="1"/>
  <c r="CL88" i="7"/>
  <c r="DJ62" i="4"/>
  <c r="H59" i="4"/>
  <c r="H57" i="6" s="1"/>
  <c r="K57" i="6" s="1"/>
  <c r="L57" i="6" s="1"/>
  <c r="J71" i="6" l="1"/>
  <c r="L71" i="6"/>
  <c r="L51" i="6"/>
  <c r="J51" i="6"/>
  <c r="CL89" i="7"/>
  <c r="CL20" i="15"/>
  <c r="CL22" i="15" s="1"/>
  <c r="CL35" i="15" s="1"/>
  <c r="CL37" i="15" s="1"/>
  <c r="CL58" i="15" s="1"/>
  <c r="CL59" i="15" s="1"/>
  <c r="CL64" i="4"/>
  <c r="CL65" i="4" s="1"/>
  <c r="CL21" i="4"/>
  <c r="CL22" i="4" s="1"/>
  <c r="CL25" i="7"/>
  <c r="CL26" i="7" s="1"/>
  <c r="CL14" i="7"/>
  <c r="CL15" i="7" s="1"/>
  <c r="DJ24" i="7"/>
  <c r="DJ83" i="7" s="1"/>
  <c r="H62" i="4"/>
  <c r="H24" i="7" l="1"/>
  <c r="H83" i="7" s="1"/>
  <c r="H60" i="6"/>
  <c r="K60" i="6" s="1"/>
  <c r="L60" i="6" s="1"/>
  <c r="CL61" i="15"/>
  <c r="CL40" i="15"/>
  <c r="CL42" i="15" s="1"/>
  <c r="CL45" i="15" s="1"/>
  <c r="CL49" i="15"/>
  <c r="CL51" i="15" s="1"/>
  <c r="CL53" i="15" s="1"/>
  <c r="CM12" i="7"/>
  <c r="CL37" i="4"/>
  <c r="CM23" i="7"/>
  <c r="CL29" i="4"/>
  <c r="CL30" i="4" l="1"/>
  <c r="CL19" i="17"/>
  <c r="CL20" i="17" s="1"/>
  <c r="CL22" i="17" s="1"/>
  <c r="CL38" i="4"/>
  <c r="CL71" i="4" s="1"/>
  <c r="CL37" i="17"/>
  <c r="CL38" i="17" s="1"/>
  <c r="CL41" i="17" s="1"/>
  <c r="CM82" i="7"/>
  <c r="CM84" i="7" s="1"/>
  <c r="CM87" i="7" s="1"/>
  <c r="CM78" i="7"/>
  <c r="CM80" i="7" s="1"/>
  <c r="CM86" i="7" s="1"/>
  <c r="CL70" i="4" l="1"/>
  <c r="CM88" i="7"/>
  <c r="CM89" i="7" s="1"/>
  <c r="CM25" i="7"/>
  <c r="CM26" i="7" s="1"/>
  <c r="CM14" i="7"/>
  <c r="CM15" i="7" s="1"/>
  <c r="CM64" i="4" l="1"/>
  <c r="CM65" i="4" s="1"/>
  <c r="CM21" i="4"/>
  <c r="CM22" i="4" s="1"/>
  <c r="CM20" i="15"/>
  <c r="CM22" i="15" s="1"/>
  <c r="CM35" i="15" s="1"/>
  <c r="CM37" i="15" s="1"/>
  <c r="CM58" i="15" s="1"/>
  <c r="CM59" i="15" s="1"/>
  <c r="CM61" i="15"/>
  <c r="CM40" i="15"/>
  <c r="CM42" i="15" s="1"/>
  <c r="CM45" i="15" s="1"/>
  <c r="CM49" i="15"/>
  <c r="CM51" i="15" s="1"/>
  <c r="CM53" i="15" s="1"/>
  <c r="CN12" i="7"/>
  <c r="CM37" i="4"/>
  <c r="CN23" i="7"/>
  <c r="CM29" i="4"/>
  <c r="CM30" i="4" l="1"/>
  <c r="CM19" i="17"/>
  <c r="CM20" i="17" s="1"/>
  <c r="CM22" i="17" s="1"/>
  <c r="CM38" i="4"/>
  <c r="CM70" i="4" s="1"/>
  <c r="CM37" i="17"/>
  <c r="CM38" i="17" s="1"/>
  <c r="CM41" i="17" s="1"/>
  <c r="CN82" i="7"/>
  <c r="CN84" i="7" s="1"/>
  <c r="CN87" i="7" s="1"/>
  <c r="CN78" i="7"/>
  <c r="CN80" i="7" s="1"/>
  <c r="CN86" i="7" s="1"/>
  <c r="CM71" i="4" l="1"/>
  <c r="CN88" i="7"/>
  <c r="CN89" i="7" l="1"/>
  <c r="CN21" i="4" s="1"/>
  <c r="CN22" i="4" s="1"/>
  <c r="CN20" i="15"/>
  <c r="CN22" i="15" s="1"/>
  <c r="CN35" i="15" s="1"/>
  <c r="CN37" i="15" s="1"/>
  <c r="CN58" i="15" s="1"/>
  <c r="CN59" i="15" s="1"/>
  <c r="CN14" i="7"/>
  <c r="CN15" i="7" s="1"/>
  <c r="CN37" i="4" s="1"/>
  <c r="CN64" i="4"/>
  <c r="CN65" i="4" s="1"/>
  <c r="CN25" i="7"/>
  <c r="CN26" i="7" s="1"/>
  <c r="CN29" i="4" s="1"/>
  <c r="CO23" i="7" l="1"/>
  <c r="CN30" i="4"/>
  <c r="CN19" i="17"/>
  <c r="CN20" i="17" s="1"/>
  <c r="CN22" i="17" s="1"/>
  <c r="CN38" i="4"/>
  <c r="CN37" i="17"/>
  <c r="CN38" i="17" s="1"/>
  <c r="CN41" i="17" s="1"/>
  <c r="CN61" i="15"/>
  <c r="CO12" i="7"/>
  <c r="CO78" i="7" s="1"/>
  <c r="CO80" i="7" s="1"/>
  <c r="CO86" i="7" s="1"/>
  <c r="CN40" i="15"/>
  <c r="CN42" i="15" s="1"/>
  <c r="CN45" i="15" s="1"/>
  <c r="CN49" i="15"/>
  <c r="CN51" i="15" s="1"/>
  <c r="CN53" i="15" s="1"/>
  <c r="CO82" i="7"/>
  <c r="CO84" i="7" s="1"/>
  <c r="CO87" i="7" s="1"/>
  <c r="CN71" i="4"/>
  <c r="CN70" i="4"/>
  <c r="CO88" i="7" l="1"/>
  <c r="CO25" i="7"/>
  <c r="CO26" i="7" s="1"/>
  <c r="CO14" i="7"/>
  <c r="CO15" i="7" s="1"/>
  <c r="CO89" i="7" l="1"/>
  <c r="CO20" i="15"/>
  <c r="CO22" i="15" s="1"/>
  <c r="CO35" i="15" s="1"/>
  <c r="CO37" i="15" s="1"/>
  <c r="CO58" i="15" s="1"/>
  <c r="CO59" i="15" s="1"/>
  <c r="CP12" i="7"/>
  <c r="CO37" i="4"/>
  <c r="CO29" i="4"/>
  <c r="CP23" i="7"/>
  <c r="CO30" i="4" l="1"/>
  <c r="CO19" i="17"/>
  <c r="CO20" i="17" s="1"/>
  <c r="CO22" i="17" s="1"/>
  <c r="CO38" i="4"/>
  <c r="CO37" i="17"/>
  <c r="CO38" i="17" s="1"/>
  <c r="CO41" i="17" s="1"/>
  <c r="CO61" i="15"/>
  <c r="CO49" i="15"/>
  <c r="CO51" i="15" s="1"/>
  <c r="CO53" i="15" s="1"/>
  <c r="CO40" i="15"/>
  <c r="CO42" i="15" s="1"/>
  <c r="CO45" i="15" s="1"/>
  <c r="CO21" i="4"/>
  <c r="CO22" i="4" s="1"/>
  <c r="CO64" i="4"/>
  <c r="CO65" i="4" s="1"/>
  <c r="CP82" i="7"/>
  <c r="CP84" i="7" s="1"/>
  <c r="CP87" i="7" s="1"/>
  <c r="CO71" i="4"/>
  <c r="CO70" i="4"/>
  <c r="CP78" i="7"/>
  <c r="CP80" i="7" s="1"/>
  <c r="CP86" i="7" s="1"/>
  <c r="CP88" i="7" l="1"/>
  <c r="CP89" i="7" s="1"/>
  <c r="CP20" i="15"/>
  <c r="CP22" i="15" s="1"/>
  <c r="CP35" i="15" s="1"/>
  <c r="CP37" i="15" s="1"/>
  <c r="CP58" i="15" s="1"/>
  <c r="CP59" i="15" s="1"/>
  <c r="CP25" i="7" l="1"/>
  <c r="CP26" i="7" s="1"/>
  <c r="CP14" i="7"/>
  <c r="CP15" i="7" s="1"/>
  <c r="CP64" i="4"/>
  <c r="CP65" i="4" s="1"/>
  <c r="CP21" i="4"/>
  <c r="CP22" i="4" s="1"/>
  <c r="CP61" i="15"/>
  <c r="CP40" i="15"/>
  <c r="CP42" i="15" s="1"/>
  <c r="CP45" i="15" s="1"/>
  <c r="CP49" i="15"/>
  <c r="CP51" i="15" s="1"/>
  <c r="CP53" i="15" s="1"/>
  <c r="CP29" i="4"/>
  <c r="CQ23" i="7"/>
  <c r="CP37" i="4"/>
  <c r="CQ12" i="7"/>
  <c r="CP38" i="4" l="1"/>
  <c r="CP37" i="17"/>
  <c r="CP38" i="17" s="1"/>
  <c r="CP41" i="17" s="1"/>
  <c r="CP30" i="4"/>
  <c r="CP70" i="4" s="1"/>
  <c r="CP19" i="17"/>
  <c r="CP20" i="17" s="1"/>
  <c r="CP22" i="17" s="1"/>
  <c r="CQ78" i="7"/>
  <c r="CQ80" i="7" s="1"/>
  <c r="CQ86" i="7" s="1"/>
  <c r="CQ82" i="7"/>
  <c r="CQ84" i="7" s="1"/>
  <c r="CQ87" i="7" s="1"/>
  <c r="CP71" i="4" l="1"/>
  <c r="CQ88" i="7"/>
  <c r="CQ89" i="7" l="1"/>
  <c r="CQ20" i="15"/>
  <c r="CQ22" i="15" s="1"/>
  <c r="CQ35" i="15" s="1"/>
  <c r="CQ37" i="15" s="1"/>
  <c r="CQ58" i="15" s="1"/>
  <c r="CQ59" i="15" s="1"/>
  <c r="CQ64" i="4"/>
  <c r="CQ65" i="4" s="1"/>
  <c r="CQ21" i="4"/>
  <c r="CQ22" i="4" s="1"/>
  <c r="CQ14" i="7"/>
  <c r="CQ15" i="7" s="1"/>
  <c r="CQ25" i="7"/>
  <c r="CQ26" i="7" s="1"/>
  <c r="CQ61" i="15" l="1"/>
  <c r="CQ40" i="15"/>
  <c r="CQ42" i="15" s="1"/>
  <c r="CQ45" i="15" s="1"/>
  <c r="CQ49" i="15"/>
  <c r="CQ51" i="15" s="1"/>
  <c r="CQ53" i="15" s="1"/>
  <c r="CQ29" i="4"/>
  <c r="CR23" i="7"/>
  <c r="CQ37" i="4"/>
  <c r="CR12" i="7"/>
  <c r="CQ38" i="4" l="1"/>
  <c r="CQ37" i="17"/>
  <c r="CQ38" i="17" s="1"/>
  <c r="CQ41" i="17" s="1"/>
  <c r="CQ30" i="4"/>
  <c r="CQ19" i="17"/>
  <c r="CQ20" i="17" s="1"/>
  <c r="CQ22" i="17" s="1"/>
  <c r="CR78" i="7"/>
  <c r="CR80" i="7" s="1"/>
  <c r="CR86" i="7" s="1"/>
  <c r="CR82" i="7"/>
  <c r="CR84" i="7" s="1"/>
  <c r="CR87" i="7" s="1"/>
  <c r="CQ70" i="4"/>
  <c r="CQ71" i="4"/>
  <c r="CR88" i="7" l="1"/>
  <c r="CR89" i="7" l="1"/>
  <c r="CR20" i="15"/>
  <c r="CR22" i="15" s="1"/>
  <c r="CR35" i="15" s="1"/>
  <c r="CR37" i="15" s="1"/>
  <c r="CR58" i="15" s="1"/>
  <c r="CR59" i="15" s="1"/>
  <c r="CR64" i="4"/>
  <c r="CR65" i="4" s="1"/>
  <c r="CR21" i="4"/>
  <c r="CR22" i="4" s="1"/>
  <c r="CR14" i="7"/>
  <c r="CR15" i="7" s="1"/>
  <c r="CR25" i="7"/>
  <c r="CR26" i="7" s="1"/>
  <c r="CR61" i="15" l="1"/>
  <c r="CR40" i="15"/>
  <c r="CR42" i="15" s="1"/>
  <c r="CR45" i="15" s="1"/>
  <c r="CR49" i="15"/>
  <c r="CR51" i="15" s="1"/>
  <c r="CR53" i="15" s="1"/>
  <c r="CS23" i="7"/>
  <c r="CR29" i="4"/>
  <c r="CS12" i="7"/>
  <c r="CR37" i="4"/>
  <c r="CR38" i="4" l="1"/>
  <c r="CR37" i="17"/>
  <c r="CR38" i="17" s="1"/>
  <c r="CR41" i="17" s="1"/>
  <c r="CR30" i="4"/>
  <c r="CR19" i="17"/>
  <c r="CR20" i="17" s="1"/>
  <c r="CR22" i="17" s="1"/>
  <c r="CS78" i="7"/>
  <c r="CS80" i="7" s="1"/>
  <c r="CS86" i="7" s="1"/>
  <c r="CR70" i="4"/>
  <c r="CR71" i="4"/>
  <c r="CS82" i="7"/>
  <c r="CS84" i="7" s="1"/>
  <c r="CS87" i="7" s="1"/>
  <c r="CS88" i="7" l="1"/>
  <c r="CS89" i="7" l="1"/>
  <c r="CS20" i="15"/>
  <c r="CS22" i="15" s="1"/>
  <c r="CS35" i="15" s="1"/>
  <c r="CS37" i="15" s="1"/>
  <c r="CS58" i="15" s="1"/>
  <c r="CS59" i="15" s="1"/>
  <c r="CS64" i="4"/>
  <c r="CS65" i="4" s="1"/>
  <c r="CS21" i="4"/>
  <c r="CS22" i="4" s="1"/>
  <c r="CS25" i="7"/>
  <c r="CS26" i="7" s="1"/>
  <c r="CS14" i="7"/>
  <c r="CS15" i="7" s="1"/>
  <c r="CS61" i="15" l="1"/>
  <c r="CS40" i="15"/>
  <c r="CS42" i="15" s="1"/>
  <c r="CS45" i="15" s="1"/>
  <c r="CS49" i="15"/>
  <c r="CS51" i="15" s="1"/>
  <c r="CS53" i="15" s="1"/>
  <c r="CT12" i="7"/>
  <c r="CS37" i="4"/>
  <c r="CT23" i="7"/>
  <c r="CS29" i="4"/>
  <c r="CS30" i="4" l="1"/>
  <c r="CS19" i="17"/>
  <c r="CS20" i="17" s="1"/>
  <c r="CS22" i="17" s="1"/>
  <c r="CS38" i="4"/>
  <c r="CS37" i="17"/>
  <c r="CS38" i="17" s="1"/>
  <c r="CS41" i="17" s="1"/>
  <c r="CS70" i="4"/>
  <c r="CS71" i="4"/>
  <c r="CT82" i="7"/>
  <c r="CT84" i="7" s="1"/>
  <c r="CT87" i="7" s="1"/>
  <c r="CT78" i="7"/>
  <c r="CT80" i="7" s="1"/>
  <c r="CT86" i="7" s="1"/>
  <c r="CT88" i="7" l="1"/>
  <c r="CT89" i="7" s="1"/>
  <c r="CT20" i="15"/>
  <c r="CT22" i="15" s="1"/>
  <c r="CT35" i="15" s="1"/>
  <c r="CT37" i="15" s="1"/>
  <c r="CT58" i="15" s="1"/>
  <c r="CT59" i="15" s="1"/>
  <c r="CT25" i="7"/>
  <c r="CT26" i="7" s="1"/>
  <c r="CT14" i="7"/>
  <c r="CT15" i="7" s="1"/>
  <c r="CT64" i="4" l="1"/>
  <c r="CT65" i="4" s="1"/>
  <c r="CT21" i="4"/>
  <c r="CT22" i="4" s="1"/>
  <c r="CT61" i="15"/>
  <c r="CT49" i="15"/>
  <c r="CT51" i="15" s="1"/>
  <c r="CT53" i="15" s="1"/>
  <c r="CT40" i="15"/>
  <c r="CT42" i="15" s="1"/>
  <c r="CT45" i="15" s="1"/>
  <c r="CT37" i="4"/>
  <c r="CU12" i="7"/>
  <c r="CT29" i="4"/>
  <c r="CU23" i="7"/>
  <c r="CT30" i="4" l="1"/>
  <c r="CT19" i="17"/>
  <c r="CT20" i="17" s="1"/>
  <c r="CT22" i="17" s="1"/>
  <c r="CT38" i="4"/>
  <c r="CT71" i="4" s="1"/>
  <c r="CT37" i="17"/>
  <c r="CT38" i="17" s="1"/>
  <c r="CT41" i="17" s="1"/>
  <c r="CU82" i="7"/>
  <c r="CU84" i="7" s="1"/>
  <c r="CU87" i="7" s="1"/>
  <c r="CT70" i="4"/>
  <c r="CU78" i="7"/>
  <c r="CU80" i="7" s="1"/>
  <c r="CU86" i="7" s="1"/>
  <c r="CU88" i="7" l="1"/>
  <c r="CU89" i="7" s="1"/>
  <c r="CU25" i="7" l="1"/>
  <c r="CU26" i="7" s="1"/>
  <c r="CU14" i="7"/>
  <c r="CU15" i="7" s="1"/>
  <c r="CU21" i="4"/>
  <c r="CU22" i="4" s="1"/>
  <c r="CU64" i="4"/>
  <c r="CU65" i="4" s="1"/>
  <c r="CU20" i="15"/>
  <c r="CU22" i="15" s="1"/>
  <c r="CU35" i="15" s="1"/>
  <c r="CU37" i="15" s="1"/>
  <c r="CU58" i="15" s="1"/>
  <c r="CU59" i="15" s="1"/>
  <c r="CU61" i="15" s="1"/>
  <c r="CU29" i="4"/>
  <c r="CV23" i="7"/>
  <c r="CV12" i="7"/>
  <c r="CU37" i="4"/>
  <c r="CU40" i="15" l="1"/>
  <c r="CU42" i="15" s="1"/>
  <c r="CU45" i="15" s="1"/>
  <c r="CU49" i="15"/>
  <c r="CU51" i="15" s="1"/>
  <c r="CU53" i="15" s="1"/>
  <c r="CU38" i="4"/>
  <c r="CU37" i="17"/>
  <c r="CU38" i="17" s="1"/>
  <c r="CU41" i="17" s="1"/>
  <c r="CU30" i="4"/>
  <c r="CU19" i="17"/>
  <c r="CU20" i="17" s="1"/>
  <c r="CU22" i="17" s="1"/>
  <c r="CV78" i="7"/>
  <c r="CV80" i="7" s="1"/>
  <c r="CV86" i="7" s="1"/>
  <c r="CV82" i="7"/>
  <c r="CV84" i="7" s="1"/>
  <c r="CV87" i="7" s="1"/>
  <c r="CU71" i="4"/>
  <c r="CU70" i="4"/>
  <c r="CV88" i="7" l="1"/>
  <c r="CV89" i="7" l="1"/>
  <c r="CV20" i="15"/>
  <c r="CV22" i="15" s="1"/>
  <c r="CV35" i="15" s="1"/>
  <c r="CV37" i="15" s="1"/>
  <c r="CV58" i="15" s="1"/>
  <c r="CV59" i="15" s="1"/>
  <c r="CV21" i="4"/>
  <c r="CV22" i="4" s="1"/>
  <c r="CV64" i="4"/>
  <c r="CV65" i="4" s="1"/>
  <c r="CV14" i="7"/>
  <c r="CV15" i="7" s="1"/>
  <c r="CV25" i="7"/>
  <c r="CV26" i="7" s="1"/>
  <c r="CV61" i="15" l="1"/>
  <c r="CV40" i="15"/>
  <c r="CV42" i="15" s="1"/>
  <c r="CV45" i="15" s="1"/>
  <c r="CV49" i="15"/>
  <c r="CV51" i="15" s="1"/>
  <c r="CV53" i="15" s="1"/>
  <c r="CW23" i="7"/>
  <c r="CV29" i="4"/>
  <c r="CW12" i="7"/>
  <c r="CV37" i="4"/>
  <c r="CV38" i="4" l="1"/>
  <c r="CV37" i="17"/>
  <c r="CV38" i="17" s="1"/>
  <c r="CV41" i="17" s="1"/>
  <c r="CV30" i="4"/>
  <c r="CV19" i="17"/>
  <c r="CV20" i="17" s="1"/>
  <c r="CV22" i="17" s="1"/>
  <c r="CW78" i="7"/>
  <c r="CW80" i="7" s="1"/>
  <c r="CW86" i="7" s="1"/>
  <c r="CV71" i="4"/>
  <c r="CV70" i="4"/>
  <c r="CW82" i="7"/>
  <c r="CW84" i="7" s="1"/>
  <c r="CW87" i="7" s="1"/>
  <c r="CW88" i="7" l="1"/>
  <c r="CW89" i="7" l="1"/>
  <c r="CW21" i="4" s="1"/>
  <c r="CW22" i="4" s="1"/>
  <c r="CW20" i="15"/>
  <c r="CW22" i="15" s="1"/>
  <c r="CW35" i="15" s="1"/>
  <c r="CW37" i="15" s="1"/>
  <c r="CW58" i="15" s="1"/>
  <c r="CW59" i="15" s="1"/>
  <c r="CW14" i="7"/>
  <c r="CW15" i="7" s="1"/>
  <c r="CW25" i="7"/>
  <c r="CW26" i="7" s="1"/>
  <c r="CW64" i="4" l="1"/>
  <c r="CW65" i="4" s="1"/>
  <c r="CW61" i="15"/>
  <c r="CW49" i="15"/>
  <c r="CW51" i="15" s="1"/>
  <c r="CW53" i="15" s="1"/>
  <c r="CW40" i="15"/>
  <c r="CW42" i="15" s="1"/>
  <c r="CW45" i="15" s="1"/>
  <c r="CW29" i="4"/>
  <c r="CX23" i="7"/>
  <c r="CX12" i="7"/>
  <c r="CW37" i="4"/>
  <c r="CW38" i="4" l="1"/>
  <c r="CW37" i="17"/>
  <c r="CW38" i="17" s="1"/>
  <c r="CW41" i="17" s="1"/>
  <c r="CW30" i="4"/>
  <c r="CW71" i="4" s="1"/>
  <c r="CW19" i="17"/>
  <c r="CW20" i="17" s="1"/>
  <c r="CW22" i="17" s="1"/>
  <c r="CX78" i="7"/>
  <c r="CX80" i="7" s="1"/>
  <c r="CX86" i="7" s="1"/>
  <c r="CX82" i="7"/>
  <c r="CX84" i="7" s="1"/>
  <c r="CX87" i="7" s="1"/>
  <c r="CW70" i="4" l="1"/>
  <c r="CX88" i="7"/>
  <c r="CX89" i="7" l="1"/>
  <c r="CX20" i="15"/>
  <c r="CX22" i="15" s="1"/>
  <c r="CX35" i="15" s="1"/>
  <c r="CX37" i="15" s="1"/>
  <c r="CX58" i="15" s="1"/>
  <c r="CX59" i="15" s="1"/>
  <c r="CX21" i="4"/>
  <c r="CX22" i="4" s="1"/>
  <c r="CX64" i="4"/>
  <c r="CX65" i="4" s="1"/>
  <c r="CX25" i="7"/>
  <c r="CX26" i="7" s="1"/>
  <c r="CX14" i="7"/>
  <c r="CX15" i="7" s="1"/>
  <c r="CX61" i="15" l="1"/>
  <c r="CX40" i="15"/>
  <c r="CX42" i="15" s="1"/>
  <c r="CX45" i="15" s="1"/>
  <c r="CX49" i="15"/>
  <c r="CX51" i="15" s="1"/>
  <c r="CX53" i="15" s="1"/>
  <c r="CY12" i="7"/>
  <c r="CX37" i="4"/>
  <c r="CY23" i="7"/>
  <c r="CX29" i="4"/>
  <c r="CX30" i="4" l="1"/>
  <c r="CX19" i="17"/>
  <c r="CX20" i="17" s="1"/>
  <c r="CX22" i="17" s="1"/>
  <c r="CX38" i="4"/>
  <c r="CX70" i="4" s="1"/>
  <c r="CX37" i="17"/>
  <c r="CX38" i="17" s="1"/>
  <c r="CX41" i="17" s="1"/>
  <c r="CY82" i="7"/>
  <c r="CY84" i="7" s="1"/>
  <c r="CY87" i="7" s="1"/>
  <c r="CY78" i="7"/>
  <c r="CY80" i="7" s="1"/>
  <c r="CY86" i="7" s="1"/>
  <c r="CX71" i="4" l="1"/>
  <c r="CY88" i="7"/>
  <c r="CY89" i="7" s="1"/>
  <c r="CY14" i="7" l="1"/>
  <c r="CY15" i="7" s="1"/>
  <c r="CY25" i="7"/>
  <c r="CY26" i="7" s="1"/>
  <c r="CY20" i="15"/>
  <c r="CY22" i="15" s="1"/>
  <c r="CY35" i="15" s="1"/>
  <c r="CY37" i="15" s="1"/>
  <c r="CY58" i="15" s="1"/>
  <c r="CY59" i="15" s="1"/>
  <c r="CY21" i="4"/>
  <c r="CY22" i="4" s="1"/>
  <c r="CY64" i="4"/>
  <c r="CY65" i="4" s="1"/>
  <c r="CY61" i="15"/>
  <c r="CY49" i="15"/>
  <c r="CY51" i="15" s="1"/>
  <c r="CY53" i="15" s="1"/>
  <c r="CY40" i="15"/>
  <c r="CY42" i="15" s="1"/>
  <c r="CY45" i="15" s="1"/>
  <c r="CY37" i="4"/>
  <c r="CZ12" i="7"/>
  <c r="CZ23" i="7"/>
  <c r="CY29" i="4"/>
  <c r="CY30" i="4" l="1"/>
  <c r="CY19" i="17"/>
  <c r="CY20" i="17" s="1"/>
  <c r="CY22" i="17" s="1"/>
  <c r="CY38" i="4"/>
  <c r="CY71" i="4" s="1"/>
  <c r="CY37" i="17"/>
  <c r="CY38" i="17" s="1"/>
  <c r="CY41" i="17" s="1"/>
  <c r="CZ82" i="7"/>
  <c r="CZ84" i="7" s="1"/>
  <c r="CZ87" i="7" s="1"/>
  <c r="CZ78" i="7"/>
  <c r="CZ80" i="7" s="1"/>
  <c r="CZ86" i="7" s="1"/>
  <c r="CY70" i="4" l="1"/>
  <c r="CZ88" i="7"/>
  <c r="CZ25" i="7" s="1"/>
  <c r="CZ26" i="7" s="1"/>
  <c r="CZ89" i="7" l="1"/>
  <c r="CZ21" i="4" s="1"/>
  <c r="CZ22" i="4" s="1"/>
  <c r="CZ20" i="15"/>
  <c r="CZ22" i="15" s="1"/>
  <c r="CZ35" i="15" s="1"/>
  <c r="CZ37" i="15" s="1"/>
  <c r="CZ58" i="15" s="1"/>
  <c r="CZ59" i="15" s="1"/>
  <c r="CZ14" i="7"/>
  <c r="CZ15" i="7" s="1"/>
  <c r="CZ37" i="4" s="1"/>
  <c r="CZ64" i="4"/>
  <c r="CZ65" i="4" s="1"/>
  <c r="DA12" i="7"/>
  <c r="CZ29" i="4"/>
  <c r="DA23" i="7"/>
  <c r="CZ30" i="4" l="1"/>
  <c r="CZ19" i="17"/>
  <c r="CZ20" i="17" s="1"/>
  <c r="CZ22" i="17" s="1"/>
  <c r="CZ38" i="4"/>
  <c r="CZ37" i="17"/>
  <c r="CZ38" i="17" s="1"/>
  <c r="CZ41" i="17" s="1"/>
  <c r="CZ61" i="15"/>
  <c r="CZ40" i="15"/>
  <c r="CZ42" i="15" s="1"/>
  <c r="CZ45" i="15" s="1"/>
  <c r="CZ49" i="15"/>
  <c r="CZ51" i="15" s="1"/>
  <c r="CZ53" i="15" s="1"/>
  <c r="DA82" i="7"/>
  <c r="DA84" i="7" s="1"/>
  <c r="DA87" i="7" s="1"/>
  <c r="DA78" i="7"/>
  <c r="DA80" i="7" s="1"/>
  <c r="DA86" i="7" s="1"/>
  <c r="DA88" i="7" l="1"/>
  <c r="CZ71" i="4"/>
  <c r="CZ70" i="4"/>
  <c r="DA89" i="7"/>
  <c r="DA64" i="4" s="1"/>
  <c r="DA65" i="4" s="1"/>
  <c r="DA20" i="15"/>
  <c r="DA22" i="15" s="1"/>
  <c r="DA35" i="15" s="1"/>
  <c r="DA37" i="15" s="1"/>
  <c r="DA58" i="15" s="1"/>
  <c r="DA59" i="15" s="1"/>
  <c r="DA21" i="4"/>
  <c r="DA22" i="4" s="1"/>
  <c r="DA25" i="7"/>
  <c r="DA26" i="7" s="1"/>
  <c r="DA14" i="7"/>
  <c r="DA15" i="7" s="1"/>
  <c r="DA61" i="15" l="1"/>
  <c r="DA40" i="15"/>
  <c r="DA42" i="15" s="1"/>
  <c r="DA45" i="15" s="1"/>
  <c r="DA49" i="15"/>
  <c r="DA51" i="15" s="1"/>
  <c r="DA53" i="15" s="1"/>
  <c r="DB12" i="7"/>
  <c r="DA37" i="4"/>
  <c r="DA29" i="4"/>
  <c r="DB23" i="7"/>
  <c r="DA30" i="4" l="1"/>
  <c r="DA19" i="17"/>
  <c r="DA20" i="17" s="1"/>
  <c r="DA22" i="17" s="1"/>
  <c r="DA38" i="4"/>
  <c r="DA37" i="17"/>
  <c r="DA38" i="17" s="1"/>
  <c r="DA41" i="17" s="1"/>
  <c r="DB82" i="7"/>
  <c r="DB84" i="7" s="1"/>
  <c r="DB87" i="7" s="1"/>
  <c r="DA70" i="4"/>
  <c r="DA71" i="4"/>
  <c r="DB78" i="7"/>
  <c r="DB80" i="7" s="1"/>
  <c r="DB86" i="7" s="1"/>
  <c r="DB88" i="7" s="1"/>
  <c r="DB89" i="7" l="1"/>
  <c r="DB21" i="4" s="1"/>
  <c r="DB22" i="4" s="1"/>
  <c r="DB20" i="15"/>
  <c r="DB22" i="15" s="1"/>
  <c r="DB35" i="15" s="1"/>
  <c r="DB37" i="15" s="1"/>
  <c r="DB58" i="15" s="1"/>
  <c r="DB59" i="15" s="1"/>
  <c r="DB64" i="4"/>
  <c r="DB65" i="4" s="1"/>
  <c r="DB14" i="7"/>
  <c r="DB15" i="7" s="1"/>
  <c r="DB25" i="7"/>
  <c r="DB26" i="7" s="1"/>
  <c r="DB61" i="15" l="1"/>
  <c r="DB49" i="15"/>
  <c r="DB51" i="15" s="1"/>
  <c r="DB53" i="15" s="1"/>
  <c r="DB40" i="15"/>
  <c r="DB42" i="15" s="1"/>
  <c r="DB45" i="15" s="1"/>
  <c r="DB29" i="4"/>
  <c r="DC23" i="7"/>
  <c r="DB37" i="4"/>
  <c r="DC12" i="7"/>
  <c r="DB38" i="4" l="1"/>
  <c r="DB37" i="17"/>
  <c r="DB38" i="17" s="1"/>
  <c r="DB41" i="17" s="1"/>
  <c r="DB30" i="4"/>
  <c r="DB70" i="4" s="1"/>
  <c r="DB19" i="17"/>
  <c r="DB20" i="17" s="1"/>
  <c r="DB22" i="17" s="1"/>
  <c r="DC78" i="7"/>
  <c r="DC80" i="7" s="1"/>
  <c r="DC86" i="7" s="1"/>
  <c r="DC82" i="7"/>
  <c r="DC84" i="7" s="1"/>
  <c r="DC87" i="7" s="1"/>
  <c r="DB71" i="4" l="1"/>
  <c r="DC88" i="7"/>
  <c r="DC89" i="7" l="1"/>
  <c r="DC20" i="15"/>
  <c r="DC22" i="15" s="1"/>
  <c r="DC35" i="15" s="1"/>
  <c r="DC37" i="15" s="1"/>
  <c r="DC58" i="15" s="1"/>
  <c r="DC59" i="15" s="1"/>
  <c r="DC64" i="4"/>
  <c r="DC65" i="4" s="1"/>
  <c r="DC21" i="4"/>
  <c r="DC22" i="4" s="1"/>
  <c r="DC14" i="7"/>
  <c r="DC15" i="7" s="1"/>
  <c r="DC25" i="7"/>
  <c r="DC26" i="7" s="1"/>
  <c r="DC61" i="15" l="1"/>
  <c r="DC49" i="15"/>
  <c r="DC51" i="15" s="1"/>
  <c r="DC53" i="15" s="1"/>
  <c r="DC40" i="15"/>
  <c r="DC42" i="15" s="1"/>
  <c r="DC45" i="15" s="1"/>
  <c r="DC29" i="4"/>
  <c r="DD23" i="7"/>
  <c r="DC37" i="4"/>
  <c r="DD12" i="7"/>
  <c r="DC38" i="4" l="1"/>
  <c r="DC37" i="17"/>
  <c r="DC38" i="17" s="1"/>
  <c r="DC41" i="17" s="1"/>
  <c r="DC30" i="4"/>
  <c r="DC71" i="4" s="1"/>
  <c r="DC19" i="17"/>
  <c r="DC20" i="17" s="1"/>
  <c r="DC22" i="17" s="1"/>
  <c r="DD78" i="7"/>
  <c r="DD80" i="7" s="1"/>
  <c r="DD86" i="7" s="1"/>
  <c r="DD82" i="7"/>
  <c r="DD84" i="7" s="1"/>
  <c r="DD87" i="7" s="1"/>
  <c r="DC70" i="4" l="1"/>
  <c r="DD88" i="7"/>
  <c r="DD89" i="7" l="1"/>
  <c r="DD21" i="4" s="1"/>
  <c r="DD22" i="4" s="1"/>
  <c r="DD20" i="15"/>
  <c r="DD22" i="15" s="1"/>
  <c r="DD35" i="15" s="1"/>
  <c r="DD37" i="15" s="1"/>
  <c r="DD58" i="15" s="1"/>
  <c r="DD59" i="15" s="1"/>
  <c r="DD14" i="7"/>
  <c r="DD15" i="7" s="1"/>
  <c r="DD25" i="7"/>
  <c r="DD26" i="7" s="1"/>
  <c r="DD64" i="4" l="1"/>
  <c r="DD65" i="4" s="1"/>
  <c r="DD61" i="15"/>
  <c r="DD40" i="15"/>
  <c r="DD42" i="15" s="1"/>
  <c r="DD45" i="15" s="1"/>
  <c r="DD49" i="15"/>
  <c r="DD51" i="15" s="1"/>
  <c r="DD53" i="15" s="1"/>
  <c r="DD29" i="4"/>
  <c r="DE23" i="7"/>
  <c r="DE12" i="7"/>
  <c r="DD37" i="4"/>
  <c r="DD38" i="4" l="1"/>
  <c r="DD37" i="17"/>
  <c r="DD38" i="17" s="1"/>
  <c r="DD41" i="17" s="1"/>
  <c r="DD30" i="4"/>
  <c r="DD70" i="4" s="1"/>
  <c r="DD19" i="17"/>
  <c r="DD20" i="17" s="1"/>
  <c r="DD22" i="17" s="1"/>
  <c r="DE78" i="7"/>
  <c r="DE80" i="7" s="1"/>
  <c r="DE86" i="7" s="1"/>
  <c r="DE82" i="7"/>
  <c r="DE84" i="7" s="1"/>
  <c r="DE87" i="7" s="1"/>
  <c r="DD71" i="4"/>
  <c r="DE88" i="7" l="1"/>
  <c r="DE89" i="7" l="1"/>
  <c r="DE20" i="15"/>
  <c r="DE22" i="15" s="1"/>
  <c r="DE35" i="15" s="1"/>
  <c r="DE37" i="15" s="1"/>
  <c r="DE58" i="15" s="1"/>
  <c r="DE59" i="15" s="1"/>
  <c r="DE21" i="4"/>
  <c r="DE22" i="4" s="1"/>
  <c r="DE64" i="4"/>
  <c r="DE65" i="4" s="1"/>
  <c r="DE14" i="7"/>
  <c r="DE15" i="7" s="1"/>
  <c r="DE25" i="7"/>
  <c r="DE26" i="7" s="1"/>
  <c r="DE61" i="15" l="1"/>
  <c r="DE40" i="15"/>
  <c r="DE42" i="15" s="1"/>
  <c r="DE45" i="15" s="1"/>
  <c r="DE49" i="15"/>
  <c r="DE51" i="15" s="1"/>
  <c r="DE53" i="15" s="1"/>
  <c r="DE29" i="4"/>
  <c r="DF23" i="7"/>
  <c r="DF12" i="7"/>
  <c r="DE37" i="4"/>
  <c r="DE38" i="4" l="1"/>
  <c r="DE37" i="17"/>
  <c r="DE38" i="17" s="1"/>
  <c r="DE41" i="17" s="1"/>
  <c r="DE30" i="4"/>
  <c r="DE19" i="17"/>
  <c r="DE20" i="17" s="1"/>
  <c r="DE22" i="17" s="1"/>
  <c r="DF78" i="7"/>
  <c r="DF80" i="7" s="1"/>
  <c r="DF86" i="7" s="1"/>
  <c r="DF82" i="7"/>
  <c r="DF84" i="7" s="1"/>
  <c r="DF87" i="7" s="1"/>
  <c r="DE71" i="4"/>
  <c r="DE70" i="4"/>
  <c r="DF88" i="7" l="1"/>
  <c r="DF89" i="7" l="1"/>
  <c r="DF20" i="15"/>
  <c r="DF22" i="15" s="1"/>
  <c r="DF35" i="15" s="1"/>
  <c r="DF37" i="15" s="1"/>
  <c r="DF58" i="15" s="1"/>
  <c r="DF59" i="15" s="1"/>
  <c r="DF64" i="4"/>
  <c r="DF65" i="4" s="1"/>
  <c r="DF21" i="4"/>
  <c r="DF22" i="4" s="1"/>
  <c r="DF14" i="7"/>
  <c r="DF15" i="7" s="1"/>
  <c r="DF25" i="7"/>
  <c r="DF26" i="7" s="1"/>
  <c r="DF61" i="15" l="1"/>
  <c r="DF40" i="15"/>
  <c r="DF42" i="15" s="1"/>
  <c r="DF45" i="15" s="1"/>
  <c r="DF49" i="15"/>
  <c r="DF51" i="15" s="1"/>
  <c r="DF53" i="15" s="1"/>
  <c r="DF29" i="4"/>
  <c r="DG23" i="7"/>
  <c r="DG12" i="7"/>
  <c r="DF37" i="4"/>
  <c r="DF38" i="4" l="1"/>
  <c r="DF37" i="17"/>
  <c r="DF38" i="17" s="1"/>
  <c r="DF41" i="17" s="1"/>
  <c r="DF30" i="4"/>
  <c r="DF71" i="4" s="1"/>
  <c r="DF19" i="17"/>
  <c r="DF20" i="17" s="1"/>
  <c r="DF22" i="17" s="1"/>
  <c r="DG78" i="7"/>
  <c r="DG80" i="7" s="1"/>
  <c r="DG86" i="7" s="1"/>
  <c r="DG82" i="7"/>
  <c r="DG84" i="7" s="1"/>
  <c r="DG87" i="7" s="1"/>
  <c r="DF70" i="4" l="1"/>
  <c r="DG88" i="7"/>
  <c r="DG89" i="7" l="1"/>
  <c r="DG64" i="4" s="1"/>
  <c r="DG65" i="4" s="1"/>
  <c r="DG20" i="15"/>
  <c r="DG22" i="15" s="1"/>
  <c r="DG35" i="15" s="1"/>
  <c r="DG37" i="15" s="1"/>
  <c r="DG58" i="15" s="1"/>
  <c r="DG59" i="15" s="1"/>
  <c r="DG14" i="7"/>
  <c r="DG15" i="7" s="1"/>
  <c r="DG25" i="7"/>
  <c r="DG26" i="7" s="1"/>
  <c r="DG21" i="4" l="1"/>
  <c r="DG22" i="4" s="1"/>
  <c r="DG61" i="15"/>
  <c r="DG49" i="15"/>
  <c r="DG51" i="15" s="1"/>
  <c r="DG53" i="15" s="1"/>
  <c r="DG40" i="15"/>
  <c r="DG42" i="15" s="1"/>
  <c r="DG45" i="15" s="1"/>
  <c r="DH23" i="7"/>
  <c r="DG29" i="4"/>
  <c r="DH12" i="7"/>
  <c r="DG37" i="4"/>
  <c r="DG38" i="4" l="1"/>
  <c r="DG37" i="17"/>
  <c r="DG38" i="17" s="1"/>
  <c r="DG41" i="17" s="1"/>
  <c r="DG30" i="4"/>
  <c r="DG19" i="17"/>
  <c r="DG20" i="17" s="1"/>
  <c r="DG22" i="17" s="1"/>
  <c r="DH78" i="7"/>
  <c r="DH80" i="7" s="1"/>
  <c r="DH86" i="7" s="1"/>
  <c r="DG70" i="4"/>
  <c r="DG71" i="4"/>
  <c r="DH82" i="7"/>
  <c r="DH84" i="7" s="1"/>
  <c r="DH87" i="7" s="1"/>
  <c r="DH88" i="7" l="1"/>
  <c r="DH89" i="7" l="1"/>
  <c r="DH20" i="15"/>
  <c r="DH22" i="15" s="1"/>
  <c r="DH35" i="15" s="1"/>
  <c r="DH37" i="15" s="1"/>
  <c r="DH58" i="15" s="1"/>
  <c r="DH59" i="15" s="1"/>
  <c r="DH64" i="4"/>
  <c r="DH65" i="4" s="1"/>
  <c r="DH21" i="4"/>
  <c r="DH22" i="4" s="1"/>
  <c r="DH14" i="7"/>
  <c r="DH15" i="7" s="1"/>
  <c r="DH25" i="7"/>
  <c r="DH26" i="7" s="1"/>
  <c r="DH61" i="15" l="1"/>
  <c r="DH40" i="15"/>
  <c r="DH42" i="15" s="1"/>
  <c r="DH45" i="15" s="1"/>
  <c r="DH49" i="15"/>
  <c r="DH51" i="15" s="1"/>
  <c r="DH53" i="15" s="1"/>
  <c r="DH29" i="4"/>
  <c r="DI23" i="7"/>
  <c r="DI12" i="7"/>
  <c r="DH37" i="4"/>
  <c r="DH38" i="4" l="1"/>
  <c r="DH37" i="17"/>
  <c r="DH38" i="17" s="1"/>
  <c r="DH41" i="17" s="1"/>
  <c r="DH30" i="4"/>
  <c r="DH19" i="17"/>
  <c r="DH20" i="17" s="1"/>
  <c r="DH22" i="17" s="1"/>
  <c r="DI78" i="7"/>
  <c r="DI80" i="7" s="1"/>
  <c r="DI86" i="7" s="1"/>
  <c r="DI82" i="7"/>
  <c r="DI84" i="7" s="1"/>
  <c r="DI87" i="7" s="1"/>
  <c r="DH70" i="4"/>
  <c r="DH71" i="4"/>
  <c r="DI88" i="7" l="1"/>
  <c r="DI89" i="7" l="1"/>
  <c r="DI20" i="15"/>
  <c r="DI22" i="15" s="1"/>
  <c r="DI35" i="15" s="1"/>
  <c r="DI37" i="15" s="1"/>
  <c r="DI58" i="15" s="1"/>
  <c r="DI59" i="15" s="1"/>
  <c r="DI64" i="4"/>
  <c r="DI65" i="4" s="1"/>
  <c r="DI21" i="4"/>
  <c r="DI22" i="4" s="1"/>
  <c r="DI14" i="7"/>
  <c r="DI15" i="7" s="1"/>
  <c r="DI25" i="7"/>
  <c r="DI26" i="7" s="1"/>
  <c r="DI61" i="15" l="1"/>
  <c r="DI40" i="15"/>
  <c r="DI42" i="15" s="1"/>
  <c r="DI45" i="15" s="1"/>
  <c r="DI49" i="15"/>
  <c r="DI51" i="15" s="1"/>
  <c r="DI53" i="15" s="1"/>
  <c r="DJ23" i="7"/>
  <c r="DI29" i="4"/>
  <c r="DJ12" i="7"/>
  <c r="DI37" i="4"/>
  <c r="DI38" i="4" l="1"/>
  <c r="DI37" i="17"/>
  <c r="DI38" i="17" s="1"/>
  <c r="DI41" i="17" s="1"/>
  <c r="DI30" i="4"/>
  <c r="DI19" i="17"/>
  <c r="DI20" i="17" s="1"/>
  <c r="DI22" i="17" s="1"/>
  <c r="DJ78" i="7"/>
  <c r="DJ80" i="7" s="1"/>
  <c r="DJ86" i="7" s="1"/>
  <c r="DI71" i="4"/>
  <c r="DI70" i="4"/>
  <c r="DJ82" i="7"/>
  <c r="DJ84" i="7" s="1"/>
  <c r="DJ87" i="7" s="1"/>
  <c r="DJ88" i="7" l="1"/>
  <c r="DJ89" i="7" l="1"/>
  <c r="DJ20" i="15"/>
  <c r="DJ22" i="15" s="1"/>
  <c r="DJ35" i="15" s="1"/>
  <c r="DJ37" i="15" s="1"/>
  <c r="DJ58" i="15" s="1"/>
  <c r="DJ59" i="15" s="1"/>
  <c r="DJ61" i="15" s="1"/>
  <c r="F62" i="15" s="1" a="1"/>
  <c r="F62" i="15" s="1"/>
  <c r="DJ21" i="4"/>
  <c r="DJ22" i="4" s="1"/>
  <c r="H22" i="4" s="1"/>
  <c r="H26" i="6" s="1"/>
  <c r="K26" i="6" s="1"/>
  <c r="DJ64" i="4"/>
  <c r="DJ65" i="4" s="1"/>
  <c r="H65" i="4" s="1"/>
  <c r="H63" i="6" s="1"/>
  <c r="K63" i="6" s="1"/>
  <c r="L63" i="6" s="1"/>
  <c r="DJ25" i="7"/>
  <c r="DJ26" i="7" s="1"/>
  <c r="DJ29" i="4" s="1"/>
  <c r="DJ14" i="7"/>
  <c r="DJ15" i="7" s="1"/>
  <c r="DJ37" i="4" s="1"/>
  <c r="J26" i="6" l="1"/>
  <c r="L26" i="6"/>
  <c r="F65" i="15"/>
  <c r="F68" i="15" s="1"/>
  <c r="H96" i="6"/>
  <c r="K96" i="6" s="1"/>
  <c r="L96" i="6" s="1"/>
  <c r="DJ30" i="4"/>
  <c r="DJ19" i="17"/>
  <c r="DJ20" i="17" s="1"/>
  <c r="DJ22" i="17" s="1"/>
  <c r="DJ38" i="4"/>
  <c r="DJ37" i="17"/>
  <c r="DJ38" i="17" s="1"/>
  <c r="DJ41" i="17" s="1"/>
  <c r="DJ49" i="15"/>
  <c r="DJ51" i="15" s="1"/>
  <c r="DJ53" i="15" s="1"/>
  <c r="F54" i="15" s="1"/>
  <c r="H95" i="6" s="1"/>
  <c r="K95" i="6" s="1"/>
  <c r="L95" i="6" s="1"/>
  <c r="DJ40" i="15"/>
  <c r="DJ42" i="15" s="1"/>
  <c r="DJ45" i="15" s="1"/>
  <c r="F46" i="15" s="1"/>
  <c r="H94" i="6" s="1"/>
  <c r="K94" i="6" s="1"/>
  <c r="DJ71" i="4"/>
  <c r="DJ70" i="4" l="1"/>
  <c r="J96" i="6"/>
  <c r="J95" i="6"/>
  <c r="L94" i="6"/>
  <c r="J94" i="6"/>
  <c r="J6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<sst xmlns="http://schemas.openxmlformats.org/spreadsheetml/2006/main" count="723" uniqueCount="412">
  <si>
    <t>Alerts</t>
  </si>
  <si>
    <t>Unit</t>
  </si>
  <si>
    <t>TIMING ASSUMPTIONS</t>
  </si>
  <si>
    <t>First model column start date</t>
  </si>
  <si>
    <t>date</t>
  </si>
  <si>
    <t>Acquisition / initial balance date</t>
  </si>
  <si>
    <t>Length of forecast period</t>
  </si>
  <si>
    <t>years</t>
  </si>
  <si>
    <t>Months per model period</t>
  </si>
  <si>
    <t>months</t>
  </si>
  <si>
    <t>Financial year end month number</t>
  </si>
  <si>
    <t>month #</t>
  </si>
  <si>
    <t>Timeline label</t>
  </si>
  <si>
    <t>Pre-forecast period</t>
  </si>
  <si>
    <t>Pre-fcst</t>
  </si>
  <si>
    <t>label</t>
  </si>
  <si>
    <t>Forecast period</t>
  </si>
  <si>
    <t>Forecast</t>
  </si>
  <si>
    <t>Post-operations period</t>
  </si>
  <si>
    <t>Post-fcst</t>
  </si>
  <si>
    <t>NON CHANGEABLE MODEL TECHNICAL INPUTS</t>
  </si>
  <si>
    <t>Model tolerance</t>
  </si>
  <si>
    <t>Model check tolerance level</t>
  </si>
  <si>
    <t>tolerance</t>
  </si>
  <si>
    <t>Constant</t>
  </si>
  <si>
    <t>Total</t>
  </si>
  <si>
    <t>%</t>
  </si>
  <si>
    <t>TIME RULER</t>
  </si>
  <si>
    <t>Model column counter</t>
  </si>
  <si>
    <t>counter</t>
  </si>
  <si>
    <t>Model column total</t>
  </si>
  <si>
    <t>columns</t>
  </si>
  <si>
    <t>First model column flag</t>
  </si>
  <si>
    <t>flag</t>
  </si>
  <si>
    <t xml:space="preserve">Model period ending </t>
  </si>
  <si>
    <t>Financial year ending</t>
  </si>
  <si>
    <t>year #</t>
  </si>
  <si>
    <t>FLAGS</t>
  </si>
  <si>
    <t>Acquisition / initial balance date flag</t>
  </si>
  <si>
    <t>First forecast period flag</t>
  </si>
  <si>
    <t>First forecast period start date</t>
  </si>
  <si>
    <t>Pre-forecast period flag</t>
  </si>
  <si>
    <t>Pre-forecast period total</t>
  </si>
  <si>
    <t>Forecast period flag</t>
  </si>
  <si>
    <t>Last forecast date</t>
  </si>
  <si>
    <t>Forecast period total</t>
  </si>
  <si>
    <t>Last forecast period flag</t>
  </si>
  <si>
    <t>1st post forecast period flag</t>
  </si>
  <si>
    <t>Post forecast period flag</t>
  </si>
  <si>
    <t>Post forecast period total</t>
  </si>
  <si>
    <t>Timeline label counter</t>
  </si>
  <si>
    <t>MODELLING PERIOD CHECK</t>
  </si>
  <si>
    <t>less</t>
  </si>
  <si>
    <t>Modelling period check</t>
  </si>
  <si>
    <t>check</t>
  </si>
  <si>
    <t>INCOME STATEMENT</t>
  </si>
  <si>
    <t>EBITDA</t>
  </si>
  <si>
    <t>$000s</t>
  </si>
  <si>
    <t>Profit before tax</t>
  </si>
  <si>
    <t>Profit after tax</t>
  </si>
  <si>
    <t>Retained earnings</t>
  </si>
  <si>
    <t>BALANCE SHEET</t>
  </si>
  <si>
    <t>Total assets</t>
  </si>
  <si>
    <t>Total liabilities and shareholder funds</t>
  </si>
  <si>
    <t>CASH FLOW PAYMENT CASCADE</t>
  </si>
  <si>
    <t>Operating cash flow</t>
  </si>
  <si>
    <t>Cash flow avaliable for dividends</t>
  </si>
  <si>
    <t>Net cash inflow / (outflow)</t>
  </si>
  <si>
    <t>BALANCE SHEET CHECK</t>
  </si>
  <si>
    <t>Balance sheet check</t>
  </si>
  <si>
    <t>Balance sheet difference</t>
  </si>
  <si>
    <t>BALANCE</t>
  </si>
  <si>
    <t>[xxx] - Initial balance</t>
  </si>
  <si>
    <t>[xxx] balance BEG</t>
  </si>
  <si>
    <t>plus</t>
  </si>
  <si>
    <t>[increases in balance]</t>
  </si>
  <si>
    <t>[reductions in balance]</t>
  </si>
  <si>
    <t>[xxx] balance</t>
  </si>
  <si>
    <t>SIGN SWITCH</t>
  </si>
  <si>
    <t>Sign switch line item POS</t>
  </si>
  <si>
    <t>Aircraft capacity - domestic chartered</t>
  </si>
  <si>
    <t>seats</t>
  </si>
  <si>
    <t>Aircraft capacity - domestic scheduled</t>
  </si>
  <si>
    <t>Aircraft capacity - international chartered</t>
  </si>
  <si>
    <t>Aircraft capacity - international scheduled</t>
  </si>
  <si>
    <t>Occupancy - domestic chartered</t>
  </si>
  <si>
    <t>Occupancy - domestic scheduled</t>
  </si>
  <si>
    <t>Occupancy - international chartered</t>
  </si>
  <si>
    <t>Occupancy - international scheduled</t>
  </si>
  <si>
    <t>Aircrafts - domestic chartered</t>
  </si>
  <si>
    <t>Aircrafts - domestic scheduled</t>
  </si>
  <si>
    <t>Aircrafts - international chartered</t>
  </si>
  <si>
    <t>Aircrafts - international scheduled</t>
  </si>
  <si>
    <t>Landings per aircraft - domestic chartered</t>
  </si>
  <si>
    <t>Landings per aircraft - domestic scheduled</t>
  </si>
  <si>
    <t>Landings per aircraft - international chartered</t>
  </si>
  <si>
    <t>Landings per aircraft - international scheduled</t>
  </si>
  <si>
    <t>aircrafts</t>
  </si>
  <si>
    <t>landings / aircraft</t>
  </si>
  <si>
    <t>do not del col</t>
  </si>
  <si>
    <t>Date</t>
  </si>
  <si>
    <t>Case</t>
  </si>
  <si>
    <t>Comparison column label</t>
  </si>
  <si>
    <t>Difference</t>
  </si>
  <si>
    <t>Diff Pct</t>
  </si>
  <si>
    <t>[do not delete row]</t>
  </si>
  <si>
    <t>range start</t>
  </si>
  <si>
    <t>FINANCIAL STATEMENTS</t>
  </si>
  <si>
    <t>KEY INPUTS</t>
  </si>
  <si>
    <t>KEY OUTPUTS</t>
  </si>
  <si>
    <t>Ratios</t>
  </si>
  <si>
    <t>Do not copy formula from above</t>
  </si>
  <si>
    <t>Returns</t>
  </si>
  <si>
    <t>CHECKS &amp; ALERTS</t>
  </si>
  <si>
    <t>Checks</t>
  </si>
  <si>
    <t>INFO ONLY</t>
  </si>
  <si>
    <t>Time</t>
  </si>
  <si>
    <t>File</t>
  </si>
  <si>
    <t>range end</t>
  </si>
  <si>
    <t>Comment: Key input and logic changes</t>
  </si>
  <si>
    <t>Comment: Key result changes</t>
  </si>
  <si>
    <t>Pre tax pre financing cash flow</t>
  </si>
  <si>
    <t>Cash flow avaliable for debt service (CFADS)</t>
  </si>
  <si>
    <t>Cash flow avaliable to shareholders</t>
  </si>
  <si>
    <t xml:space="preserve">Financial close </t>
  </si>
  <si>
    <t>Fin close</t>
  </si>
  <si>
    <t>Previous  model period ending</t>
  </si>
  <si>
    <t xml:space="preserve">date </t>
  </si>
  <si>
    <t>Actual days between model period</t>
  </si>
  <si>
    <t>days</t>
  </si>
  <si>
    <t>ESCALATION</t>
  </si>
  <si>
    <t>%p.a</t>
  </si>
  <si>
    <t>rate</t>
  </si>
  <si>
    <t>annual escalation</t>
  </si>
  <si>
    <t>Cpi at acquisition</t>
  </si>
  <si>
    <t>index</t>
  </si>
  <si>
    <t>Cpi at handling contract</t>
  </si>
  <si>
    <t>Cpi at O&amp;M  cost</t>
  </si>
  <si>
    <t>OPERATING REVENUE ASSUMPTIONS</t>
  </si>
  <si>
    <t>Average fare per passenger</t>
  </si>
  <si>
    <t>space occupiers average revenue per passenger</t>
  </si>
  <si>
    <t>OPERATING COST ASSUMPTIONS</t>
  </si>
  <si>
    <t>HANDLING COST</t>
  </si>
  <si>
    <t>Monthly hanger rental</t>
  </si>
  <si>
    <t>$/p</t>
  </si>
  <si>
    <t>Hanger rental effective date</t>
  </si>
  <si>
    <t>Fixed annual cost</t>
  </si>
  <si>
    <t>Variable cost</t>
  </si>
  <si>
    <t>$/arrival</t>
  </si>
  <si>
    <t>O&amp;M contract</t>
  </si>
  <si>
    <t>fixed annual o&amp;m cost</t>
  </si>
  <si>
    <t>Account receivable days</t>
  </si>
  <si>
    <t>Account payable days</t>
  </si>
  <si>
    <t>Standard measure unit</t>
  </si>
  <si>
    <t>SMU</t>
  </si>
  <si>
    <t>$ 000s</t>
  </si>
  <si>
    <t>TAX ASSUMPTIONS</t>
  </si>
  <si>
    <t>Tax depreciation</t>
  </si>
  <si>
    <t>corporation tax</t>
  </si>
  <si>
    <t>NON CURRENT ASSET</t>
  </si>
  <si>
    <t>non current asset balance at start</t>
  </si>
  <si>
    <t>capex addition date</t>
  </si>
  <si>
    <t>hanger capex addition date</t>
  </si>
  <si>
    <t>amount</t>
  </si>
  <si>
    <t>expected useful life</t>
  </si>
  <si>
    <t>VALUATION</t>
  </si>
  <si>
    <t>DEBT ASSUMPTION</t>
  </si>
  <si>
    <t>SHARE CAPITAL</t>
  </si>
  <si>
    <t>Debt finance rate</t>
  </si>
  <si>
    <t>share capital financing</t>
  </si>
  <si>
    <t>loan term</t>
  </si>
  <si>
    <t>interest on loan</t>
  </si>
  <si>
    <t>% p.a</t>
  </si>
  <si>
    <t>Hanger construction</t>
  </si>
  <si>
    <t>Shareholders valuation date</t>
  </si>
  <si>
    <t>discounting factor</t>
  </si>
  <si>
    <t>financial year end month number</t>
  </si>
  <si>
    <t>No of period in a year</t>
  </si>
  <si>
    <t>unit in thousand</t>
  </si>
  <si>
    <t>month</t>
  </si>
  <si>
    <t>period</t>
  </si>
  <si>
    <t>units</t>
  </si>
  <si>
    <t>base</t>
  </si>
  <si>
    <t>upside</t>
  </si>
  <si>
    <t>downside</t>
  </si>
  <si>
    <t>scenerio switch</t>
  </si>
  <si>
    <t>scenerio name</t>
  </si>
  <si>
    <t>RETAINED EARNING BALANCE</t>
  </si>
  <si>
    <t>RETAINED CASH BALANCE</t>
  </si>
  <si>
    <t>Retained earnings - Initial balance</t>
  </si>
  <si>
    <t>Retained earnings balance BEG</t>
  </si>
  <si>
    <t>Retained earnings balance</t>
  </si>
  <si>
    <t>Retained cash - Initial balance</t>
  </si>
  <si>
    <t>Retained cash balance BEG</t>
  </si>
  <si>
    <t>Retained cash balance</t>
  </si>
  <si>
    <t>No of routes</t>
  </si>
  <si>
    <t>routes</t>
  </si>
  <si>
    <t>Annual escalation rate</t>
  </si>
  <si>
    <t>Periodic Escalation Rate</t>
  </si>
  <si>
    <t>Periodic Escalation Factor</t>
  </si>
  <si>
    <t>Factor</t>
  </si>
  <si>
    <t>HANDLING COST ESC</t>
  </si>
  <si>
    <t>Handling cost ecs</t>
  </si>
  <si>
    <t>factor</t>
  </si>
  <si>
    <t>O&amp;M COST ESC</t>
  </si>
  <si>
    <t>O&amp;M cost esc</t>
  </si>
  <si>
    <t>Landings aircraft - domestic scheduled</t>
  </si>
  <si>
    <t>Landings aircraft - international chartered</t>
  </si>
  <si>
    <t>Landings aircraft - international scheduled</t>
  </si>
  <si>
    <t>Landings aircraft - domestic chartered</t>
  </si>
  <si>
    <t>passenger occ</t>
  </si>
  <si>
    <t>OPERATING REVENUE VOLUME</t>
  </si>
  <si>
    <t>OPERATING REVENUE PRICE</t>
  </si>
  <si>
    <t>PASSENGER FARE</t>
  </si>
  <si>
    <t>Escalated passenger fare</t>
  </si>
  <si>
    <t>Total Passenger fare Revenue</t>
  </si>
  <si>
    <t>Escalated space revenue</t>
  </si>
  <si>
    <t>SPACE OCC REVENUE price</t>
  </si>
  <si>
    <t>SPACE OCCUPIED REVENUE</t>
  </si>
  <si>
    <t>PASSENGER FARE REVENUE</t>
  </si>
  <si>
    <t>Total Space occupied Revenue</t>
  </si>
  <si>
    <t>Attributed space occupied revenue</t>
  </si>
  <si>
    <t>percentage of reveue of space occupiers</t>
  </si>
  <si>
    <t>Attributed revenue from occupied space</t>
  </si>
  <si>
    <t>Periodic price</t>
  </si>
  <si>
    <t>HANGER REVENUE PRICE</t>
  </si>
  <si>
    <t>OPERATING REVENUE</t>
  </si>
  <si>
    <t>Escalated Hanger revenue price</t>
  </si>
  <si>
    <t>SUMMARY OF OPERATING REVENUE</t>
  </si>
  <si>
    <t>Operating Revenue</t>
  </si>
  <si>
    <t>Hanger revenue forecast period flag</t>
  </si>
  <si>
    <t>Total Arrival</t>
  </si>
  <si>
    <t>Arrivals</t>
  </si>
  <si>
    <t>O&amp;M COST</t>
  </si>
  <si>
    <t>OPERATING COST SUMMARY</t>
  </si>
  <si>
    <t>Periodic fixed handling cost</t>
  </si>
  <si>
    <t>Periodic Variable handling Cost</t>
  </si>
  <si>
    <t>Periodic fixed O&amp;M cost</t>
  </si>
  <si>
    <t>Operating cost POS</t>
  </si>
  <si>
    <t xml:space="preserve">TAX PAID </t>
  </si>
  <si>
    <t>Less</t>
  </si>
  <si>
    <t>Taxable Income/Tax loss</t>
  </si>
  <si>
    <t>Taxable Income</t>
  </si>
  <si>
    <t>Tax loss</t>
  </si>
  <si>
    <t>Utilized Tax loss</t>
  </si>
  <si>
    <t>TAX LOSS C/F BALANCE</t>
  </si>
  <si>
    <t>Tax Loss C/F bal - Initial balance</t>
  </si>
  <si>
    <t>Tax Loss C/F bal balance BEG</t>
  </si>
  <si>
    <t>Tax Loss C/F bal balance</t>
  </si>
  <si>
    <t>Income subject to Tax</t>
  </si>
  <si>
    <t>TAX EXPENSE</t>
  </si>
  <si>
    <t>DEFFERED TAX BALANCE</t>
  </si>
  <si>
    <t>Deffered Tax - Initial balance</t>
  </si>
  <si>
    <t>Deffered Tax balance BEG</t>
  </si>
  <si>
    <t>Deffered Tax balance</t>
  </si>
  <si>
    <t>TAX DEPRECIATION</t>
  </si>
  <si>
    <t>Tax Depreciation</t>
  </si>
  <si>
    <t>TWDV BALANCE</t>
  </si>
  <si>
    <t>TWDV balance balance BEG</t>
  </si>
  <si>
    <t>TWDV balance balance</t>
  </si>
  <si>
    <t>NON CUTRENT ASSET BALANCE</t>
  </si>
  <si>
    <t>Non Current Asset balance BEG</t>
  </si>
  <si>
    <t>Non Current Asset balance</t>
  </si>
  <si>
    <t>Non current asset depreciation</t>
  </si>
  <si>
    <t>Capital Addition</t>
  </si>
  <si>
    <t>CAPITAL ADDITION</t>
  </si>
  <si>
    <t>HANGER CAPEX</t>
  </si>
  <si>
    <t>hanger capex addition</t>
  </si>
  <si>
    <t>RETIREMENT OF CAPEX</t>
  </si>
  <si>
    <t>Periodic Useful life</t>
  </si>
  <si>
    <t>Retirement of Capex</t>
  </si>
  <si>
    <t>Retirement of Hanger Capex</t>
  </si>
  <si>
    <t>Capex depreciable bal BEG</t>
  </si>
  <si>
    <t>CAPITAL ADDITION BALANCE</t>
  </si>
  <si>
    <t>CAPEX DEPRECIABLE BAL</t>
  </si>
  <si>
    <t>HANGER CAPEX DEPRECIABLE BAL</t>
  </si>
  <si>
    <t>RETIREMENT OF HANGERCAPEX</t>
  </si>
  <si>
    <t>HANGER CAPEX BALANCE</t>
  </si>
  <si>
    <t>NON CURRENT ASSET DEPRECIATION</t>
  </si>
  <si>
    <t>TOTAL CAPITAL ADDITION</t>
  </si>
  <si>
    <t>Capex Depreciation</t>
  </si>
  <si>
    <t>HangerCapex depreciable bal BEG</t>
  </si>
  <si>
    <t>CAPEX DEPRECIATION</t>
  </si>
  <si>
    <t>HangerCapex Depreciation</t>
  </si>
  <si>
    <t>ACCOUNTING DEPRECIATION</t>
  </si>
  <si>
    <t>Accounting Depreciation pos</t>
  </si>
  <si>
    <t>total capital addition pos</t>
  </si>
  <si>
    <t>Tax Paid pos</t>
  </si>
  <si>
    <t>Tax Expense pos</t>
  </si>
  <si>
    <t>CASH RECEIVED FROM OPERATING REVENUE</t>
  </si>
  <si>
    <t>Cash received from invoices</t>
  </si>
  <si>
    <t>account receivable - Initial balance</t>
  </si>
  <si>
    <t>account receivable balance BEG</t>
  </si>
  <si>
    <t>account receivable balance</t>
  </si>
  <si>
    <t>cash Received</t>
  </si>
  <si>
    <t>CASH RECEIVED FROM OPERATING COST</t>
  </si>
  <si>
    <t>account Payable - Initial balance</t>
  </si>
  <si>
    <t>account Payable balance BEG</t>
  </si>
  <si>
    <t>account Payable balance</t>
  </si>
  <si>
    <t>cash Paid POS</t>
  </si>
  <si>
    <t>Share capital initial balance</t>
  </si>
  <si>
    <t>Share capital finance hanger</t>
  </si>
  <si>
    <t>hanger expenditure</t>
  </si>
  <si>
    <t>initial balance date</t>
  </si>
  <si>
    <t>Hanger construction / initial balance date flag</t>
  </si>
  <si>
    <t>hanger finance share capital addition</t>
  </si>
  <si>
    <t>SHARE CAPITAL REDEMPTION</t>
  </si>
  <si>
    <t>share capital redemption</t>
  </si>
  <si>
    <t>HANGER SHARE CAPITAL REDEMPTION</t>
  </si>
  <si>
    <t xml:space="preserve"> ASSET FINANCING SHARE CAPITAL REDEMPTION</t>
  </si>
  <si>
    <t>HANGER EXPENDITURE SHARE CAPITAL ADDITION</t>
  </si>
  <si>
    <t>SUMMARY OF SHARE CAPITAL REDEMPTION</t>
  </si>
  <si>
    <t>Share capital balance BEG</t>
  </si>
  <si>
    <t>Share capital balance</t>
  </si>
  <si>
    <t>Share Capital redemption at liquidation pos</t>
  </si>
  <si>
    <t>DIVIDEND</t>
  </si>
  <si>
    <t>retained cash</t>
  </si>
  <si>
    <t>dividend declared and paid pos</t>
  </si>
  <si>
    <t>Debt Repayment forecast period flag</t>
  </si>
  <si>
    <t>last fore cast date</t>
  </si>
  <si>
    <t>Debt repayment forecast period flag</t>
  </si>
  <si>
    <t>DEBT</t>
  </si>
  <si>
    <t>SUBBORDINATED DEBT</t>
  </si>
  <si>
    <t>Hanger expenditure</t>
  </si>
  <si>
    <t>Subbordinated Debt Initial balance</t>
  </si>
  <si>
    <t>Subbordinated Debt Repayment forecast period flag</t>
  </si>
  <si>
    <t>SNR DEBT</t>
  </si>
  <si>
    <t>SNR DEBT REPAYMENT</t>
  </si>
  <si>
    <t>SUBBORDINATED DEBT REPAYMENT</t>
  </si>
  <si>
    <t>SNR BALANCE</t>
  </si>
  <si>
    <t>SUBBORDINATED DEBT BALANCE</t>
  </si>
  <si>
    <t>Snr Debt balance BEG</t>
  </si>
  <si>
    <t>Snr Debt balance</t>
  </si>
  <si>
    <t>Subbordinated Debt balance BEG</t>
  </si>
  <si>
    <t>Subbordinated Debt balance</t>
  </si>
  <si>
    <t>Snr Debt Initial Balance</t>
  </si>
  <si>
    <t>[Loan Drawdown]</t>
  </si>
  <si>
    <t>[loan Drawdown]</t>
  </si>
  <si>
    <t>Convention days</t>
  </si>
  <si>
    <t>periodic Snr Debt interest rate</t>
  </si>
  <si>
    <t>periodic Subbordinated Debt interest rate</t>
  </si>
  <si>
    <t>SNR DEBT INTEREST</t>
  </si>
  <si>
    <t>FINANCE COST</t>
  </si>
  <si>
    <t>SUMMARY OF FINANCE COST</t>
  </si>
  <si>
    <t>Finance cost POS</t>
  </si>
  <si>
    <t xml:space="preserve">Snr Debt repayment plan POS </t>
  </si>
  <si>
    <t>Subbordinated Debt repayment plan POS</t>
  </si>
  <si>
    <t>Snr Debt Interest POS</t>
  </si>
  <si>
    <t xml:space="preserve">Subbordinated Debt Interest POS </t>
  </si>
  <si>
    <t>subbordinated debt draw down</t>
  </si>
  <si>
    <t>Daya in shareholder discount year</t>
  </si>
  <si>
    <t>No of years</t>
  </si>
  <si>
    <t>NO OF YEARS</t>
  </si>
  <si>
    <t>discounting Rate</t>
  </si>
  <si>
    <t>SHAREHOLDERS Cashflow</t>
  </si>
  <si>
    <t>CASH INFLOW</t>
  </si>
  <si>
    <t>Cash inflow</t>
  </si>
  <si>
    <t>CASH OUTFLOW</t>
  </si>
  <si>
    <t>Share capital outflow</t>
  </si>
  <si>
    <t>cash outflow</t>
  </si>
  <si>
    <t>net cashflow</t>
  </si>
  <si>
    <t>Present value</t>
  </si>
  <si>
    <t>net present value</t>
  </si>
  <si>
    <t>NET PRESENT VALUE</t>
  </si>
  <si>
    <t>PRESENT VALUE</t>
  </si>
  <si>
    <t>XIRR Net cashflow</t>
  </si>
  <si>
    <t>XIRR</t>
  </si>
  <si>
    <t>PAYBACK PERIOD</t>
  </si>
  <si>
    <t xml:space="preserve">PAY BACK </t>
  </si>
  <si>
    <t>Payback Date</t>
  </si>
  <si>
    <t>payback period</t>
  </si>
  <si>
    <t xml:space="preserve">positive npv - ACCEPT PROJECT </t>
  </si>
  <si>
    <t>IRR&gt; COST OF CAPITAL - ACCEPT PROJECT</t>
  </si>
  <si>
    <t>DEBT SERVICE COVERAGE RATIO</t>
  </si>
  <si>
    <t>DEBT SERVICE</t>
  </si>
  <si>
    <t>Debt Service</t>
  </si>
  <si>
    <t>DEBT SERVICE FLAG</t>
  </si>
  <si>
    <t>Debt service flag</t>
  </si>
  <si>
    <t>Debt Service Coverage Ratio</t>
  </si>
  <si>
    <t>ratio</t>
  </si>
  <si>
    <t>CURRENT RATIO</t>
  </si>
  <si>
    <t>Current Asset</t>
  </si>
  <si>
    <t>Current Ratio</t>
  </si>
  <si>
    <t>DEBT TO EQUITY RATIO</t>
  </si>
  <si>
    <t>EQUITY</t>
  </si>
  <si>
    <t>Debt to Equity Ratio</t>
  </si>
  <si>
    <t>DEBT TO EBITDA RATIO</t>
  </si>
  <si>
    <t>Debt to Ebitda Ratio</t>
  </si>
  <si>
    <t>WORKSHEET TAB COLOR</t>
  </si>
  <si>
    <t>documentation sheet</t>
  </si>
  <si>
    <t>input sheet</t>
  </si>
  <si>
    <t>calculation sheet</t>
  </si>
  <si>
    <t>output sheet</t>
  </si>
  <si>
    <t>quality control sheet</t>
  </si>
  <si>
    <t>Cell font color</t>
  </si>
  <si>
    <t xml:space="preserve">blue font </t>
  </si>
  <si>
    <t>input from another sheet</t>
  </si>
  <si>
    <t>red font</t>
  </si>
  <si>
    <t>exports to other sheets except input</t>
  </si>
  <si>
    <t>boarders</t>
  </si>
  <si>
    <t xml:space="preserve">input </t>
  </si>
  <si>
    <t>non chargeable inputs</t>
  </si>
  <si>
    <t>counterflow</t>
  </si>
  <si>
    <t>off time line cell refenced</t>
  </si>
  <si>
    <t>CASHFLOW STATEMENT</t>
  </si>
  <si>
    <t>DO NOT DELETE</t>
  </si>
  <si>
    <t>Error check</t>
  </si>
  <si>
    <t>Total Check</t>
  </si>
  <si>
    <t>case1</t>
  </si>
  <si>
    <t>case2</t>
  </si>
  <si>
    <t>case3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</si>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</sst>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64" formatCode="#,##0_);\(#,##0\);&quot;-  &quot;;&quot; &quot;@&quot; &quot;"/>
    <numFmt numFmtId="165" formatCode="dd\ mmm\ yy_);\(###0\);&quot;-  &quot;;&quot; &quot;@&quot; &quot;"/>
    <numFmt numFmtId="166" formatCode="dd\ mmm\ yyyy_);\(###0\);&quot;-  &quot;;&quot; &quot;@&quot; &quot;"/>
    <numFmt numFmtId="167" formatCode="#,##0_);\(#,##0\);&quot;-  &quot;;&quot; &quot;@"/>
    <numFmt numFmtId="168" formatCode="#,##0.0000_);\(#,##0.0000\);&quot;-  &quot;;&quot; &quot;@&quot; &quot;"/>
    <numFmt numFmtId="169" formatCode="###0_);\(#,##0\);&quot;-  &quot;;&quot; &quot;@"/>
    <numFmt numFmtId="170" formatCode="0.00_)%_);\(0.00\)%_);&quot;-  &quot;;&quot; &quot;@&quot; &quot;"/>
    <numFmt numFmtId="171" formatCode="###0_);\(###0\);&quot;-  &quot;;&quot; &quot;@&quot; &quot;"/>
    <numFmt numFmtId="172" formatCode="#,##0.0_);\(#,##0.0\);&quot;-  &quot;;&quot; &quot;@"/>
    <numFmt numFmtId="173" formatCode="dd\ mmm\ yyyy_);;&quot;-  &quot;;&quot; &quot;@"/>
    <numFmt numFmtId="174" formatCode="0.00%_);\-0.00%_);&quot;-  &quot;;&quot; &quot;@"/>
    <numFmt numFmtId="175" formatCode="[$-F400]h:mm:ss\ AM/PM"/>
    <numFmt numFmtId="176" formatCode="###0.00_);\(###0.00\);&quot;-  &quot;;&quot; &quot;@&quot; &quot;"/>
    <numFmt numFmtId="177" formatCode="#,##0.0_);\(#,##0.0\);&quot;-  &quot;;&quot; &quot;@&quot; &quot;"/>
    <numFmt numFmtId="178" formatCode="#,##0.00_);\(#,##0.00\);&quot;-  &quot;;&quot; &quot;@&quot; &quot;"/>
  </numFmts>
  <fonts count="38" x14ac:knownFonts="1">
    <font>
      <sz val="10"/>
      <name val="Arial"/>
    </font>
    <font>
      <sz val="11"/>
      <color rgb="FFFF0000"/>
      <name val="Calibri"/>
      <family val="2"/>
      <scheme val="minor"/>
    </font>
    <font>
      <b/>
      <sz val="20"/>
      <name val="Calibri"/>
      <family val="2"/>
      <scheme val="minor"/>
    </font>
    <font>
      <b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sz val="10"/>
      <color rgb="FF0000FF"/>
      <name val="Arial"/>
      <family val="2"/>
    </font>
    <font>
      <sz val="11"/>
      <color indexed="12"/>
      <name val="Calibri"/>
      <family val="2"/>
      <scheme val="minor"/>
    </font>
    <font>
      <sz val="11"/>
      <color indexed="10"/>
      <name val="Calibri"/>
      <family val="2"/>
      <scheme val="minor"/>
    </font>
    <font>
      <sz val="10"/>
      <color indexed="10"/>
      <name val="Arial"/>
      <family val="2"/>
    </font>
    <font>
      <b/>
      <sz val="11"/>
      <color indexed="12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0"/>
      <color indexed="12"/>
      <name val="Arial"/>
      <family val="2"/>
    </font>
    <font>
      <u/>
      <sz val="20"/>
      <name val="Arial"/>
      <family val="2"/>
    </font>
    <font>
      <sz val="20"/>
      <name val="Arial"/>
      <family val="2"/>
    </font>
    <font>
      <u/>
      <sz val="16"/>
      <color indexed="48"/>
      <name val="Arial"/>
      <family val="2"/>
    </font>
    <font>
      <i/>
      <sz val="20"/>
      <name val="Arial"/>
      <family val="2"/>
    </font>
    <font>
      <sz val="16"/>
      <color indexed="12"/>
      <name val="Arial"/>
      <family val="2"/>
    </font>
    <font>
      <sz val="10"/>
      <name val="Arial"/>
    </font>
    <font>
      <sz val="10"/>
      <color rgb="FF000000"/>
      <name val="Arial"/>
      <family val="2"/>
    </font>
    <font>
      <b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u/>
      <sz val="10"/>
      <color rgb="FF0000FF"/>
      <name val="Arial"/>
      <family val="2"/>
    </font>
    <font>
      <b/>
      <sz val="10"/>
      <color rgb="FFFF0000"/>
      <name val="Arial"/>
      <family val="2"/>
    </font>
    <font>
      <u/>
      <sz val="10"/>
      <color rgb="FFFF0000"/>
      <name val="Arial"/>
      <family val="2"/>
    </font>
    <font>
      <sz val="10"/>
      <color rgb="FF0000FF"/>
      <name val="Arial"/>
    </font>
    <font>
      <u/>
      <sz val="11"/>
      <color rgb="FF0000FF"/>
      <name val="Calibri"/>
      <family val="2"/>
      <scheme val="minor"/>
    </font>
    <font>
      <b/>
      <u/>
      <sz val="10"/>
      <name val="Arial"/>
      <family val="2"/>
    </font>
    <font>
      <b/>
      <u/>
      <sz val="11"/>
      <color theme="1"/>
      <name val="Calibri"/>
      <family val="2"/>
      <scheme val="minor"/>
    </font>
    <font>
      <sz val="11"/>
      <color rgb="FF6600FF"/>
      <name val="Calibri"/>
      <family val="2"/>
      <scheme val="minor"/>
    </font>
    <font>
      <sz val="11"/>
      <color rgb="FF00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99FF66"/>
        <bgColor indexed="64"/>
      </patternFill>
    </fill>
    <fill>
      <patternFill patternType="solid">
        <fgColor rgb="FFFFFFA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indexed="23"/>
      </top>
      <bottom/>
      <diagonal/>
    </border>
    <border>
      <left/>
      <right/>
      <top/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</borders>
  <cellStyleXfs count="11">
    <xf numFmtId="164" fontId="0" fillId="0" borderId="0" applyFont="0" applyFill="0" applyBorder="0" applyProtection="0">
      <alignment vertical="top"/>
    </xf>
    <xf numFmtId="167" fontId="5" fillId="0" borderId="0" applyFont="0" applyFill="0" applyBorder="0" applyProtection="0">
      <alignment vertical="top"/>
    </xf>
    <xf numFmtId="170" fontId="5" fillId="0" borderId="0" applyFont="0" applyFill="0" applyBorder="0" applyProtection="0">
      <alignment vertical="top"/>
    </xf>
    <xf numFmtId="165" fontId="5" fillId="0" borderId="0" applyFont="0" applyFill="0" applyBorder="0" applyProtection="0">
      <alignment vertical="top"/>
    </xf>
    <xf numFmtId="166" fontId="5" fillId="0" borderId="0" applyFont="0" applyFill="0" applyBorder="0" applyProtection="0">
      <alignment vertical="top"/>
    </xf>
    <xf numFmtId="168" fontId="5" fillId="0" borderId="0" applyFont="0" applyFill="0" applyBorder="0" applyProtection="0">
      <alignment vertical="top"/>
    </xf>
    <xf numFmtId="171" fontId="5" fillId="0" borderId="0" applyFont="0" applyFill="0" applyBorder="0" applyProtection="0">
      <alignment vertical="top"/>
    </xf>
    <xf numFmtId="167" fontId="5" fillId="0" borderId="0" applyFont="0" applyFill="0" applyBorder="0" applyProtection="0">
      <alignment vertical="top"/>
    </xf>
    <xf numFmtId="164" fontId="5" fillId="0" borderId="0" applyFont="0" applyFill="0" applyBorder="0" applyProtection="0">
      <alignment vertical="top"/>
    </xf>
    <xf numFmtId="170" fontId="5" fillId="0" borderId="0" applyFont="0" applyFill="0" applyBorder="0" applyProtection="0">
      <alignment vertical="top"/>
    </xf>
    <xf numFmtId="170" fontId="24" fillId="0" borderId="0" applyFont="0" applyFill="0" applyBorder="0" applyProtection="0">
      <alignment vertical="top"/>
    </xf>
  </cellStyleXfs>
  <cellXfs count="507">
    <xf numFmtId="164" fontId="0" fillId="0" borderId="0" xfId="0">
      <alignment vertical="top"/>
    </xf>
    <xf numFmtId="164" fontId="2" fillId="0" borderId="0" xfId="0" applyFont="1" applyFill="1">
      <alignment vertical="top"/>
    </xf>
    <xf numFmtId="164" fontId="3" fillId="0" borderId="0" xfId="0" applyFont="1" applyFill="1">
      <alignment vertical="top"/>
    </xf>
    <xf numFmtId="164" fontId="4" fillId="0" borderId="0" xfId="0" applyFont="1" applyFill="1">
      <alignment vertical="top"/>
    </xf>
    <xf numFmtId="164" fontId="5" fillId="0" borderId="0" xfId="0" applyFont="1" applyFill="1" applyAlignment="1">
      <alignment horizontal="right" vertical="top"/>
    </xf>
    <xf numFmtId="164" fontId="5" fillId="0" borderId="0" xfId="0" applyFont="1" applyFill="1">
      <alignment vertical="top"/>
    </xf>
    <xf numFmtId="164" fontId="6" fillId="0" borderId="0" xfId="0" applyFont="1" applyFill="1">
      <alignment vertical="top"/>
    </xf>
    <xf numFmtId="164" fontId="7" fillId="0" borderId="0" xfId="0" applyFont="1" applyFill="1" applyBorder="1">
      <alignment vertical="top"/>
    </xf>
    <xf numFmtId="164" fontId="8" fillId="0" borderId="0" xfId="0" applyFont="1" applyFill="1" applyBorder="1">
      <alignment vertical="top"/>
    </xf>
    <xf numFmtId="164" fontId="9" fillId="0" borderId="0" xfId="0" applyFont="1" applyFill="1" applyBorder="1" applyAlignment="1">
      <alignment horizontal="right" vertical="top"/>
    </xf>
    <xf numFmtId="164" fontId="9" fillId="0" borderId="0" xfId="0" applyFont="1" applyFill="1" applyBorder="1">
      <alignment vertical="top"/>
    </xf>
    <xf numFmtId="164" fontId="9" fillId="2" borderId="0" xfId="0" applyFont="1" applyFill="1" applyAlignment="1">
      <alignment horizontal="right" vertical="top"/>
    </xf>
    <xf numFmtId="164" fontId="5" fillId="0" borderId="0" xfId="0" applyFont="1" applyFill="1" applyBorder="1">
      <alignment vertical="top"/>
    </xf>
    <xf numFmtId="165" fontId="7" fillId="0" borderId="0" xfId="3" applyFont="1" applyFill="1" applyBorder="1">
      <alignment vertical="top"/>
    </xf>
    <xf numFmtId="165" fontId="10" fillId="0" borderId="0" xfId="3" applyFont="1" applyFill="1" applyBorder="1">
      <alignment vertical="top"/>
    </xf>
    <xf numFmtId="165" fontId="7" fillId="0" borderId="0" xfId="3" applyFont="1" applyFill="1" applyBorder="1" applyAlignment="1">
      <alignment horizontal="right" vertical="top"/>
    </xf>
    <xf numFmtId="165" fontId="9" fillId="0" borderId="0" xfId="3" applyFont="1" applyFill="1" applyBorder="1">
      <alignment vertical="top"/>
    </xf>
    <xf numFmtId="164" fontId="7" fillId="0" borderId="0" xfId="0" applyFont="1" applyFill="1" applyBorder="1" applyAlignment="1">
      <alignment horizontal="right" vertical="top"/>
    </xf>
    <xf numFmtId="165" fontId="3" fillId="0" borderId="0" xfId="3" applyFont="1" applyFill="1" applyBorder="1">
      <alignment vertical="top"/>
    </xf>
    <xf numFmtId="164" fontId="7" fillId="0" borderId="0" xfId="0" applyFont="1" applyFill="1">
      <alignment vertical="top"/>
    </xf>
    <xf numFmtId="164" fontId="8" fillId="0" borderId="0" xfId="0" applyFont="1" applyFill="1">
      <alignment vertical="top"/>
    </xf>
    <xf numFmtId="164" fontId="9" fillId="0" borderId="0" xfId="0" applyFont="1" applyFill="1" applyAlignment="1">
      <alignment horizontal="right" vertical="top"/>
    </xf>
    <xf numFmtId="164" fontId="9" fillId="0" borderId="0" xfId="0" applyFont="1" applyFill="1">
      <alignment vertical="top"/>
    </xf>
    <xf numFmtId="166" fontId="7" fillId="0" borderId="0" xfId="4" applyFont="1" applyFill="1">
      <alignment vertical="top"/>
    </xf>
    <xf numFmtId="166" fontId="8" fillId="0" borderId="0" xfId="4" applyFont="1" applyFill="1">
      <alignment vertical="top"/>
    </xf>
    <xf numFmtId="166" fontId="9" fillId="0" borderId="0" xfId="4" applyFont="1" applyFill="1" applyAlignment="1">
      <alignment horizontal="right" vertical="top"/>
    </xf>
    <xf numFmtId="166" fontId="9" fillId="0" borderId="0" xfId="4" applyFont="1" applyFill="1">
      <alignment vertical="top"/>
    </xf>
    <xf numFmtId="166" fontId="9" fillId="3" borderId="0" xfId="4" applyFont="1" applyFill="1">
      <alignment vertical="top"/>
    </xf>
    <xf numFmtId="166" fontId="5" fillId="0" borderId="0" xfId="4" applyFont="1" applyFill="1">
      <alignment vertical="top"/>
    </xf>
    <xf numFmtId="166" fontId="9" fillId="0" borderId="0" xfId="4" applyFont="1">
      <alignment vertical="top"/>
    </xf>
    <xf numFmtId="167" fontId="9" fillId="3" borderId="0" xfId="1" applyFont="1" applyFill="1">
      <alignment vertical="top"/>
    </xf>
    <xf numFmtId="164" fontId="0" fillId="0" borderId="0" xfId="0" applyFont="1" applyFill="1">
      <alignment vertical="top"/>
    </xf>
    <xf numFmtId="165" fontId="9" fillId="0" borderId="0" xfId="3" applyFont="1" applyFill="1">
      <alignment vertical="top"/>
    </xf>
    <xf numFmtId="164" fontId="9" fillId="3" borderId="0" xfId="0" applyFont="1" applyFill="1">
      <alignment vertical="top"/>
    </xf>
    <xf numFmtId="167" fontId="7" fillId="0" borderId="0" xfId="1" applyFont="1" applyFill="1" applyBorder="1">
      <alignment vertical="top"/>
    </xf>
    <xf numFmtId="167" fontId="8" fillId="0" borderId="0" xfId="1" applyFont="1" applyFill="1" applyBorder="1">
      <alignment vertical="top"/>
    </xf>
    <xf numFmtId="167" fontId="9" fillId="0" borderId="0" xfId="1" applyFont="1" applyFill="1" applyBorder="1" applyAlignment="1">
      <alignment horizontal="right" vertical="top"/>
    </xf>
    <xf numFmtId="167" fontId="9" fillId="0" borderId="0" xfId="1" applyFont="1" applyFill="1">
      <alignment vertical="top"/>
    </xf>
    <xf numFmtId="164" fontId="9" fillId="0" borderId="0" xfId="0" applyFont="1">
      <alignment vertical="top"/>
    </xf>
    <xf numFmtId="167" fontId="11" fillId="0" borderId="0" xfId="1" applyFont="1" applyFill="1" applyBorder="1">
      <alignment vertical="top"/>
    </xf>
    <xf numFmtId="167" fontId="12" fillId="0" borderId="0" xfId="1" applyFont="1" applyFill="1" applyBorder="1">
      <alignment vertical="top"/>
    </xf>
    <xf numFmtId="167" fontId="9" fillId="0" borderId="0" xfId="1" applyFont="1" applyFill="1" applyBorder="1">
      <alignment vertical="top"/>
    </xf>
    <xf numFmtId="167" fontId="0" fillId="0" borderId="0" xfId="1" applyFont="1" applyFill="1" applyBorder="1">
      <alignment vertical="top"/>
    </xf>
    <xf numFmtId="165" fontId="7" fillId="0" borderId="0" xfId="3" applyFont="1" applyFill="1">
      <alignment vertical="top"/>
    </xf>
    <xf numFmtId="165" fontId="7" fillId="0" borderId="0" xfId="3" applyFont="1">
      <alignment vertical="top"/>
    </xf>
    <xf numFmtId="165" fontId="9" fillId="0" borderId="0" xfId="3" applyFont="1">
      <alignment vertical="top"/>
    </xf>
    <xf numFmtId="165" fontId="5" fillId="0" borderId="0" xfId="3" applyFont="1">
      <alignment vertical="top"/>
    </xf>
    <xf numFmtId="167" fontId="7" fillId="0" borderId="0" xfId="0" applyNumberFormat="1" applyFont="1" applyFill="1" applyBorder="1">
      <alignment vertical="top"/>
    </xf>
    <xf numFmtId="167" fontId="9" fillId="0" borderId="0" xfId="0" applyNumberFormat="1" applyFont="1" applyBorder="1">
      <alignment vertical="top"/>
    </xf>
    <xf numFmtId="167" fontId="9" fillId="0" borderId="0" xfId="0" applyNumberFormat="1" applyFont="1" applyBorder="1" applyAlignment="1">
      <alignment horizontal="right" vertical="top"/>
    </xf>
    <xf numFmtId="168" fontId="9" fillId="0" borderId="0" xfId="5" applyFont="1">
      <alignment vertical="top"/>
    </xf>
    <xf numFmtId="168" fontId="9" fillId="4" borderId="0" xfId="5" applyFont="1" applyFill="1">
      <alignment vertical="top"/>
    </xf>
    <xf numFmtId="167" fontId="5" fillId="0" borderId="0" xfId="0" applyNumberFormat="1" applyFont="1" applyBorder="1">
      <alignment vertical="top"/>
    </xf>
    <xf numFmtId="167" fontId="9" fillId="0" borderId="0" xfId="1" applyFont="1">
      <alignment vertical="top"/>
    </xf>
    <xf numFmtId="165" fontId="9" fillId="0" borderId="0" xfId="3" applyFont="1" applyFill="1" applyBorder="1" applyAlignment="1">
      <alignment horizontal="right" vertical="top"/>
    </xf>
    <xf numFmtId="165" fontId="8" fillId="0" borderId="0" xfId="3" applyFont="1" applyFill="1" applyBorder="1">
      <alignment vertical="top"/>
    </xf>
    <xf numFmtId="164" fontId="9" fillId="4" borderId="0" xfId="0" applyFont="1" applyFill="1" applyAlignment="1">
      <alignment horizontal="right" vertical="top"/>
    </xf>
    <xf numFmtId="1" fontId="7" fillId="0" borderId="0" xfId="0" applyNumberFormat="1" applyFont="1" applyFill="1">
      <alignment vertical="top"/>
    </xf>
    <xf numFmtId="1" fontId="8" fillId="0" borderId="0" xfId="0" applyNumberFormat="1" applyFont="1" applyFill="1">
      <alignment vertical="top"/>
    </xf>
    <xf numFmtId="1" fontId="9" fillId="0" borderId="0" xfId="0" applyNumberFormat="1" applyFont="1" applyFill="1" applyAlignment="1">
      <alignment horizontal="right" vertical="top"/>
    </xf>
    <xf numFmtId="1" fontId="9" fillId="0" borderId="0" xfId="0" applyNumberFormat="1" applyFont="1">
      <alignment vertical="top"/>
    </xf>
    <xf numFmtId="169" fontId="9" fillId="0" borderId="0" xfId="0" applyNumberFormat="1" applyFont="1" applyFill="1">
      <alignment vertical="top"/>
    </xf>
    <xf numFmtId="1" fontId="5" fillId="0" borderId="0" xfId="0" applyNumberFormat="1" applyFont="1">
      <alignment vertical="top"/>
    </xf>
    <xf numFmtId="170" fontId="9" fillId="0" borderId="0" xfId="2" applyFont="1">
      <alignment vertical="top"/>
    </xf>
    <xf numFmtId="164" fontId="5" fillId="0" borderId="0" xfId="0" applyFont="1">
      <alignment vertical="top"/>
    </xf>
    <xf numFmtId="167" fontId="7" fillId="0" borderId="0" xfId="1" applyFont="1">
      <alignment vertical="top"/>
    </xf>
    <xf numFmtId="167" fontId="5" fillId="0" borderId="0" xfId="1" applyFont="1">
      <alignment vertical="top"/>
    </xf>
    <xf numFmtId="170" fontId="5" fillId="0" borderId="0" xfId="2" applyFont="1">
      <alignment vertical="top"/>
    </xf>
    <xf numFmtId="167" fontId="5" fillId="0" borderId="0" xfId="1" applyFont="1" applyFill="1">
      <alignment vertical="top"/>
    </xf>
    <xf numFmtId="164" fontId="9" fillId="0" borderId="0" xfId="0" applyFont="1" applyBorder="1">
      <alignment vertical="top"/>
    </xf>
    <xf numFmtId="164" fontId="13" fillId="0" borderId="0" xfId="0" applyFont="1" applyBorder="1">
      <alignment vertical="top"/>
    </xf>
    <xf numFmtId="164" fontId="0" fillId="0" borderId="0" xfId="0" applyFont="1" applyBorder="1">
      <alignment vertical="top"/>
    </xf>
    <xf numFmtId="164" fontId="9" fillId="4" borderId="0" xfId="0" applyFont="1" applyFill="1">
      <alignment vertical="top"/>
    </xf>
    <xf numFmtId="171" fontId="9" fillId="0" borderId="0" xfId="6" applyFont="1" applyFill="1">
      <alignment vertical="top"/>
    </xf>
    <xf numFmtId="172" fontId="9" fillId="0" borderId="0" xfId="5" applyNumberFormat="1" applyFont="1" applyFill="1">
      <alignment vertical="top"/>
    </xf>
    <xf numFmtId="172" fontId="5" fillId="0" borderId="0" xfId="5" applyNumberFormat="1" applyFont="1" applyFill="1">
      <alignment vertical="top"/>
    </xf>
    <xf numFmtId="166" fontId="11" fillId="0" borderId="0" xfId="4" applyFont="1">
      <alignment vertical="top"/>
    </xf>
    <xf numFmtId="166" fontId="12" fillId="0" borderId="0" xfId="4" applyFont="1">
      <alignment vertical="top"/>
    </xf>
    <xf numFmtId="164" fontId="11" fillId="0" borderId="0" xfId="0" applyFont="1" applyFill="1">
      <alignment vertical="top"/>
    </xf>
    <xf numFmtId="164" fontId="12" fillId="0" borderId="0" xfId="0" applyFont="1" applyFill="1">
      <alignment vertical="top"/>
    </xf>
    <xf numFmtId="165" fontId="9" fillId="4" borderId="0" xfId="3" applyFont="1" applyFill="1">
      <alignment vertical="top"/>
    </xf>
    <xf numFmtId="165" fontId="5" fillId="0" borderId="0" xfId="3" applyFont="1" applyFill="1">
      <alignment vertical="top"/>
    </xf>
    <xf numFmtId="167" fontId="11" fillId="0" borderId="0" xfId="1" applyFont="1" applyFill="1">
      <alignment vertical="top"/>
    </xf>
    <xf numFmtId="167" fontId="12" fillId="0" borderId="0" xfId="1" applyFont="1" applyFill="1">
      <alignment vertical="top"/>
    </xf>
    <xf numFmtId="1" fontId="9" fillId="0" borderId="0" xfId="0" applyNumberFormat="1" applyFont="1" applyFill="1">
      <alignment vertical="top"/>
    </xf>
    <xf numFmtId="165" fontId="0" fillId="0" borderId="0" xfId="3" applyFont="1">
      <alignment vertical="top"/>
    </xf>
    <xf numFmtId="164" fontId="1" fillId="0" borderId="0" xfId="0" applyFont="1">
      <alignment vertical="top"/>
    </xf>
    <xf numFmtId="164" fontId="0" fillId="0" borderId="0" xfId="0" applyFont="1">
      <alignment vertical="top"/>
    </xf>
    <xf numFmtId="166" fontId="0" fillId="0" borderId="0" xfId="4" applyFont="1" applyFill="1" applyBorder="1">
      <alignment vertical="top"/>
    </xf>
    <xf numFmtId="173" fontId="9" fillId="0" borderId="0" xfId="1" applyNumberFormat="1" applyFont="1" applyFill="1">
      <alignment vertical="top"/>
    </xf>
    <xf numFmtId="166" fontId="5" fillId="0" borderId="0" xfId="1" applyNumberFormat="1" applyFont="1" applyFill="1" applyBorder="1">
      <alignment vertical="top"/>
    </xf>
    <xf numFmtId="167" fontId="14" fillId="0" borderId="0" xfId="1" applyFont="1">
      <alignment vertical="top"/>
    </xf>
    <xf numFmtId="167" fontId="15" fillId="0" borderId="0" xfId="1" applyFont="1">
      <alignment vertical="top"/>
    </xf>
    <xf numFmtId="167" fontId="0" fillId="0" borderId="0" xfId="1" applyFont="1" applyFill="1">
      <alignment vertical="top"/>
    </xf>
    <xf numFmtId="165" fontId="11" fillId="0" borderId="0" xfId="3" applyFont="1" applyFill="1">
      <alignment vertical="top"/>
    </xf>
    <xf numFmtId="165" fontId="12" fillId="0" borderId="0" xfId="3" applyFont="1" applyFill="1">
      <alignment vertical="top"/>
    </xf>
    <xf numFmtId="164" fontId="0" fillId="0" borderId="0" xfId="0" applyFont="1" applyFill="1" applyBorder="1">
      <alignment vertical="top"/>
    </xf>
    <xf numFmtId="167" fontId="9" fillId="0" borderId="0" xfId="0" applyNumberFormat="1" applyFont="1" applyFill="1">
      <alignment vertical="top"/>
    </xf>
    <xf numFmtId="167" fontId="9" fillId="4" borderId="0" xfId="0" applyNumberFormat="1" applyFont="1" applyFill="1">
      <alignment vertical="top"/>
    </xf>
    <xf numFmtId="164" fontId="10" fillId="0" borderId="0" xfId="0" applyFont="1" applyFill="1" applyBorder="1">
      <alignment vertical="top"/>
    </xf>
    <xf numFmtId="167" fontId="5" fillId="0" borderId="0" xfId="1" applyFont="1" applyFill="1" applyBorder="1">
      <alignment vertical="top"/>
    </xf>
    <xf numFmtId="167" fontId="9" fillId="0" borderId="0" xfId="0" applyNumberFormat="1" applyFont="1" applyAlignment="1">
      <alignment horizontal="right" vertical="top"/>
    </xf>
    <xf numFmtId="167" fontId="9" fillId="0" borderId="0" xfId="0" applyNumberFormat="1" applyFont="1">
      <alignment vertical="top"/>
    </xf>
    <xf numFmtId="167" fontId="5" fillId="0" borderId="0" xfId="0" applyNumberFormat="1" applyFont="1" applyFill="1">
      <alignment vertical="top"/>
    </xf>
    <xf numFmtId="164" fontId="9" fillId="0" borderId="0" xfId="0" applyFont="1" applyAlignment="1">
      <alignment horizontal="left" vertical="top"/>
    </xf>
    <xf numFmtId="164" fontId="0" fillId="0" borderId="0" xfId="0" applyFont="1" applyFill="1" applyBorder="1" applyAlignment="1">
      <alignment horizontal="right" vertical="top"/>
    </xf>
    <xf numFmtId="164" fontId="9" fillId="0" borderId="0" xfId="1" applyNumberFormat="1" applyFont="1">
      <alignment vertical="top"/>
    </xf>
    <xf numFmtId="164" fontId="5" fillId="0" borderId="0" xfId="0" applyFont="1" applyAlignment="1">
      <alignment horizontal="right" vertical="top"/>
    </xf>
    <xf numFmtId="1" fontId="5" fillId="0" borderId="0" xfId="0" applyNumberFormat="1" applyFont="1" applyFill="1">
      <alignment vertical="top"/>
    </xf>
    <xf numFmtId="164" fontId="7" fillId="0" borderId="0" xfId="0" applyFont="1">
      <alignment vertical="top"/>
    </xf>
    <xf numFmtId="164" fontId="9" fillId="0" borderId="0" xfId="0" applyFont="1" applyAlignment="1">
      <alignment horizontal="right" vertical="top"/>
    </xf>
    <xf numFmtId="164" fontId="7" fillId="0" borderId="1" xfId="0" applyFont="1" applyBorder="1">
      <alignment vertical="top"/>
    </xf>
    <xf numFmtId="164" fontId="7" fillId="0" borderId="1" xfId="0" applyFont="1" applyFill="1" applyBorder="1">
      <alignment vertical="top"/>
    </xf>
    <xf numFmtId="164" fontId="8" fillId="0" borderId="1" xfId="0" applyFont="1" applyFill="1" applyBorder="1">
      <alignment vertical="top"/>
    </xf>
    <xf numFmtId="164" fontId="9" fillId="0" borderId="1" xfId="0" applyFont="1" applyBorder="1" applyAlignment="1">
      <alignment horizontal="right" vertical="top"/>
    </xf>
    <xf numFmtId="164" fontId="9" fillId="0" borderId="1" xfId="0" applyFont="1" applyBorder="1">
      <alignment vertical="top"/>
    </xf>
    <xf numFmtId="164" fontId="7" fillId="0" borderId="0" xfId="0" applyFont="1" applyBorder="1">
      <alignment vertical="top"/>
    </xf>
    <xf numFmtId="164" fontId="9" fillId="0" borderId="0" xfId="0" applyFont="1" applyBorder="1" applyAlignment="1">
      <alignment horizontal="right" vertical="top"/>
    </xf>
    <xf numFmtId="164" fontId="18" fillId="0" borderId="0" xfId="0" applyFont="1" applyFill="1" applyBorder="1">
      <alignment vertical="top"/>
    </xf>
    <xf numFmtId="164" fontId="7" fillId="0" borderId="2" xfId="0" applyFont="1" applyBorder="1">
      <alignment vertical="top"/>
    </xf>
    <xf numFmtId="164" fontId="7" fillId="0" borderId="2" xfId="0" applyFont="1" applyFill="1" applyBorder="1">
      <alignment vertical="top"/>
    </xf>
    <xf numFmtId="164" fontId="8" fillId="0" borderId="2" xfId="0" applyFont="1" applyFill="1" applyBorder="1">
      <alignment vertical="top"/>
    </xf>
    <xf numFmtId="164" fontId="9" fillId="0" borderId="2" xfId="0" applyFont="1" applyBorder="1" applyAlignment="1">
      <alignment horizontal="right" vertical="top"/>
    </xf>
    <xf numFmtId="164" fontId="9" fillId="0" borderId="2" xfId="0" applyFont="1" applyBorder="1">
      <alignment vertical="top"/>
    </xf>
    <xf numFmtId="164" fontId="5" fillId="0" borderId="2" xfId="0" applyFont="1" applyFill="1" applyBorder="1">
      <alignment vertical="top"/>
    </xf>
    <xf numFmtId="164" fontId="9" fillId="6" borderId="0" xfId="0" applyFont="1" applyFill="1" applyBorder="1">
      <alignment vertical="top"/>
    </xf>
    <xf numFmtId="164" fontId="3" fillId="0" borderId="0" xfId="0" applyFont="1">
      <alignment vertical="top"/>
    </xf>
    <xf numFmtId="164" fontId="6" fillId="0" borderId="0" xfId="0" applyFont="1" applyFill="1" applyBorder="1">
      <alignment vertical="top"/>
    </xf>
    <xf numFmtId="1" fontId="5" fillId="0" borderId="0" xfId="0" applyNumberFormat="1" applyFont="1" applyFill="1" applyBorder="1">
      <alignment vertical="top"/>
    </xf>
    <xf numFmtId="164" fontId="7" fillId="0" borderId="3" xfId="0" applyFont="1" applyFill="1" applyBorder="1">
      <alignment vertical="top"/>
    </xf>
    <xf numFmtId="164" fontId="8" fillId="0" borderId="3" xfId="0" applyFont="1" applyFill="1" applyBorder="1">
      <alignment vertical="top"/>
    </xf>
    <xf numFmtId="164" fontId="9" fillId="0" borderId="3" xfId="0" applyFont="1" applyFill="1" applyBorder="1">
      <alignment vertical="top"/>
    </xf>
    <xf numFmtId="164" fontId="9" fillId="6" borderId="3" xfId="0" applyFont="1" applyFill="1" applyBorder="1">
      <alignment vertical="top"/>
    </xf>
    <xf numFmtId="164" fontId="9" fillId="0" borderId="3" xfId="0" applyFont="1" applyBorder="1">
      <alignment vertical="top"/>
    </xf>
    <xf numFmtId="164" fontId="7" fillId="0" borderId="4" xfId="0" applyFont="1" applyFill="1" applyBorder="1">
      <alignment vertical="top"/>
    </xf>
    <xf numFmtId="164" fontId="8" fillId="0" borderId="4" xfId="0" applyFont="1" applyFill="1" applyBorder="1">
      <alignment vertical="top"/>
    </xf>
    <xf numFmtId="164" fontId="9" fillId="0" borderId="4" xfId="0" applyFont="1" applyFill="1" applyBorder="1">
      <alignment vertical="top"/>
    </xf>
    <xf numFmtId="164" fontId="9" fillId="6" borderId="4" xfId="0" applyFont="1" applyFill="1" applyBorder="1">
      <alignment vertical="top"/>
    </xf>
    <xf numFmtId="164" fontId="9" fillId="0" borderId="4" xfId="0" applyFont="1" applyBorder="1">
      <alignment vertical="top"/>
    </xf>
    <xf numFmtId="164" fontId="9" fillId="4" borderId="4" xfId="0" applyFont="1" applyFill="1" applyBorder="1">
      <alignment vertical="top"/>
    </xf>
    <xf numFmtId="167" fontId="9" fillId="5" borderId="0" xfId="1" applyFont="1" applyFill="1">
      <alignment vertical="top"/>
    </xf>
    <xf numFmtId="167" fontId="3" fillId="0" borderId="0" xfId="1" applyFont="1" applyFill="1">
      <alignment vertical="top"/>
    </xf>
    <xf numFmtId="167" fontId="4" fillId="0" borderId="0" xfId="1" applyFont="1" applyFill="1">
      <alignment vertical="top"/>
    </xf>
    <xf numFmtId="167" fontId="5" fillId="0" borderId="0" xfId="1" applyFont="1" applyFill="1" applyAlignment="1">
      <alignment horizontal="right" vertical="top"/>
    </xf>
    <xf numFmtId="167" fontId="5" fillId="8" borderId="0" xfId="7" applyFont="1" applyFill="1">
      <alignment vertical="top"/>
    </xf>
    <xf numFmtId="167" fontId="3" fillId="0" borderId="0" xfId="1" applyFont="1">
      <alignment vertical="top"/>
    </xf>
    <xf numFmtId="167" fontId="5" fillId="0" borderId="0" xfId="1" applyFont="1" applyAlignment="1">
      <alignment horizontal="right" vertical="top"/>
    </xf>
    <xf numFmtId="167" fontId="18" fillId="0" borderId="0" xfId="1" applyFont="1">
      <alignment vertical="top"/>
    </xf>
    <xf numFmtId="167" fontId="5" fillId="0" borderId="0" xfId="7" applyFont="1">
      <alignment vertical="top"/>
    </xf>
    <xf numFmtId="167" fontId="5" fillId="9" borderId="0" xfId="1" applyFont="1" applyFill="1">
      <alignment vertical="top"/>
    </xf>
    <xf numFmtId="170" fontId="3" fillId="0" borderId="0" xfId="2" applyFont="1">
      <alignment vertical="top"/>
    </xf>
    <xf numFmtId="170" fontId="3" fillId="0" borderId="0" xfId="2" applyFont="1" applyFill="1">
      <alignment vertical="top"/>
    </xf>
    <xf numFmtId="170" fontId="4" fillId="0" borderId="0" xfId="2" applyFont="1" applyFill="1">
      <alignment vertical="top"/>
    </xf>
    <xf numFmtId="170" fontId="5" fillId="8" borderId="0" xfId="2" applyFont="1" applyFill="1">
      <alignment vertical="top"/>
    </xf>
    <xf numFmtId="170" fontId="5" fillId="0" borderId="0" xfId="2" applyFont="1" applyFill="1" applyBorder="1">
      <alignment vertical="top"/>
    </xf>
    <xf numFmtId="167" fontId="6" fillId="0" borderId="0" xfId="8" applyNumberFormat="1" applyFont="1" applyFill="1">
      <alignment vertical="top"/>
    </xf>
    <xf numFmtId="164" fontId="6" fillId="0" borderId="0" xfId="8" applyFont="1" applyFill="1">
      <alignment vertical="top"/>
    </xf>
    <xf numFmtId="164" fontId="19" fillId="0" borderId="0" xfId="8" applyFont="1" applyFill="1">
      <alignment vertical="top"/>
    </xf>
    <xf numFmtId="164" fontId="20" fillId="0" borderId="0" xfId="8" applyFont="1">
      <alignment vertical="top"/>
    </xf>
    <xf numFmtId="164" fontId="21" fillId="0" borderId="0" xfId="8" applyFont="1" applyBorder="1" applyAlignment="1">
      <alignment horizontal="center" vertical="top"/>
    </xf>
    <xf numFmtId="167" fontId="22" fillId="0" borderId="0" xfId="8" applyNumberFormat="1" applyFont="1" applyBorder="1" applyAlignment="1">
      <alignment horizontal="left" vertical="top"/>
    </xf>
    <xf numFmtId="164" fontId="20" fillId="0" borderId="0" xfId="8" applyFont="1" applyFill="1">
      <alignment vertical="top"/>
    </xf>
    <xf numFmtId="164" fontId="23" fillId="0" borderId="0" xfId="8" applyFont="1" applyBorder="1" applyAlignment="1">
      <alignment horizontal="left" vertical="top"/>
    </xf>
    <xf numFmtId="174" fontId="20" fillId="0" borderId="0" xfId="8" applyNumberFormat="1" applyFont="1">
      <alignment vertical="top"/>
    </xf>
    <xf numFmtId="165" fontId="5" fillId="10" borderId="0" xfId="3" applyFont="1" applyFill="1" applyBorder="1">
      <alignment vertical="top"/>
    </xf>
    <xf numFmtId="0" fontId="5" fillId="0" borderId="0" xfId="8" applyNumberFormat="1" applyFont="1" applyFill="1" applyBorder="1" applyAlignment="1">
      <alignment vertical="top" wrapText="1"/>
    </xf>
    <xf numFmtId="167" fontId="5" fillId="0" borderId="0" xfId="8" applyNumberFormat="1" applyFont="1" applyFill="1">
      <alignment vertical="top"/>
    </xf>
    <xf numFmtId="164" fontId="3" fillId="0" borderId="0" xfId="8" applyFont="1" applyFill="1">
      <alignment vertical="top"/>
    </xf>
    <xf numFmtId="164" fontId="4" fillId="0" borderId="0" xfId="8" applyFont="1" applyFill="1">
      <alignment vertical="top"/>
    </xf>
    <xf numFmtId="164" fontId="5" fillId="0" borderId="0" xfId="8" applyFont="1">
      <alignment vertical="top"/>
    </xf>
    <xf numFmtId="165" fontId="5" fillId="0" borderId="0" xfId="3" applyFont="1" applyBorder="1">
      <alignment vertical="top"/>
    </xf>
    <xf numFmtId="164" fontId="5" fillId="0" borderId="0" xfId="8">
      <alignment vertical="top"/>
    </xf>
    <xf numFmtId="14" fontId="5" fillId="0" borderId="5" xfId="8" applyNumberFormat="1" applyFont="1" applyFill="1" applyBorder="1" applyAlignment="1">
      <alignment horizontal="left" vertical="top"/>
    </xf>
    <xf numFmtId="164" fontId="5" fillId="0" borderId="0" xfId="8" applyFont="1" applyFill="1">
      <alignment vertical="top"/>
    </xf>
    <xf numFmtId="164" fontId="5" fillId="11" borderId="0" xfId="8" applyFont="1" applyFill="1" applyBorder="1" applyAlignment="1">
      <alignment horizontal="right" vertical="top"/>
    </xf>
    <xf numFmtId="174" fontId="5" fillId="0" borderId="0" xfId="8" applyNumberFormat="1" applyFont="1">
      <alignment vertical="top"/>
    </xf>
    <xf numFmtId="165" fontId="5" fillId="0" borderId="0" xfId="3" applyFont="1" applyFill="1" applyBorder="1">
      <alignment vertical="top"/>
    </xf>
    <xf numFmtId="167" fontId="3" fillId="0" borderId="5" xfId="8" applyNumberFormat="1" applyFont="1" applyBorder="1" applyAlignment="1">
      <alignment horizontal="left" vertical="top"/>
    </xf>
    <xf numFmtId="167" fontId="3" fillId="0" borderId="0" xfId="8" applyNumberFormat="1" applyFont="1" applyBorder="1" applyAlignment="1">
      <alignment horizontal="left" vertical="top"/>
    </xf>
    <xf numFmtId="164" fontId="3" fillId="0" borderId="0" xfId="8" applyFont="1">
      <alignment vertical="top"/>
    </xf>
    <xf numFmtId="164" fontId="4" fillId="0" borderId="0" xfId="8" applyFont="1">
      <alignment vertical="top"/>
    </xf>
    <xf numFmtId="164" fontId="5" fillId="0" borderId="0" xfId="8" applyFont="1" applyFill="1" applyBorder="1">
      <alignment vertical="top"/>
    </xf>
    <xf numFmtId="164" fontId="5" fillId="8" borderId="0" xfId="8" applyFont="1" applyFill="1" applyBorder="1">
      <alignment vertical="top"/>
    </xf>
    <xf numFmtId="164" fontId="4" fillId="0" borderId="0" xfId="8" applyFont="1" applyBorder="1">
      <alignment vertical="top"/>
    </xf>
    <xf numFmtId="164" fontId="5" fillId="10" borderId="0" xfId="8" applyFont="1" applyFill="1" applyBorder="1">
      <alignment vertical="top"/>
    </xf>
    <xf numFmtId="164" fontId="3" fillId="10" borderId="0" xfId="8" applyFont="1" applyFill="1">
      <alignment vertical="top"/>
    </xf>
    <xf numFmtId="164" fontId="4" fillId="10" borderId="0" xfId="8" applyFont="1" applyFill="1">
      <alignment vertical="top"/>
    </xf>
    <xf numFmtId="164" fontId="5" fillId="10" borderId="0" xfId="8" applyFont="1" applyFill="1">
      <alignment vertical="top"/>
    </xf>
    <xf numFmtId="164" fontId="5" fillId="10" borderId="0" xfId="8" applyFont="1" applyFill="1" applyAlignment="1">
      <alignment horizontal="right" vertical="top"/>
    </xf>
    <xf numFmtId="164" fontId="5" fillId="12" borderId="0" xfId="8" applyFont="1" applyFill="1">
      <alignment vertical="top"/>
    </xf>
    <xf numFmtId="174" fontId="5" fillId="10" borderId="0" xfId="8" applyNumberFormat="1" applyFont="1" applyFill="1">
      <alignment vertical="top"/>
    </xf>
    <xf numFmtId="164" fontId="3" fillId="13" borderId="0" xfId="8" applyFont="1" applyFill="1">
      <alignment vertical="top"/>
    </xf>
    <xf numFmtId="164" fontId="4" fillId="13" borderId="0" xfId="8" applyFont="1" applyFill="1">
      <alignment vertical="top"/>
    </xf>
    <xf numFmtId="164" fontId="5" fillId="13" borderId="0" xfId="8" applyFont="1" applyFill="1">
      <alignment vertical="top"/>
    </xf>
    <xf numFmtId="164" fontId="5" fillId="13" borderId="0" xfId="8" applyFont="1" applyFill="1" applyAlignment="1">
      <alignment horizontal="right" vertical="top"/>
    </xf>
    <xf numFmtId="164" fontId="18" fillId="13" borderId="0" xfId="8" applyFont="1" applyFill="1">
      <alignment vertical="top"/>
    </xf>
    <xf numFmtId="174" fontId="18" fillId="13" borderId="0" xfId="8" applyNumberFormat="1" applyFont="1" applyFill="1">
      <alignment vertical="top"/>
    </xf>
    <xf numFmtId="167" fontId="5" fillId="13" borderId="0" xfId="8" applyNumberFormat="1" applyFont="1" applyFill="1">
      <alignment vertical="top"/>
    </xf>
    <xf numFmtId="164" fontId="3" fillId="0" borderId="0" xfId="8" applyFont="1" applyFill="1" applyBorder="1">
      <alignment vertical="top"/>
    </xf>
    <xf numFmtId="164" fontId="5" fillId="0" borderId="0" xfId="8" applyFont="1" applyBorder="1">
      <alignment vertical="top"/>
    </xf>
    <xf numFmtId="164" fontId="5" fillId="11" borderId="0" xfId="8" applyFont="1" applyFill="1" applyBorder="1">
      <alignment vertical="top"/>
    </xf>
    <xf numFmtId="170" fontId="5" fillId="0" borderId="0" xfId="9" applyFont="1" applyFill="1">
      <alignment vertical="top"/>
    </xf>
    <xf numFmtId="164" fontId="5" fillId="14" borderId="0" xfId="8" applyFont="1" applyFill="1">
      <alignment vertical="top"/>
    </xf>
    <xf numFmtId="164" fontId="18" fillId="10" borderId="0" xfId="8" applyFont="1" applyFill="1">
      <alignment vertical="top"/>
    </xf>
    <xf numFmtId="164" fontId="4" fillId="0" borderId="0" xfId="8" applyFont="1" applyFill="1" applyBorder="1">
      <alignment vertical="top"/>
    </xf>
    <xf numFmtId="164" fontId="5" fillId="11" borderId="0" xfId="8" applyFont="1" applyFill="1">
      <alignment vertical="top"/>
    </xf>
    <xf numFmtId="170" fontId="5" fillId="10" borderId="0" xfId="9" applyFont="1" applyFill="1">
      <alignment vertical="top"/>
    </xf>
    <xf numFmtId="164" fontId="3" fillId="7" borderId="0" xfId="8" applyFont="1" applyFill="1">
      <alignment vertical="top"/>
    </xf>
    <xf numFmtId="164" fontId="4" fillId="7" borderId="0" xfId="8" applyFont="1" applyFill="1">
      <alignment vertical="top"/>
    </xf>
    <xf numFmtId="164" fontId="5" fillId="7" borderId="0" xfId="8" applyFont="1" applyFill="1">
      <alignment vertical="top"/>
    </xf>
    <xf numFmtId="164" fontId="5" fillId="7" borderId="0" xfId="8" applyFont="1" applyFill="1" applyAlignment="1">
      <alignment horizontal="right" vertical="top"/>
    </xf>
    <xf numFmtId="174" fontId="5" fillId="7" borderId="0" xfId="8" applyNumberFormat="1" applyFont="1" applyFill="1">
      <alignment vertical="top"/>
    </xf>
    <xf numFmtId="167" fontId="5" fillId="7" borderId="0" xfId="8" applyNumberFormat="1" applyFont="1" applyFill="1">
      <alignment vertical="top"/>
    </xf>
    <xf numFmtId="167" fontId="3" fillId="0" borderId="0" xfId="8" applyNumberFormat="1" applyFont="1" applyFill="1">
      <alignment vertical="top"/>
    </xf>
    <xf numFmtId="167" fontId="4" fillId="0" borderId="0" xfId="8" applyNumberFormat="1" applyFont="1" applyFill="1">
      <alignment vertical="top"/>
    </xf>
    <xf numFmtId="174" fontId="5" fillId="0" borderId="0" xfId="8" applyNumberFormat="1" applyFont="1" applyFill="1">
      <alignment vertical="top"/>
    </xf>
    <xf numFmtId="167" fontId="5" fillId="14" borderId="0" xfId="8" applyNumberFormat="1" applyFont="1" applyFill="1">
      <alignment vertical="top"/>
    </xf>
    <xf numFmtId="165" fontId="3" fillId="0" borderId="0" xfId="3" applyFont="1" applyFill="1">
      <alignment vertical="top"/>
    </xf>
    <xf numFmtId="165" fontId="3" fillId="0" borderId="0" xfId="3" applyFont="1">
      <alignment vertical="top"/>
    </xf>
    <xf numFmtId="165" fontId="4" fillId="0" borderId="0" xfId="3" applyFont="1">
      <alignment vertical="top"/>
    </xf>
    <xf numFmtId="165" fontId="5" fillId="0" borderId="0" xfId="3" applyFont="1" applyAlignment="1">
      <alignment horizontal="right" vertical="top"/>
    </xf>
    <xf numFmtId="175" fontId="5" fillId="0" borderId="0" xfId="3" applyNumberFormat="1" applyFont="1" applyFill="1">
      <alignment vertical="top"/>
    </xf>
    <xf numFmtId="165" fontId="5" fillId="10" borderId="0" xfId="3" applyFont="1" applyFill="1">
      <alignment vertical="top"/>
    </xf>
    <xf numFmtId="165" fontId="5" fillId="14" borderId="0" xfId="3" applyFont="1" applyFill="1">
      <alignment vertical="top"/>
    </xf>
    <xf numFmtId="175" fontId="3" fillId="0" borderId="0" xfId="3" applyNumberFormat="1" applyFont="1" applyFill="1">
      <alignment vertical="top"/>
    </xf>
    <xf numFmtId="175" fontId="3" fillId="0" borderId="0" xfId="3" applyNumberFormat="1" applyFont="1">
      <alignment vertical="top"/>
    </xf>
    <xf numFmtId="175" fontId="4" fillId="0" borderId="0" xfId="3" applyNumberFormat="1" applyFont="1">
      <alignment vertical="top"/>
    </xf>
    <xf numFmtId="175" fontId="5" fillId="0" borderId="0" xfId="3" applyNumberFormat="1" applyFont="1">
      <alignment vertical="top"/>
    </xf>
    <xf numFmtId="164" fontId="5" fillId="0" borderId="0" xfId="8" applyFont="1" applyAlignment="1">
      <alignment horizontal="right" vertical="top"/>
    </xf>
    <xf numFmtId="175" fontId="5" fillId="10" borderId="0" xfId="3" applyNumberFormat="1" applyFont="1" applyFill="1">
      <alignment vertical="top"/>
    </xf>
    <xf numFmtId="175" fontId="5" fillId="14" borderId="0" xfId="3" applyNumberFormat="1" applyFont="1" applyFill="1">
      <alignment vertical="top"/>
    </xf>
    <xf numFmtId="167" fontId="3" fillId="12" borderId="0" xfId="8" applyNumberFormat="1" applyFont="1" applyFill="1">
      <alignment vertical="top"/>
    </xf>
    <xf numFmtId="167" fontId="4" fillId="12" borderId="0" xfId="8" applyNumberFormat="1" applyFont="1" applyFill="1">
      <alignment vertical="top"/>
    </xf>
    <xf numFmtId="167" fontId="5" fillId="12" borderId="0" xfId="8" applyNumberFormat="1" applyFont="1" applyFill="1">
      <alignment vertical="top"/>
    </xf>
    <xf numFmtId="164" fontId="3" fillId="12" borderId="0" xfId="8" applyFont="1" applyFill="1">
      <alignment vertical="top"/>
    </xf>
    <xf numFmtId="167" fontId="5" fillId="12" borderId="0" xfId="8" applyNumberFormat="1" applyFont="1" applyFill="1" applyAlignment="1">
      <alignment horizontal="right"/>
    </xf>
    <xf numFmtId="167" fontId="5" fillId="12" borderId="0" xfId="8" applyNumberFormat="1" applyFont="1" applyFill="1" applyAlignment="1">
      <alignment horizontal="left"/>
    </xf>
    <xf numFmtId="174" fontId="5" fillId="12" borderId="0" xfId="8" applyNumberFormat="1" applyFont="1" applyFill="1">
      <alignment vertical="top"/>
    </xf>
    <xf numFmtId="164" fontId="5" fillId="8" borderId="0" xfId="8" applyFont="1" applyFill="1" applyAlignment="1">
      <alignment vertical="top" wrapText="1"/>
    </xf>
    <xf numFmtId="164" fontId="9" fillId="0" borderId="2" xfId="0" applyFont="1" applyFill="1" applyBorder="1" applyAlignment="1">
      <alignment horizontal="right" vertical="top"/>
    </xf>
    <xf numFmtId="164" fontId="9" fillId="0" borderId="2" xfId="0" applyFont="1" applyFill="1" applyBorder="1">
      <alignment vertical="top"/>
    </xf>
    <xf numFmtId="165" fontId="9" fillId="0" borderId="0" xfId="1" applyNumberFormat="1" applyFont="1" applyFill="1">
      <alignment vertical="top"/>
    </xf>
    <xf numFmtId="165" fontId="8" fillId="0" borderId="0" xfId="3" applyFont="1" applyFill="1">
      <alignment vertical="top"/>
    </xf>
    <xf numFmtId="164" fontId="5" fillId="15" borderId="0" xfId="0" applyFont="1" applyFill="1">
      <alignment vertical="top"/>
    </xf>
    <xf numFmtId="164" fontId="9" fillId="15" borderId="0" xfId="0" applyFont="1" applyFill="1" applyBorder="1">
      <alignment vertical="top"/>
    </xf>
    <xf numFmtId="165" fontId="7" fillId="15" borderId="0" xfId="3" applyFont="1" applyFill="1" applyBorder="1">
      <alignment vertical="top"/>
    </xf>
    <xf numFmtId="164" fontId="9" fillId="15" borderId="0" xfId="0" applyFont="1" applyFill="1">
      <alignment vertical="top"/>
    </xf>
    <xf numFmtId="166" fontId="9" fillId="15" borderId="0" xfId="4" applyFont="1" applyFill="1">
      <alignment vertical="top"/>
    </xf>
    <xf numFmtId="165" fontId="9" fillId="15" borderId="0" xfId="3" applyFont="1" applyFill="1">
      <alignment vertical="top"/>
    </xf>
    <xf numFmtId="167" fontId="9" fillId="15" borderId="0" xfId="0" applyNumberFormat="1" applyFont="1" applyFill="1" applyBorder="1">
      <alignment vertical="top"/>
    </xf>
    <xf numFmtId="170" fontId="9" fillId="3" borderId="0" xfId="10" applyFont="1" applyFill="1">
      <alignment vertical="top"/>
    </xf>
    <xf numFmtId="165" fontId="8" fillId="0" borderId="0" xfId="3" applyFont="1" applyFill="1" applyAlignment="1">
      <alignment horizontal="right" vertical="top"/>
    </xf>
    <xf numFmtId="164" fontId="8" fillId="3" borderId="0" xfId="0" applyFont="1" applyFill="1" applyAlignment="1">
      <alignment horizontal="right" vertical="top"/>
    </xf>
    <xf numFmtId="176" fontId="9" fillId="3" borderId="0" xfId="6" applyNumberFormat="1" applyFont="1" applyFill="1">
      <alignment vertical="top"/>
    </xf>
    <xf numFmtId="178" fontId="9" fillId="3" borderId="0" xfId="5" applyNumberFormat="1" applyFont="1" applyFill="1">
      <alignment vertical="top"/>
    </xf>
    <xf numFmtId="165" fontId="9" fillId="3" borderId="0" xfId="3" applyFont="1" applyFill="1">
      <alignment vertical="top"/>
    </xf>
    <xf numFmtId="164" fontId="25" fillId="15" borderId="0" xfId="8" applyFont="1" applyFill="1" applyAlignment="1">
      <alignment horizontal="right" vertical="top"/>
    </xf>
    <xf numFmtId="164" fontId="9" fillId="3" borderId="0" xfId="5" applyNumberFormat="1" applyFont="1" applyFill="1">
      <alignment vertical="top"/>
    </xf>
    <xf numFmtId="164" fontId="8" fillId="0" borderId="0" xfId="0" applyFont="1" applyFill="1" applyAlignment="1">
      <alignment horizontal="right" vertical="top"/>
    </xf>
    <xf numFmtId="166" fontId="9" fillId="3" borderId="0" xfId="4" applyFont="1" applyFill="1" applyBorder="1">
      <alignment vertical="top"/>
    </xf>
    <xf numFmtId="167" fontId="9" fillId="3" borderId="0" xfId="1" applyFont="1" applyFill="1" applyBorder="1">
      <alignment vertical="top"/>
    </xf>
    <xf numFmtId="164" fontId="9" fillId="3" borderId="0" xfId="0" applyFont="1" applyFill="1" applyBorder="1">
      <alignment vertical="top"/>
    </xf>
    <xf numFmtId="164" fontId="8" fillId="3" borderId="0" xfId="0" applyFont="1" applyFill="1" applyBorder="1" applyAlignment="1">
      <alignment horizontal="right" vertical="top"/>
    </xf>
    <xf numFmtId="170" fontId="9" fillId="3" borderId="0" xfId="10" applyFont="1" applyFill="1" applyBorder="1">
      <alignment vertical="top"/>
    </xf>
    <xf numFmtId="176" fontId="9" fillId="3" borderId="0" xfId="6" applyNumberFormat="1" applyFont="1" applyFill="1" applyBorder="1">
      <alignment vertical="top"/>
    </xf>
    <xf numFmtId="178" fontId="9" fillId="3" borderId="0" xfId="5" applyNumberFormat="1" applyFont="1" applyFill="1" applyBorder="1">
      <alignment vertical="top"/>
    </xf>
    <xf numFmtId="164" fontId="9" fillId="3" borderId="0" xfId="5" applyNumberFormat="1" applyFont="1" applyFill="1" applyBorder="1">
      <alignment vertical="top"/>
    </xf>
    <xf numFmtId="165" fontId="9" fillId="3" borderId="0" xfId="3" applyFont="1" applyFill="1" applyBorder="1">
      <alignment vertical="top"/>
    </xf>
    <xf numFmtId="164" fontId="8" fillId="0" borderId="0" xfId="0" applyFont="1" applyFill="1" applyBorder="1" applyAlignment="1">
      <alignment horizontal="right" vertical="top"/>
    </xf>
    <xf numFmtId="165" fontId="9" fillId="0" borderId="0" xfId="3" applyFont="1" applyBorder="1">
      <alignment vertical="top"/>
    </xf>
    <xf numFmtId="168" fontId="9" fillId="4" borderId="0" xfId="5" applyFont="1" applyFill="1" applyBorder="1">
      <alignment vertical="top"/>
    </xf>
    <xf numFmtId="164" fontId="25" fillId="15" borderId="0" xfId="8" applyFont="1" applyFill="1" applyBorder="1" applyAlignment="1">
      <alignment horizontal="right" vertical="top"/>
    </xf>
    <xf numFmtId="164" fontId="5" fillId="15" borderId="0" xfId="0" applyFont="1" applyFill="1" applyBorder="1">
      <alignment vertical="top"/>
    </xf>
    <xf numFmtId="164" fontId="26" fillId="0" borderId="1" xfId="0" applyFont="1" applyBorder="1">
      <alignment vertical="top"/>
    </xf>
    <xf numFmtId="164" fontId="26" fillId="0" borderId="1" xfId="0" applyFont="1" applyFill="1" applyBorder="1">
      <alignment vertical="top"/>
    </xf>
    <xf numFmtId="164" fontId="27" fillId="0" borderId="1" xfId="0" applyFont="1" applyFill="1" applyBorder="1">
      <alignment vertical="top"/>
    </xf>
    <xf numFmtId="164" fontId="1" fillId="0" borderId="1" xfId="0" applyFont="1" applyBorder="1" applyAlignment="1">
      <alignment horizontal="right" vertical="top"/>
    </xf>
    <xf numFmtId="164" fontId="1" fillId="0" borderId="1" xfId="0" applyFont="1" applyBorder="1">
      <alignment vertical="top"/>
    </xf>
    <xf numFmtId="164" fontId="28" fillId="0" borderId="0" xfId="0" applyFont="1" applyFill="1" applyBorder="1">
      <alignment vertical="top"/>
    </xf>
    <xf numFmtId="164" fontId="13" fillId="0" borderId="0" xfId="0" applyFont="1" applyFill="1" applyBorder="1">
      <alignment vertical="top"/>
    </xf>
    <xf numFmtId="164" fontId="7" fillId="15" borderId="0" xfId="0" applyFont="1" applyFill="1" applyBorder="1">
      <alignment vertical="top"/>
    </xf>
    <xf numFmtId="164" fontId="8" fillId="15" borderId="0" xfId="0" applyFont="1" applyFill="1" applyBorder="1">
      <alignment vertical="top"/>
    </xf>
    <xf numFmtId="164" fontId="9" fillId="15" borderId="0" xfId="0" applyFont="1" applyFill="1" applyBorder="1" applyAlignment="1">
      <alignment horizontal="right" vertical="top"/>
    </xf>
    <xf numFmtId="164" fontId="11" fillId="15" borderId="0" xfId="0" applyFont="1" applyFill="1" applyBorder="1">
      <alignment vertical="top"/>
    </xf>
    <xf numFmtId="165" fontId="12" fillId="0" borderId="0" xfId="0" applyNumberFormat="1" applyFont="1">
      <alignment vertical="top"/>
    </xf>
    <xf numFmtId="164" fontId="12" fillId="0" borderId="0" xfId="0" applyFont="1">
      <alignment vertical="top"/>
    </xf>
    <xf numFmtId="170" fontId="12" fillId="0" borderId="0" xfId="0" applyNumberFormat="1" applyFont="1">
      <alignment vertical="top"/>
    </xf>
    <xf numFmtId="164" fontId="26" fillId="0" borderId="0" xfId="0" applyFont="1" applyFill="1">
      <alignment vertical="top"/>
    </xf>
    <xf numFmtId="164" fontId="27" fillId="0" borderId="0" xfId="0" applyFont="1" applyFill="1">
      <alignment vertical="top"/>
    </xf>
    <xf numFmtId="164" fontId="1" fillId="0" borderId="0" xfId="0" applyFont="1" applyFill="1">
      <alignment vertical="top"/>
    </xf>
    <xf numFmtId="165" fontId="1" fillId="0" borderId="0" xfId="3" applyFont="1" applyFill="1">
      <alignment vertical="top"/>
    </xf>
    <xf numFmtId="165" fontId="1" fillId="4" borderId="0" xfId="3" applyFont="1" applyFill="1">
      <alignment vertical="top"/>
    </xf>
    <xf numFmtId="165" fontId="28" fillId="0" borderId="0" xfId="3" applyFont="1" applyFill="1">
      <alignment vertical="top"/>
    </xf>
    <xf numFmtId="170" fontId="5" fillId="0" borderId="0" xfId="10" applyFont="1">
      <alignment vertical="top"/>
    </xf>
    <xf numFmtId="164" fontId="3" fillId="0" borderId="0" xfId="0" applyFont="1" applyFill="1" applyBorder="1">
      <alignment vertical="top"/>
    </xf>
    <xf numFmtId="164" fontId="4" fillId="0" borderId="0" xfId="0" applyFont="1" applyFill="1" applyBorder="1">
      <alignment vertical="top"/>
    </xf>
    <xf numFmtId="164" fontId="5" fillId="0" borderId="0" xfId="0" applyFont="1" applyBorder="1">
      <alignment vertical="top"/>
    </xf>
    <xf numFmtId="164" fontId="3" fillId="0" borderId="6" xfId="0" applyFont="1" applyFill="1" applyBorder="1">
      <alignment vertical="top"/>
    </xf>
    <xf numFmtId="164" fontId="4" fillId="0" borderId="6" xfId="0" applyFont="1" applyFill="1" applyBorder="1">
      <alignment vertical="top"/>
    </xf>
    <xf numFmtId="164" fontId="5" fillId="0" borderId="6" xfId="0" applyFont="1" applyFill="1" applyBorder="1">
      <alignment vertical="top"/>
    </xf>
    <xf numFmtId="164" fontId="5" fillId="0" borderId="6" xfId="0" applyFont="1" applyBorder="1">
      <alignment vertical="top"/>
    </xf>
    <xf numFmtId="164" fontId="3" fillId="0" borderId="2" xfId="0" applyFont="1" applyFill="1" applyBorder="1">
      <alignment vertical="top"/>
    </xf>
    <xf numFmtId="164" fontId="4" fillId="0" borderId="2" xfId="0" applyFont="1" applyFill="1" applyBorder="1">
      <alignment vertical="top"/>
    </xf>
    <xf numFmtId="164" fontId="5" fillId="0" borderId="2" xfId="0" applyFont="1" applyBorder="1">
      <alignment vertical="top"/>
    </xf>
    <xf numFmtId="170" fontId="5" fillId="0" borderId="2" xfId="10" applyFont="1" applyBorder="1">
      <alignment vertical="top"/>
    </xf>
    <xf numFmtId="164" fontId="28" fillId="0" borderId="0" xfId="0" applyFont="1">
      <alignment vertical="top"/>
    </xf>
    <xf numFmtId="170" fontId="3" fillId="0" borderId="0" xfId="10" applyFont="1" applyFill="1">
      <alignment vertical="top"/>
    </xf>
    <xf numFmtId="170" fontId="4" fillId="0" borderId="0" xfId="10" applyFont="1" applyFill="1">
      <alignment vertical="top"/>
    </xf>
    <xf numFmtId="170" fontId="5" fillId="0" borderId="0" xfId="10" applyFont="1" applyFill="1">
      <alignment vertical="top"/>
    </xf>
    <xf numFmtId="170" fontId="5" fillId="0" borderId="0" xfId="10" applyFont="1" applyFill="1" applyBorder="1">
      <alignment vertical="top"/>
    </xf>
    <xf numFmtId="171" fontId="5" fillId="0" borderId="0" xfId="6" applyFont="1">
      <alignment vertical="top"/>
    </xf>
    <xf numFmtId="168" fontId="5" fillId="0" borderId="0" xfId="5" applyFont="1">
      <alignment vertical="top"/>
    </xf>
    <xf numFmtId="168" fontId="5" fillId="0" borderId="2" xfId="5" applyFont="1" applyBorder="1">
      <alignment vertical="top"/>
    </xf>
    <xf numFmtId="165" fontId="29" fillId="0" borderId="0" xfId="0" applyNumberFormat="1" applyFont="1" applyAlignment="1">
      <alignment horizontal="right" vertical="top"/>
    </xf>
    <xf numFmtId="164" fontId="29" fillId="0" borderId="0" xfId="0" applyFont="1" applyAlignment="1">
      <alignment horizontal="right" vertical="top"/>
    </xf>
    <xf numFmtId="171" fontId="3" fillId="0" borderId="0" xfId="6" applyFont="1" applyFill="1">
      <alignment vertical="top"/>
    </xf>
    <xf numFmtId="171" fontId="4" fillId="0" borderId="0" xfId="6" applyFont="1" applyFill="1">
      <alignment vertical="top"/>
    </xf>
    <xf numFmtId="171" fontId="5" fillId="0" borderId="0" xfId="6" applyFont="1" applyFill="1">
      <alignment vertical="top"/>
    </xf>
    <xf numFmtId="171" fontId="5" fillId="0" borderId="0" xfId="6" applyFont="1" applyFill="1" applyBorder="1">
      <alignment vertical="top"/>
    </xf>
    <xf numFmtId="168" fontId="3" fillId="0" borderId="0" xfId="5" applyFont="1" applyFill="1">
      <alignment vertical="top"/>
    </xf>
    <xf numFmtId="168" fontId="4" fillId="0" borderId="0" xfId="5" applyFont="1" applyFill="1">
      <alignment vertical="top"/>
    </xf>
    <xf numFmtId="168" fontId="5" fillId="0" borderId="0" xfId="5" applyFont="1" applyFill="1">
      <alignment vertical="top"/>
    </xf>
    <xf numFmtId="168" fontId="5" fillId="0" borderId="0" xfId="5" applyFont="1" applyFill="1" applyBorder="1">
      <alignment vertical="top"/>
    </xf>
    <xf numFmtId="167" fontId="12" fillId="0" borderId="0" xfId="0" applyNumberFormat="1" applyFont="1">
      <alignment vertical="top"/>
    </xf>
    <xf numFmtId="164" fontId="3" fillId="0" borderId="7" xfId="0" applyFont="1" applyFill="1" applyBorder="1">
      <alignment vertical="top"/>
    </xf>
    <xf numFmtId="164" fontId="4" fillId="0" borderId="7" xfId="0" applyFont="1" applyFill="1" applyBorder="1">
      <alignment vertical="top"/>
    </xf>
    <xf numFmtId="164" fontId="5" fillId="0" borderId="7" xfId="0" applyFont="1" applyFill="1" applyBorder="1">
      <alignment vertical="top"/>
    </xf>
    <xf numFmtId="164" fontId="5" fillId="0" borderId="7" xfId="0" applyFont="1" applyBorder="1">
      <alignment vertical="top"/>
    </xf>
    <xf numFmtId="170" fontId="12" fillId="0" borderId="0" xfId="10" applyFont="1">
      <alignment vertical="top"/>
    </xf>
    <xf numFmtId="170" fontId="5" fillId="0" borderId="0" xfId="0" applyNumberFormat="1" applyFont="1" applyBorder="1">
      <alignment vertical="top"/>
    </xf>
    <xf numFmtId="170" fontId="5" fillId="0" borderId="6" xfId="0" applyNumberFormat="1" applyFont="1" applyBorder="1">
      <alignment vertical="top"/>
    </xf>
    <xf numFmtId="176" fontId="12" fillId="0" borderId="0" xfId="0" applyNumberFormat="1" applyFont="1">
      <alignment vertical="top"/>
    </xf>
    <xf numFmtId="171" fontId="30" fillId="0" borderId="2" xfId="6" applyFont="1" applyFill="1" applyBorder="1">
      <alignment vertical="top"/>
    </xf>
    <xf numFmtId="171" fontId="31" fillId="0" borderId="2" xfId="6" applyFont="1" applyFill="1" applyBorder="1">
      <alignment vertical="top"/>
    </xf>
    <xf numFmtId="171" fontId="28" fillId="0" borderId="2" xfId="6" applyFont="1" applyFill="1" applyBorder="1">
      <alignment vertical="top"/>
    </xf>
    <xf numFmtId="171" fontId="28" fillId="0" borderId="2" xfId="6" applyFont="1" applyBorder="1">
      <alignment vertical="top"/>
    </xf>
    <xf numFmtId="168" fontId="28" fillId="0" borderId="2" xfId="5" applyFont="1" applyBorder="1">
      <alignment vertical="top"/>
    </xf>
    <xf numFmtId="171" fontId="12" fillId="0" borderId="0" xfId="0" applyNumberFormat="1" applyFont="1">
      <alignment vertical="top"/>
    </xf>
    <xf numFmtId="178" fontId="12" fillId="0" borderId="0" xfId="0" applyNumberFormat="1" applyFont="1">
      <alignment vertical="top"/>
    </xf>
    <xf numFmtId="168" fontId="12" fillId="0" borderId="0" xfId="5" applyFont="1">
      <alignment vertical="top"/>
    </xf>
    <xf numFmtId="177" fontId="5" fillId="0" borderId="0" xfId="5" applyNumberFormat="1" applyFont="1" applyFill="1" applyBorder="1">
      <alignment vertical="top"/>
    </xf>
    <xf numFmtId="177" fontId="3" fillId="0" borderId="0" xfId="5" applyNumberFormat="1" applyFont="1" applyFill="1" applyBorder="1">
      <alignment vertical="top"/>
    </xf>
    <xf numFmtId="177" fontId="4" fillId="0" borderId="0" xfId="5" applyNumberFormat="1" applyFont="1" applyFill="1" applyBorder="1">
      <alignment vertical="top"/>
    </xf>
    <xf numFmtId="177" fontId="12" fillId="0" borderId="0" xfId="5" applyNumberFormat="1" applyFont="1" applyBorder="1">
      <alignment vertical="top"/>
    </xf>
    <xf numFmtId="177" fontId="3" fillId="0" borderId="2" xfId="5" applyNumberFormat="1" applyFont="1" applyFill="1" applyBorder="1">
      <alignment vertical="top"/>
    </xf>
    <xf numFmtId="177" fontId="4" fillId="0" borderId="2" xfId="5" applyNumberFormat="1" applyFont="1" applyFill="1" applyBorder="1">
      <alignment vertical="top"/>
    </xf>
    <xf numFmtId="177" fontId="5" fillId="0" borderId="2" xfId="5" applyNumberFormat="1" applyFont="1" applyFill="1" applyBorder="1">
      <alignment vertical="top"/>
    </xf>
    <xf numFmtId="177" fontId="12" fillId="0" borderId="2" xfId="5" applyNumberFormat="1" applyFont="1" applyBorder="1">
      <alignment vertical="top"/>
    </xf>
    <xf numFmtId="177" fontId="5" fillId="0" borderId="0" xfId="0" applyNumberFormat="1" applyFont="1">
      <alignment vertical="top"/>
    </xf>
    <xf numFmtId="164" fontId="5" fillId="0" borderId="0" xfId="0" applyNumberFormat="1" applyFont="1">
      <alignment vertical="top"/>
    </xf>
    <xf numFmtId="165" fontId="11" fillId="0" borderId="0" xfId="3" applyNumberFormat="1" applyFont="1" applyFill="1">
      <alignment vertical="top"/>
    </xf>
    <xf numFmtId="165" fontId="11" fillId="0" borderId="0" xfId="4" applyNumberFormat="1" applyFont="1">
      <alignment vertical="top"/>
    </xf>
    <xf numFmtId="164" fontId="11" fillId="0" borderId="0" xfId="3" applyNumberFormat="1" applyFont="1" applyFill="1">
      <alignment vertical="top"/>
    </xf>
    <xf numFmtId="165" fontId="9" fillId="0" borderId="0" xfId="4" applyNumberFormat="1" applyFont="1">
      <alignment vertical="top"/>
    </xf>
    <xf numFmtId="164" fontId="9" fillId="0" borderId="0" xfId="4" applyNumberFormat="1" applyFont="1">
      <alignment vertical="top"/>
    </xf>
    <xf numFmtId="165" fontId="9" fillId="0" borderId="0" xfId="4" applyNumberFormat="1" applyFont="1" applyFill="1">
      <alignment vertical="top"/>
    </xf>
    <xf numFmtId="166" fontId="9" fillId="0" borderId="0" xfId="4" applyNumberFormat="1" applyFont="1" applyFill="1">
      <alignment vertical="top"/>
    </xf>
    <xf numFmtId="165" fontId="9" fillId="0" borderId="0" xfId="3" applyNumberFormat="1" applyFont="1" applyFill="1">
      <alignment vertical="top"/>
    </xf>
    <xf numFmtId="166" fontId="9" fillId="0" borderId="0" xfId="4" applyNumberFormat="1" applyFont="1">
      <alignment vertical="top"/>
    </xf>
    <xf numFmtId="164" fontId="12" fillId="0" borderId="0" xfId="0" applyNumberFormat="1" applyFont="1">
      <alignment vertical="top"/>
    </xf>
    <xf numFmtId="177" fontId="12" fillId="0" borderId="2" xfId="5" applyNumberFormat="1" applyFont="1" applyFill="1" applyBorder="1">
      <alignment vertical="top"/>
    </xf>
    <xf numFmtId="164" fontId="30" fillId="0" borderId="2" xfId="0" applyFont="1" applyFill="1" applyBorder="1">
      <alignment vertical="top"/>
    </xf>
    <xf numFmtId="164" fontId="31" fillId="0" borderId="2" xfId="0" applyFont="1" applyFill="1" applyBorder="1">
      <alignment vertical="top"/>
    </xf>
    <xf numFmtId="164" fontId="28" fillId="0" borderId="2" xfId="0" applyFont="1" applyFill="1" applyBorder="1">
      <alignment vertical="top"/>
    </xf>
    <xf numFmtId="164" fontId="26" fillId="0" borderId="4" xfId="0" applyFont="1" applyFill="1" applyBorder="1">
      <alignment vertical="top"/>
    </xf>
    <xf numFmtId="164" fontId="27" fillId="0" borderId="4" xfId="0" applyFont="1" applyFill="1" applyBorder="1">
      <alignment vertical="top"/>
    </xf>
    <xf numFmtId="164" fontId="1" fillId="0" borderId="4" xfId="0" applyFont="1" applyFill="1" applyBorder="1">
      <alignment vertical="top"/>
    </xf>
    <xf numFmtId="164" fontId="1" fillId="0" borderId="0" xfId="0" applyFont="1" applyFill="1" applyBorder="1">
      <alignment vertical="top"/>
    </xf>
    <xf numFmtId="164" fontId="11" fillId="0" borderId="0" xfId="0" applyNumberFormat="1" applyFont="1" applyFill="1">
      <alignment vertical="top"/>
    </xf>
    <xf numFmtId="165" fontId="5" fillId="0" borderId="0" xfId="0" applyNumberFormat="1" applyFont="1">
      <alignment vertical="top"/>
    </xf>
    <xf numFmtId="164" fontId="9" fillId="0" borderId="0" xfId="0" applyNumberFormat="1" applyFont="1">
      <alignment vertical="top"/>
    </xf>
    <xf numFmtId="164" fontId="11" fillId="0" borderId="0" xfId="0" applyNumberFormat="1" applyFont="1">
      <alignment vertical="top"/>
    </xf>
    <xf numFmtId="164" fontId="28" fillId="0" borderId="2" xfId="0" applyFont="1" applyBorder="1">
      <alignment vertical="top"/>
    </xf>
    <xf numFmtId="167" fontId="1" fillId="0" borderId="0" xfId="1" applyFont="1">
      <alignment vertical="top"/>
    </xf>
    <xf numFmtId="167" fontId="1" fillId="0" borderId="0" xfId="1" applyFont="1" applyFill="1">
      <alignment vertical="top"/>
    </xf>
    <xf numFmtId="167" fontId="28" fillId="0" borderId="0" xfId="1" applyFont="1" applyFill="1" applyBorder="1">
      <alignment vertical="top"/>
    </xf>
    <xf numFmtId="167" fontId="11" fillId="0" borderId="0" xfId="0" applyNumberFormat="1" applyFont="1" applyFill="1">
      <alignment vertical="top"/>
    </xf>
    <xf numFmtId="164" fontId="1" fillId="0" borderId="1" xfId="0" applyFont="1" applyFill="1" applyBorder="1">
      <alignment vertical="top"/>
    </xf>
    <xf numFmtId="164" fontId="5" fillId="0" borderId="0" xfId="0" applyNumberFormat="1" applyFont="1" applyBorder="1">
      <alignment vertical="top"/>
    </xf>
    <xf numFmtId="164" fontId="5" fillId="0" borderId="2" xfId="0" applyNumberFormat="1" applyFont="1" applyBorder="1">
      <alignment vertical="top"/>
    </xf>
    <xf numFmtId="164" fontId="9" fillId="0" borderId="0" xfId="0" applyNumberFormat="1" applyFont="1" applyFill="1" applyBorder="1">
      <alignment vertical="top"/>
    </xf>
    <xf numFmtId="170" fontId="5" fillId="0" borderId="0" xfId="0" applyNumberFormat="1" applyFont="1">
      <alignment vertical="top"/>
    </xf>
    <xf numFmtId="164" fontId="3" fillId="15" borderId="0" xfId="0" applyFont="1" applyFill="1">
      <alignment vertical="top"/>
    </xf>
    <xf numFmtId="164" fontId="4" fillId="15" borderId="0" xfId="0" applyFont="1" applyFill="1">
      <alignment vertical="top"/>
    </xf>
    <xf numFmtId="164" fontId="12" fillId="15" borderId="0" xfId="0" applyNumberFormat="1" applyFont="1" applyFill="1">
      <alignment vertical="top"/>
    </xf>
    <xf numFmtId="164" fontId="5" fillId="15" borderId="0" xfId="0" applyNumberFormat="1" applyFont="1" applyFill="1">
      <alignment vertical="top"/>
    </xf>
    <xf numFmtId="165" fontId="11" fillId="0" borderId="3" xfId="0" applyNumberFormat="1" applyFont="1" applyFill="1" applyBorder="1">
      <alignment vertical="top"/>
    </xf>
    <xf numFmtId="164" fontId="9" fillId="0" borderId="3" xfId="0" applyNumberFormat="1" applyFont="1" applyFill="1" applyBorder="1">
      <alignment vertical="top"/>
    </xf>
    <xf numFmtId="164" fontId="11" fillId="0" borderId="3" xfId="0" applyNumberFormat="1" applyFont="1" applyFill="1" applyBorder="1">
      <alignment vertical="top"/>
    </xf>
    <xf numFmtId="164" fontId="5" fillId="15" borderId="0" xfId="0" applyFont="1" applyFill="1" applyAlignment="1">
      <alignment horizontal="right" vertical="top"/>
    </xf>
    <xf numFmtId="165" fontId="32" fillId="0" borderId="0" xfId="0" applyNumberFormat="1" applyFont="1">
      <alignment vertical="top"/>
    </xf>
    <xf numFmtId="164" fontId="32" fillId="0" borderId="0" xfId="0" applyNumberFormat="1" applyFont="1">
      <alignment vertical="top"/>
    </xf>
    <xf numFmtId="165" fontId="11" fillId="0" borderId="0" xfId="0" applyNumberFormat="1" applyFont="1">
      <alignment vertical="top"/>
    </xf>
    <xf numFmtId="164" fontId="1" fillId="4" borderId="0" xfId="0" applyFont="1" applyFill="1">
      <alignment vertical="top"/>
    </xf>
    <xf numFmtId="164" fontId="9" fillId="0" borderId="0" xfId="0" applyNumberFormat="1" applyFont="1" applyBorder="1">
      <alignment vertical="top"/>
    </xf>
    <xf numFmtId="164" fontId="9" fillId="0" borderId="2" xfId="0" applyNumberFormat="1" applyFont="1" applyBorder="1">
      <alignment vertical="top"/>
    </xf>
    <xf numFmtId="164" fontId="9" fillId="15" borderId="2" xfId="0" applyFont="1" applyFill="1" applyBorder="1">
      <alignment vertical="top"/>
    </xf>
    <xf numFmtId="165" fontId="33" fillId="0" borderId="0" xfId="0" applyNumberFormat="1" applyFont="1" applyAlignment="1">
      <alignment horizontal="right" vertical="top"/>
    </xf>
    <xf numFmtId="164" fontId="33" fillId="0" borderId="0" xfId="0" applyNumberFormat="1" applyFont="1" applyAlignment="1">
      <alignment horizontal="right" vertical="top"/>
    </xf>
    <xf numFmtId="164" fontId="5" fillId="0" borderId="0" xfId="0" applyNumberFormat="1" applyFont="1" applyFill="1" applyBorder="1">
      <alignment vertical="top"/>
    </xf>
    <xf numFmtId="165" fontId="32" fillId="0" borderId="0" xfId="0" applyNumberFormat="1" applyFont="1" applyFill="1">
      <alignment vertical="top"/>
    </xf>
    <xf numFmtId="164" fontId="32" fillId="0" borderId="0" xfId="0" applyNumberFormat="1" applyFont="1" applyFill="1">
      <alignment vertical="top"/>
    </xf>
    <xf numFmtId="164" fontId="11" fillId="0" borderId="0" xfId="0" applyNumberFormat="1" applyFont="1" applyFill="1" applyBorder="1">
      <alignment vertical="top"/>
    </xf>
    <xf numFmtId="164" fontId="11" fillId="15" borderId="0" xfId="0" applyNumberFormat="1" applyFont="1" applyFill="1" applyBorder="1">
      <alignment vertical="top"/>
    </xf>
    <xf numFmtId="167" fontId="28" fillId="0" borderId="0" xfId="1" applyFont="1" applyFill="1">
      <alignment vertical="top"/>
    </xf>
    <xf numFmtId="164" fontId="16" fillId="0" borderId="0" xfId="0" applyFont="1" applyFill="1">
      <alignment vertical="top"/>
    </xf>
    <xf numFmtId="164" fontId="17" fillId="0" borderId="0" xfId="0" applyFont="1" applyFill="1">
      <alignment vertical="top"/>
    </xf>
    <xf numFmtId="164" fontId="13" fillId="0" borderId="0" xfId="0" applyFont="1" applyFill="1" applyAlignment="1">
      <alignment horizontal="right" vertical="top"/>
    </xf>
    <xf numFmtId="165" fontId="12" fillId="0" borderId="0" xfId="0" applyNumberFormat="1" applyFont="1" applyFill="1">
      <alignment vertical="top"/>
    </xf>
    <xf numFmtId="165" fontId="9" fillId="9" borderId="0" xfId="3" applyFont="1" applyFill="1">
      <alignment vertical="top"/>
    </xf>
    <xf numFmtId="164" fontId="28" fillId="0" borderId="0" xfId="0" applyFont="1" applyFill="1">
      <alignment vertical="top"/>
    </xf>
    <xf numFmtId="164" fontId="34" fillId="0" borderId="0" xfId="0" applyFont="1" applyFill="1" applyBorder="1">
      <alignment vertical="top"/>
    </xf>
    <xf numFmtId="164" fontId="4" fillId="0" borderId="0" xfId="0" applyFont="1" applyBorder="1">
      <alignment vertical="top"/>
    </xf>
    <xf numFmtId="164" fontId="9" fillId="15" borderId="0" xfId="0" applyNumberFormat="1" applyFont="1" applyFill="1" applyBorder="1">
      <alignment vertical="top"/>
    </xf>
    <xf numFmtId="165" fontId="11" fillId="0" borderId="0" xfId="1" applyNumberFormat="1" applyFont="1" applyFill="1">
      <alignment vertical="top"/>
    </xf>
    <xf numFmtId="164" fontId="11" fillId="0" borderId="0" xfId="1" applyNumberFormat="1" applyFont="1" applyFill="1">
      <alignment vertical="top"/>
    </xf>
    <xf numFmtId="164" fontId="25" fillId="0" borderId="0" xfId="0" applyFont="1" applyFill="1">
      <alignment vertical="top"/>
    </xf>
    <xf numFmtId="164" fontId="0" fillId="9" borderId="0" xfId="0" applyFont="1" applyFill="1">
      <alignment vertical="top"/>
    </xf>
    <xf numFmtId="164" fontId="12" fillId="0" borderId="0" xfId="0" applyNumberFormat="1" applyFont="1" applyFill="1">
      <alignment vertical="top"/>
    </xf>
    <xf numFmtId="164" fontId="30" fillId="0" borderId="0" xfId="0" applyFont="1" applyFill="1">
      <alignment vertical="top"/>
    </xf>
    <xf numFmtId="164" fontId="31" fillId="0" borderId="0" xfId="0" applyFont="1" applyFill="1">
      <alignment vertical="top"/>
    </xf>
    <xf numFmtId="164" fontId="28" fillId="0" borderId="0" xfId="0" applyNumberFormat="1" applyFont="1">
      <alignment vertical="top"/>
    </xf>
    <xf numFmtId="164" fontId="27" fillId="0" borderId="0" xfId="0" applyFont="1" applyFill="1" applyBorder="1">
      <alignment vertical="top"/>
    </xf>
    <xf numFmtId="164" fontId="11" fillId="0" borderId="0" xfId="8" applyNumberFormat="1" applyFont="1" applyFill="1">
      <alignment vertical="top"/>
    </xf>
    <xf numFmtId="164" fontId="26" fillId="0" borderId="0" xfId="0" applyFont="1" applyFill="1" applyBorder="1">
      <alignment vertical="top"/>
    </xf>
    <xf numFmtId="165" fontId="7" fillId="0" borderId="0" xfId="3" applyFont="1" applyFill="1" applyBorder="1">
      <alignment vertical="top"/>
    </xf>
    <xf numFmtId="165" fontId="9" fillId="0" borderId="0" xfId="3" applyFont="1" applyFill="1" applyBorder="1">
      <alignment vertical="top"/>
    </xf>
    <xf numFmtId="165" fontId="3" fillId="0" borderId="0" xfId="3" applyFont="1" applyFill="1" applyBorder="1">
      <alignment vertical="top"/>
    </xf>
    <xf numFmtId="166" fontId="5" fillId="0" borderId="0" xfId="4" applyFont="1" applyFill="1">
      <alignment vertical="top"/>
    </xf>
    <xf numFmtId="168" fontId="9" fillId="0" borderId="0" xfId="5" applyFont="1">
      <alignment vertical="top"/>
    </xf>
    <xf numFmtId="165" fontId="9" fillId="0" borderId="0" xfId="3" applyFont="1" applyFill="1" applyBorder="1" applyAlignment="1">
      <alignment horizontal="right" vertical="top"/>
    </xf>
    <xf numFmtId="167" fontId="6" fillId="0" borderId="0" xfId="8" applyNumberFormat="1" applyFont="1" applyFill="1">
      <alignment vertical="top"/>
    </xf>
    <xf numFmtId="164" fontId="6" fillId="0" borderId="0" xfId="8" applyFont="1" applyFill="1">
      <alignment vertical="top"/>
    </xf>
    <xf numFmtId="164" fontId="19" fillId="0" borderId="0" xfId="8" applyFont="1" applyFill="1">
      <alignment vertical="top"/>
    </xf>
    <xf numFmtId="164" fontId="20" fillId="0" borderId="0" xfId="8" applyFont="1">
      <alignment vertical="top"/>
    </xf>
    <xf numFmtId="164" fontId="21" fillId="0" borderId="0" xfId="8" applyFont="1" applyBorder="1" applyAlignment="1">
      <alignment horizontal="center" vertical="top"/>
    </xf>
    <xf numFmtId="167" fontId="22" fillId="0" borderId="0" xfId="8" applyNumberFormat="1" applyFont="1" applyBorder="1" applyAlignment="1">
      <alignment horizontal="left" vertical="top"/>
    </xf>
    <xf numFmtId="164" fontId="20" fillId="0" borderId="0" xfId="8" applyFont="1" applyFill="1">
      <alignment vertical="top"/>
    </xf>
    <xf numFmtId="164" fontId="23" fillId="0" borderId="0" xfId="8" applyFont="1" applyBorder="1" applyAlignment="1">
      <alignment horizontal="left" vertical="top"/>
    </xf>
    <xf numFmtId="174" fontId="20" fillId="0" borderId="0" xfId="8" applyNumberFormat="1" applyFont="1">
      <alignment vertical="top"/>
    </xf>
    <xf numFmtId="165" fontId="5" fillId="10" borderId="0" xfId="3" applyFont="1" applyFill="1" applyBorder="1">
      <alignment vertical="top"/>
    </xf>
    <xf numFmtId="0" fontId="5" fillId="0" borderId="0" xfId="8" applyNumberFormat="1" applyFont="1" applyFill="1" applyBorder="1" applyAlignment="1">
      <alignment vertical="top" wrapText="1"/>
    </xf>
    <xf numFmtId="164" fontId="5" fillId="0" borderId="0" xfId="8" applyFont="1">
      <alignment vertical="top"/>
    </xf>
    <xf numFmtId="164" fontId="5" fillId="0" borderId="0" xfId="8" applyFont="1" applyFill="1">
      <alignment vertical="top"/>
    </xf>
    <xf numFmtId="165" fontId="5" fillId="0" borderId="0" xfId="3" applyFont="1" applyFill="1" applyBorder="1">
      <alignment vertical="top"/>
    </xf>
    <xf numFmtId="164" fontId="3" fillId="0" borderId="0" xfId="8" applyFont="1">
      <alignment vertical="top"/>
    </xf>
    <xf numFmtId="164" fontId="5" fillId="0" borderId="0" xfId="8" applyFont="1" applyFill="1" applyBorder="1">
      <alignment vertical="top"/>
    </xf>
    <xf numFmtId="164" fontId="5" fillId="8" borderId="0" xfId="8" applyFont="1" applyFill="1" applyBorder="1">
      <alignment vertical="top"/>
    </xf>
    <xf numFmtId="164" fontId="5" fillId="10" borderId="0" xfId="8" applyFont="1" applyFill="1" applyBorder="1">
      <alignment vertical="top"/>
    </xf>
    <xf numFmtId="164" fontId="5" fillId="10" borderId="0" xfId="8" applyFont="1" applyFill="1">
      <alignment vertical="top"/>
    </xf>
    <xf numFmtId="164" fontId="5" fillId="12" borderId="0" xfId="8" applyFont="1" applyFill="1">
      <alignment vertical="top"/>
    </xf>
    <xf numFmtId="167" fontId="5" fillId="13" borderId="0" xfId="8" applyNumberFormat="1" applyFont="1" applyFill="1">
      <alignment vertical="top"/>
    </xf>
    <xf numFmtId="164" fontId="3" fillId="0" borderId="0" xfId="8" applyFont="1" applyFill="1" applyBorder="1">
      <alignment vertical="top"/>
    </xf>
    <xf numFmtId="164" fontId="5" fillId="11" borderId="0" xfId="8" applyFont="1" applyFill="1" applyBorder="1">
      <alignment vertical="top"/>
    </xf>
    <xf numFmtId="170" fontId="5" fillId="0" borderId="0" xfId="9" applyFont="1" applyFill="1">
      <alignment vertical="top"/>
    </xf>
    <xf numFmtId="164" fontId="5" fillId="14" borderId="0" xfId="8" applyFont="1" applyFill="1">
      <alignment vertical="top"/>
    </xf>
    <xf numFmtId="164" fontId="4" fillId="0" borderId="0" xfId="8" applyFont="1" applyFill="1" applyBorder="1">
      <alignment vertical="top"/>
    </xf>
    <xf numFmtId="167" fontId="5" fillId="7" borderId="0" xfId="8" applyNumberFormat="1" applyFont="1" applyFill="1">
      <alignment vertical="top"/>
    </xf>
    <xf numFmtId="167" fontId="5" fillId="14" borderId="0" xfId="8" applyNumberFormat="1" applyFont="1" applyFill="1">
      <alignment vertical="top"/>
    </xf>
    <xf numFmtId="165" fontId="5" fillId="14" borderId="0" xfId="3" applyFont="1" applyFill="1">
      <alignment vertical="top"/>
    </xf>
    <xf numFmtId="175" fontId="5" fillId="14" borderId="0" xfId="3" applyNumberFormat="1" applyFont="1" applyFill="1">
      <alignment vertical="top"/>
    </xf>
    <xf numFmtId="164" fontId="5" fillId="8" borderId="0" xfId="8" applyFont="1" applyFill="1" applyAlignment="1">
      <alignment vertical="top" wrapText="1"/>
    </xf>
    <xf numFmtId="168" fontId="7" fillId="0" borderId="0" xfId="5" applyFont="1">
      <alignment vertical="top"/>
    </xf>
    <xf numFmtId="168" fontId="7" fillId="0" borderId="0" xfId="5" applyFont="1" applyFill="1">
      <alignment vertical="top"/>
    </xf>
    <xf numFmtId="168" fontId="8" fillId="0" borderId="0" xfId="5" applyFont="1" applyFill="1">
      <alignment vertical="top"/>
    </xf>
    <xf numFmtId="168" fontId="9" fillId="2" borderId="0" xfId="5" applyFont="1" applyFill="1">
      <alignment vertical="top"/>
    </xf>
    <xf numFmtId="166" fontId="11" fillId="0" borderId="0" xfId="0" applyNumberFormat="1" applyFont="1">
      <alignment vertical="top"/>
    </xf>
    <xf numFmtId="168" fontId="5" fillId="0" borderId="0" xfId="5" applyFont="1" applyBorder="1">
      <alignment vertical="top"/>
    </xf>
    <xf numFmtId="168" fontId="3" fillId="0" borderId="2" xfId="5" applyFont="1" applyFill="1" applyBorder="1">
      <alignment vertical="top"/>
    </xf>
    <xf numFmtId="168" fontId="4" fillId="0" borderId="2" xfId="5" applyFont="1" applyFill="1" applyBorder="1">
      <alignment vertical="top"/>
    </xf>
    <xf numFmtId="168" fontId="5" fillId="0" borderId="2" xfId="5" applyFont="1" applyFill="1" applyBorder="1">
      <alignment vertical="top"/>
    </xf>
    <xf numFmtId="168" fontId="5" fillId="0" borderId="0" xfId="0" applyNumberFormat="1" applyFont="1">
      <alignment vertical="top"/>
    </xf>
    <xf numFmtId="166" fontId="5" fillId="0" borderId="0" xfId="0" applyNumberFormat="1" applyFont="1">
      <alignment vertical="top"/>
    </xf>
    <xf numFmtId="166" fontId="5" fillId="0" borderId="2" xfId="4" applyFont="1" applyBorder="1">
      <alignment vertical="top"/>
    </xf>
    <xf numFmtId="164" fontId="26" fillId="0" borderId="2" xfId="0" applyFont="1" applyBorder="1">
      <alignment vertical="top"/>
    </xf>
    <xf numFmtId="164" fontId="26" fillId="0" borderId="2" xfId="0" applyFont="1" applyFill="1" applyBorder="1">
      <alignment vertical="top"/>
    </xf>
    <xf numFmtId="164" fontId="27" fillId="0" borderId="2" xfId="0" applyFont="1" applyFill="1" applyBorder="1">
      <alignment vertical="top"/>
    </xf>
    <xf numFmtId="164" fontId="1" fillId="0" borderId="2" xfId="0" applyFont="1" applyBorder="1" applyAlignment="1">
      <alignment horizontal="right" vertical="top"/>
    </xf>
    <xf numFmtId="164" fontId="1" fillId="0" borderId="2" xfId="0" applyFont="1" applyBorder="1">
      <alignment vertical="top"/>
    </xf>
    <xf numFmtId="164" fontId="1" fillId="0" borderId="2" xfId="0" applyFont="1" applyFill="1" applyBorder="1">
      <alignment vertical="top"/>
    </xf>
    <xf numFmtId="164" fontId="1" fillId="0" borderId="0" xfId="0" applyFont="1" applyFill="1" applyAlignment="1">
      <alignment horizontal="right" vertical="top"/>
    </xf>
    <xf numFmtId="164" fontId="1" fillId="0" borderId="0" xfId="0" applyNumberFormat="1" applyFont="1" applyFill="1">
      <alignment vertical="top"/>
    </xf>
    <xf numFmtId="164" fontId="5" fillId="0" borderId="0" xfId="5" applyNumberFormat="1" applyFont="1">
      <alignment vertical="top"/>
    </xf>
    <xf numFmtId="164" fontId="12" fillId="0" borderId="0" xfId="8" applyNumberFormat="1" applyFont="1" applyFill="1">
      <alignment vertical="top"/>
    </xf>
    <xf numFmtId="168" fontId="12" fillId="0" borderId="0" xfId="8" applyNumberFormat="1" applyFont="1" applyFill="1">
      <alignment vertical="top"/>
    </xf>
    <xf numFmtId="164" fontId="35" fillId="0" borderId="0" xfId="0" applyFont="1">
      <alignment vertical="top"/>
    </xf>
    <xf numFmtId="164" fontId="0" fillId="16" borderId="0" xfId="0" applyFill="1">
      <alignment vertical="top"/>
    </xf>
    <xf numFmtId="164" fontId="0" fillId="5" borderId="0" xfId="0" applyFill="1">
      <alignment vertical="top"/>
    </xf>
    <xf numFmtId="164" fontId="0" fillId="17" borderId="0" xfId="0" applyFill="1">
      <alignment vertical="top"/>
    </xf>
    <xf numFmtId="164" fontId="35" fillId="0" borderId="0" xfId="0" applyFont="1" applyFill="1">
      <alignment vertical="top"/>
    </xf>
    <xf numFmtId="164" fontId="0" fillId="9" borderId="0" xfId="0" applyFill="1">
      <alignment vertical="top"/>
    </xf>
    <xf numFmtId="164" fontId="0" fillId="15" borderId="0" xfId="0" applyFill="1">
      <alignment vertical="top"/>
    </xf>
    <xf numFmtId="164" fontId="0" fillId="18" borderId="0" xfId="0" applyFill="1">
      <alignment vertical="top"/>
    </xf>
    <xf numFmtId="164" fontId="0" fillId="19" borderId="0" xfId="0" applyFill="1">
      <alignment vertical="top"/>
    </xf>
    <xf numFmtId="164" fontId="0" fillId="20" borderId="0" xfId="0" applyFill="1">
      <alignment vertical="top"/>
    </xf>
    <xf numFmtId="164" fontId="36" fillId="0" borderId="0" xfId="0" applyFont="1" applyFill="1">
      <alignment vertical="top"/>
    </xf>
    <xf numFmtId="164" fontId="3" fillId="0" borderId="0" xfId="8" applyFont="1" applyFill="1" applyBorder="1" applyAlignment="1">
      <alignment horizontal="right" vertical="top"/>
    </xf>
    <xf numFmtId="164" fontId="3" fillId="0" borderId="0" xfId="8" applyFont="1" applyFill="1" applyBorder="1" applyAlignment="1">
      <alignment horizontal="left" vertical="top"/>
    </xf>
    <xf numFmtId="166" fontId="12" fillId="0" borderId="0" xfId="8" applyNumberFormat="1" applyFont="1">
      <alignment vertical="top"/>
    </xf>
    <xf numFmtId="170" fontId="12" fillId="0" borderId="0" xfId="8" applyNumberFormat="1" applyFont="1" applyFill="1">
      <alignment vertical="top"/>
    </xf>
    <xf numFmtId="168" fontId="12" fillId="0" borderId="0" xfId="0" applyNumberFormat="1" applyFont="1">
      <alignment vertical="top"/>
    </xf>
    <xf numFmtId="168" fontId="11" fillId="2" borderId="0" xfId="5" applyNumberFormat="1" applyFont="1" applyFill="1">
      <alignment vertical="top"/>
    </xf>
    <xf numFmtId="164" fontId="25" fillId="0" borderId="0" xfId="0" applyNumberFormat="1" applyFont="1">
      <alignment vertical="top"/>
    </xf>
    <xf numFmtId="168" fontId="37" fillId="0" borderId="0" xfId="5" applyNumberFormat="1" applyFont="1">
      <alignment vertical="top"/>
    </xf>
    <xf numFmtId="170" fontId="5" fillId="14" borderId="0" xfId="10" applyFont="1" applyFill="1">
      <alignment vertical="top"/>
    </xf>
    <xf numFmtId="168" fontId="5" fillId="14" borderId="0" xfId="5" applyFont="1" applyFill="1">
      <alignment vertical="top"/>
    </xf>
    <xf numFmtId="166" fontId="5" fillId="14" borderId="0" xfId="4" applyFont="1" applyFill="1">
      <alignment vertical="top"/>
    </xf>
  </cellXfs>
  <cellStyles count="11">
    <cellStyle name="Comma" xfId="1" builtinId="3"/>
    <cellStyle name="Comma 2" xfId="7" xr:uid="{A2D21AA3-4B0A-4E68-90ED-0A86B9B56E0E}"/>
    <cellStyle name="DateLong" xfId="4" xr:uid="{1A9A785C-564B-41A0-820A-6F6D07381045}"/>
    <cellStyle name="DateShort" xfId="3" xr:uid="{885EDCB0-6D47-4A4B-965C-E9952D279F42}"/>
    <cellStyle name="Factor" xfId="5" xr:uid="{6AD24039-8275-415F-AD56-80B8F56F746C}"/>
    <cellStyle name="Normal" xfId="0" builtinId="0" customBuiltin="1"/>
    <cellStyle name="Normal 2" xfId="8" xr:uid="{F44DBC26-3B0D-4B4C-83B2-15FCA62C7DCD}"/>
    <cellStyle name="Per cent" xfId="2" builtinId="5"/>
    <cellStyle name="Percent" xfId="10" xr:uid="{39B8A528-951F-43B9-B73C-00F1CC822CEF}"/>
    <cellStyle name="Percent 2" xfId="9" xr:uid="{3D46A525-2FE1-41F6-A04F-342333C8963F}"/>
    <cellStyle name="Year" xfId="6" xr:uid="{0B7D721F-47A7-42FB-82CC-9E85614EDA61}"/>
  </cellStyles>
  <dxfs count="184"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bfiinsight-my.sharepoint.com/personal/promisegodbold_bfiinsight_com/Documents/BFI%20INSIGHTS/Trainings/Online%20Course/Online%20Course/Financial%20Model%20for%20Projects/Materials%20for%20course/TrainStat_Start_Model.xlsx" TargetMode="External"/><Relationship Id="rId1" Type="http://schemas.openxmlformats.org/officeDocument/2006/relationships/externalLinkPath" Target="https://bfiinsight-my.sharepoint.com/personal/promisegodbold_bfiinsight_com/Documents/BFI%20INSIGHTS/Trainings/Online%20Course/Online%20Course/Financial%20Model%20for%20Projects/Materials%20for%20course/TrainStat_Start_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pC"/>
      <sheetName val="Time"/>
      <sheetName val="OpRev"/>
      <sheetName val="SnrDebt"/>
      <sheetName val="FinStat"/>
      <sheetName val="Track"/>
      <sheetName val="Temp"/>
    </sheetNames>
    <sheetDataSet>
      <sheetData sheetId="0">
        <row r="25">
          <cell r="F25">
            <v>1E-3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7A59E-8D00-4D85-A334-F231364441FC}">
  <sheetPr>
    <tabColor theme="1" tint="0.499984740745262"/>
    <outlinePr summaryBelow="0" summaryRight="0"/>
  </sheetPr>
  <dimension ref="A1:DL27"/>
  <sheetViews>
    <sheetView showGridLines="0" defaultGridColor="0" colorId="22" zoomScale="113" workbookViewId="0">
      <pane xSplit="9" ySplit="5" topLeftCell="A23" activePane="bottomRight" state="frozen"/>
      <selection activeCell="G5" sqref="G5"/>
      <selection pane="topRight" activeCell="G5" sqref="G5"/>
      <selection pane="bottomLeft" activeCell="G5" sqref="G5"/>
      <selection pane="bottomRight" activeCell="H31" sqref="H31"/>
    </sheetView>
  </sheetViews>
  <sheetFormatPr defaultColWidth="0" defaultRowHeight="13.2" x14ac:dyDescent="0.25"/>
  <cols>
    <col min="1" max="2" width="1.21875" style="2" customWidth="1"/>
    <col min="3" max="3" width="1.21875" style="3" customWidth="1"/>
    <col min="4" max="4" width="1.21875" style="5" customWidth="1"/>
    <col min="5" max="5" width="40.77734375" style="64" customWidth="1"/>
    <col min="6" max="6" width="12.77734375" style="64" customWidth="1"/>
    <col min="7" max="8" width="11.77734375" style="64" customWidth="1"/>
    <col min="9" max="9" width="2.77734375" style="243" customWidth="1"/>
    <col min="10" max="114" width="11.77734375" style="64" hidden="1" customWidth="1"/>
    <col min="115" max="116" width="0" style="12" hidden="1"/>
    <col min="117" max="16384" width="11.77734375" style="12" hidden="1"/>
  </cols>
  <sheetData>
    <row r="1" spans="3:9" customFormat="1" x14ac:dyDescent="0.25">
      <c r="I1" s="491"/>
    </row>
    <row r="2" spans="3:9" customFormat="1" ht="14.4" x14ac:dyDescent="0.25">
      <c r="F2" s="501">
        <f xml:space="preserve"> check!F$15</f>
        <v>0</v>
      </c>
      <c r="G2" s="502" t="s">
        <v>406</v>
      </c>
      <c r="I2" s="491"/>
    </row>
    <row r="3" spans="3:9" customFormat="1" x14ac:dyDescent="0.25">
      <c r="I3" s="491"/>
    </row>
    <row r="4" spans="3:9" customFormat="1" x14ac:dyDescent="0.25">
      <c r="I4" s="491"/>
    </row>
    <row r="5" spans="3:9" customFormat="1" x14ac:dyDescent="0.25">
      <c r="I5" s="491"/>
    </row>
    <row r="12" spans="3:9" ht="14.4" x14ac:dyDescent="0.25">
      <c r="C12" s="485" t="s">
        <v>388</v>
      </c>
      <c r="D12"/>
      <c r="E12"/>
      <c r="F12"/>
      <c r="G12"/>
      <c r="H12"/>
    </row>
    <row r="13" spans="3:9" x14ac:dyDescent="0.25">
      <c r="C13"/>
      <c r="D13"/>
      <c r="E13" s="486"/>
      <c r="F13" t="s">
        <v>389</v>
      </c>
      <c r="G13"/>
      <c r="H13"/>
    </row>
    <row r="14" spans="3:9" x14ac:dyDescent="0.25">
      <c r="C14"/>
      <c r="D14"/>
      <c r="E14" s="487"/>
      <c r="F14" t="s">
        <v>390</v>
      </c>
      <c r="G14"/>
      <c r="H14"/>
    </row>
    <row r="15" spans="3:9" x14ac:dyDescent="0.25">
      <c r="C15"/>
      <c r="D15"/>
      <c r="E15" s="493"/>
      <c r="F15" t="s">
        <v>391</v>
      </c>
      <c r="G15"/>
      <c r="H15"/>
    </row>
    <row r="16" spans="3:9" x14ac:dyDescent="0.25">
      <c r="C16"/>
      <c r="D16"/>
      <c r="E16" s="494"/>
      <c r="F16" t="s">
        <v>392</v>
      </c>
      <c r="G16"/>
      <c r="H16"/>
    </row>
    <row r="17" spans="3:8" x14ac:dyDescent="0.25">
      <c r="C17"/>
      <c r="D17"/>
      <c r="E17" s="488"/>
      <c r="F17" t="s">
        <v>393</v>
      </c>
      <c r="G17"/>
      <c r="H17"/>
    </row>
    <row r="18" spans="3:8" x14ac:dyDescent="0.25">
      <c r="C18"/>
      <c r="D18"/>
      <c r="E18"/>
      <c r="F18"/>
      <c r="G18"/>
      <c r="H18"/>
    </row>
    <row r="19" spans="3:8" ht="14.4" x14ac:dyDescent="0.25">
      <c r="C19" s="489" t="s">
        <v>394</v>
      </c>
      <c r="D19"/>
      <c r="E19"/>
      <c r="F19"/>
      <c r="G19"/>
      <c r="H19"/>
    </row>
    <row r="20" spans="3:8" ht="14.4" x14ac:dyDescent="0.25">
      <c r="C20"/>
      <c r="D20"/>
      <c r="E20" s="495" t="s">
        <v>395</v>
      </c>
      <c r="F20" t="s">
        <v>396</v>
      </c>
      <c r="G20"/>
      <c r="H20"/>
    </row>
    <row r="21" spans="3:8" ht="14.4" x14ac:dyDescent="0.25">
      <c r="C21"/>
      <c r="D21"/>
      <c r="E21" s="86" t="s">
        <v>397</v>
      </c>
      <c r="F21" t="s">
        <v>398</v>
      </c>
      <c r="G21"/>
      <c r="H21"/>
    </row>
    <row r="22" spans="3:8" x14ac:dyDescent="0.25">
      <c r="C22"/>
      <c r="D22"/>
      <c r="E22"/>
      <c r="F22"/>
      <c r="G22"/>
      <c r="H22"/>
    </row>
    <row r="23" spans="3:8" ht="14.4" x14ac:dyDescent="0.25">
      <c r="C23" s="485" t="s">
        <v>399</v>
      </c>
      <c r="D23"/>
      <c r="E23" s="490"/>
      <c r="F23" t="s">
        <v>400</v>
      </c>
      <c r="G23"/>
      <c r="H23"/>
    </row>
    <row r="24" spans="3:8" x14ac:dyDescent="0.25">
      <c r="C24"/>
      <c r="D24"/>
      <c r="E24"/>
      <c r="F24" t="s">
        <v>401</v>
      </c>
      <c r="G24"/>
      <c r="H24"/>
    </row>
    <row r="25" spans="3:8" x14ac:dyDescent="0.25">
      <c r="C25"/>
      <c r="D25"/>
      <c r="E25" s="491"/>
      <c r="F25" t="s">
        <v>402</v>
      </c>
      <c r="G25"/>
      <c r="H25"/>
    </row>
    <row r="26" spans="3:8" x14ac:dyDescent="0.25">
      <c r="C26"/>
      <c r="D26"/>
      <c r="E26" s="492"/>
      <c r="F26" t="s">
        <v>403</v>
      </c>
      <c r="G26"/>
      <c r="H26"/>
    </row>
    <row r="27" spans="3:8" x14ac:dyDescent="0.25">
      <c r="C27" s="64"/>
      <c r="D27" s="64"/>
    </row>
  </sheetData>
  <conditionalFormatting sqref="F2">
    <cfRule type="cellIs" dxfId="175" priority="1" stopIfTrue="1" operator="notEqual">
      <formula>0</formula>
    </cfRule>
    <cfRule type="cellIs" dxfId="174" priority="2" stopIfTrue="1" operator="equal">
      <formula>""</formula>
    </cfRule>
  </conditionalFormatting>
  <printOptions verticalCentered="1" heading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&amp;L&amp;"Arial,Bold"&amp;14F1F9 Training Model&amp;C&amp;"Arial,Bold"&amp;14Sheet: &amp;A&amp;R&amp;"Arial,Bold"&amp;14CONFIDENTIAL</oddHeader>
    <oddFooter>&amp;L&amp;F ( Printed on &amp;D at &amp;T )&amp;RPage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E5ED1-7583-4F40-94CF-387C3D04544D}">
  <sheetPr>
    <tabColor indexed="43"/>
    <outlinePr summaryBelow="0" summaryRight="0"/>
  </sheetPr>
  <dimension ref="A1:BY104"/>
  <sheetViews>
    <sheetView defaultGridColor="0" colorId="22" zoomScale="80" zoomScaleNormal="80" workbookViewId="0">
      <pane xSplit="9" ySplit="8" topLeftCell="J11" activePane="bottomRight" state="frozen"/>
      <selection activeCell="G5" sqref="G5"/>
      <selection pane="topRight" activeCell="G5" sqref="G5"/>
      <selection pane="bottomLeft" activeCell="G5" sqref="G5"/>
      <selection pane="bottomRight" activeCell="F36" sqref="F36"/>
    </sheetView>
  </sheetViews>
  <sheetFormatPr defaultColWidth="0" defaultRowHeight="13.2" x14ac:dyDescent="0.25"/>
  <cols>
    <col min="1" max="2" width="1.21875" style="2" customWidth="1"/>
    <col min="3" max="3" width="1.21875" style="3" customWidth="1"/>
    <col min="4" max="4" width="1.21875" style="4" customWidth="1"/>
    <col min="5" max="5" width="42.88671875" style="5" customWidth="1"/>
    <col min="6" max="6" width="12.77734375" style="5" customWidth="1"/>
    <col min="7" max="8" width="11.77734375" style="5" customWidth="1"/>
    <col min="9" max="9" width="2.77734375" style="243" customWidth="1"/>
    <col min="10" max="10" width="11.77734375" style="12" customWidth="1"/>
    <col min="11" max="12" width="11.77734375" style="5" customWidth="1"/>
    <col min="13" max="13" width="2.77734375" style="243" customWidth="1"/>
    <col min="14" max="77" width="11.77734375" style="5" customWidth="1"/>
    <col min="78" max="16384" width="11.77734375" style="5" hidden="1"/>
  </cols>
  <sheetData>
    <row r="1" spans="1:77" s="6" customFormat="1" ht="25.8" x14ac:dyDescent="0.25">
      <c r="A1" s="1" t="str">
        <f ca="1" xml:space="preserve"> RIGHT(CELL("filename", A1), LEN(CELL("filename", A1)) - SEARCH("]", CELL("filename", A1)))</f>
        <v>InpC</v>
      </c>
      <c r="B1" s="2"/>
      <c r="C1" s="3"/>
      <c r="D1" s="4"/>
      <c r="E1" s="5"/>
      <c r="F1" s="5"/>
      <c r="G1" s="5"/>
      <c r="H1" s="5"/>
      <c r="I1" s="243"/>
      <c r="J1" s="12"/>
      <c r="K1" s="5"/>
      <c r="L1" s="5"/>
      <c r="M1" s="243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</row>
    <row r="2" spans="1:77" s="6" customFormat="1" ht="13.8" customHeight="1" x14ac:dyDescent="0.25">
      <c r="A2" s="1"/>
      <c r="B2" s="2"/>
      <c r="C2" s="3"/>
      <c r="D2" s="4"/>
      <c r="E2" s="5"/>
      <c r="F2" s="501">
        <f xml:space="preserve"> check!F$15</f>
        <v>0</v>
      </c>
      <c r="G2" s="502" t="s">
        <v>406</v>
      </c>
      <c r="H2" s="5"/>
      <c r="I2" s="243"/>
      <c r="J2" s="12"/>
      <c r="K2" s="5"/>
      <c r="L2" s="5"/>
      <c r="M2" s="243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</row>
    <row r="3" spans="1:77" s="6" customFormat="1" ht="13.8" customHeight="1" x14ac:dyDescent="0.25">
      <c r="A3" s="1"/>
      <c r="B3" s="2"/>
      <c r="C3" s="3"/>
      <c r="D3" s="4"/>
      <c r="E3" s="5"/>
      <c r="F3"/>
      <c r="G3"/>
      <c r="H3" s="5"/>
      <c r="I3" s="243"/>
      <c r="J3" s="12"/>
      <c r="K3" s="5"/>
      <c r="L3" s="5"/>
      <c r="M3" s="243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</row>
    <row r="4" spans="1:77" s="6" customFormat="1" ht="13.8" customHeight="1" x14ac:dyDescent="0.25">
      <c r="A4" s="1"/>
      <c r="B4" s="2"/>
      <c r="C4" s="3"/>
      <c r="D4" s="4"/>
      <c r="E4" s="5"/>
      <c r="F4"/>
      <c r="G4"/>
      <c r="H4" s="5"/>
      <c r="I4" s="243"/>
      <c r="J4" s="12"/>
      <c r="K4" s="5"/>
      <c r="L4" s="5"/>
      <c r="M4" s="243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</row>
    <row r="5" spans="1:77" s="12" customFormat="1" ht="14.4" x14ac:dyDescent="0.25">
      <c r="A5" s="7"/>
      <c r="B5" s="7"/>
      <c r="C5" s="8"/>
      <c r="D5" s="9"/>
      <c r="E5" s="10" t="s">
        <v>185</v>
      </c>
      <c r="F5" t="s">
        <v>182</v>
      </c>
      <c r="G5"/>
      <c r="H5" s="10"/>
      <c r="I5" s="244"/>
      <c r="J5" s="10"/>
      <c r="K5" s="10"/>
      <c r="L5" s="10"/>
      <c r="M5" s="244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</row>
    <row r="6" spans="1:77" s="12" customFormat="1" ht="14.4" x14ac:dyDescent="0.25">
      <c r="A6" s="7"/>
      <c r="B6" s="7"/>
      <c r="C6" s="8"/>
      <c r="D6" s="9"/>
      <c r="E6" s="10" t="s">
        <v>186</v>
      </c>
      <c r="F6">
        <f>MATCH($F5,I8:M8,0)</f>
        <v>2</v>
      </c>
      <c r="G6"/>
      <c r="H6" s="10"/>
      <c r="I6" s="244"/>
      <c r="J6" s="10"/>
      <c r="K6" s="10"/>
      <c r="L6" s="10"/>
      <c r="M6" s="244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</row>
    <row r="7" spans="1:77" s="12" customFormat="1" ht="14.4" x14ac:dyDescent="0.25">
      <c r="A7" s="7"/>
      <c r="B7" s="7"/>
      <c r="C7" s="8"/>
      <c r="D7" s="9"/>
      <c r="E7" s="10"/>
      <c r="F7"/>
      <c r="G7"/>
      <c r="H7" s="10"/>
      <c r="I7" s="244"/>
      <c r="J7" s="10"/>
      <c r="K7" s="10"/>
      <c r="L7" s="10"/>
      <c r="M7" s="244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</row>
    <row r="8" spans="1:77" s="18" customFormat="1" ht="14.4" x14ac:dyDescent="0.25">
      <c r="A8" s="13"/>
      <c r="B8" s="13"/>
      <c r="C8" s="14"/>
      <c r="D8" s="15"/>
      <c r="E8" s="16"/>
      <c r="F8" s="17"/>
      <c r="G8" s="7"/>
      <c r="H8" s="17"/>
      <c r="I8" s="245"/>
      <c r="J8" s="13" t="s">
        <v>182</v>
      </c>
      <c r="K8" s="13" t="s">
        <v>183</v>
      </c>
      <c r="L8" s="13" t="s">
        <v>184</v>
      </c>
      <c r="M8" s="245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</row>
    <row r="9" spans="1:77" ht="14.4" x14ac:dyDescent="0.25">
      <c r="A9" s="19"/>
      <c r="B9" s="19"/>
      <c r="C9" s="20"/>
      <c r="D9" s="21"/>
      <c r="E9" s="22"/>
      <c r="F9" s="22"/>
      <c r="G9" s="22"/>
      <c r="H9" s="22"/>
      <c r="I9" s="246"/>
      <c r="J9" s="10"/>
      <c r="K9" s="22"/>
      <c r="L9" s="22"/>
      <c r="M9" s="246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</row>
    <row r="10" spans="1:77" ht="14.4" x14ac:dyDescent="0.25">
      <c r="A10" s="19" t="s">
        <v>2</v>
      </c>
      <c r="B10" s="19"/>
      <c r="C10" s="20"/>
      <c r="D10" s="21"/>
      <c r="E10" s="22"/>
      <c r="F10" s="22"/>
      <c r="G10" s="22"/>
      <c r="H10" s="22"/>
      <c r="I10" s="246"/>
      <c r="J10" s="10"/>
      <c r="K10" s="22"/>
      <c r="L10" s="22"/>
      <c r="M10" s="246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</row>
    <row r="11" spans="1:77" ht="14.4" x14ac:dyDescent="0.25">
      <c r="A11" s="19"/>
      <c r="B11" s="19"/>
      <c r="C11" s="20"/>
      <c r="D11" s="21"/>
      <c r="E11" s="22"/>
      <c r="F11" s="22"/>
      <c r="G11" s="22"/>
      <c r="H11" s="22"/>
      <c r="I11" s="246"/>
      <c r="J11" s="10"/>
      <c r="K11" s="22"/>
      <c r="L11" s="22"/>
      <c r="M11" s="246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</row>
    <row r="12" spans="1:77" s="28" customFormat="1" ht="14.4" x14ac:dyDescent="0.25">
      <c r="A12" s="23"/>
      <c r="B12" s="23"/>
      <c r="C12" s="24"/>
      <c r="D12" s="25"/>
      <c r="E12" s="26" t="s">
        <v>3</v>
      </c>
      <c r="F12" s="27" cm="1">
        <f t="array" ref="F12">INDEX(I12:M12,$F$6)</f>
        <v>44651</v>
      </c>
      <c r="G12" s="26" t="s">
        <v>4</v>
      </c>
      <c r="H12" s="26"/>
      <c r="I12" s="247"/>
      <c r="J12" s="259">
        <v>44651</v>
      </c>
      <c r="K12" s="27">
        <v>44651</v>
      </c>
      <c r="L12" s="27">
        <v>44651</v>
      </c>
      <c r="M12" s="247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</row>
    <row r="13" spans="1:77" s="28" customFormat="1" ht="14.4" x14ac:dyDescent="0.25">
      <c r="A13" s="23"/>
      <c r="B13" s="23"/>
      <c r="C13" s="24"/>
      <c r="D13" s="25"/>
      <c r="E13" s="29" t="s">
        <v>5</v>
      </c>
      <c r="F13" s="27" cm="1">
        <f t="array" ref="F13">INDEX(I13:M13,$F$6)</f>
        <v>44742</v>
      </c>
      <c r="G13" s="26" t="s">
        <v>4</v>
      </c>
      <c r="H13" s="26"/>
      <c r="I13" s="247"/>
      <c r="J13" s="259">
        <v>44742</v>
      </c>
      <c r="K13" s="27">
        <v>44742</v>
      </c>
      <c r="L13" s="27">
        <v>44742</v>
      </c>
      <c r="M13" s="247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</row>
    <row r="14" spans="1:77" s="31" customFormat="1" ht="14.4" x14ac:dyDescent="0.25">
      <c r="A14" s="19"/>
      <c r="B14" s="19"/>
      <c r="C14" s="20"/>
      <c r="D14" s="21"/>
      <c r="E14" s="22" t="s">
        <v>6</v>
      </c>
      <c r="F14" s="30" cm="1">
        <f t="array" ref="F14">INDEX(I14:M14,$F$6)</f>
        <v>25</v>
      </c>
      <c r="G14" s="22" t="s">
        <v>7</v>
      </c>
      <c r="H14" s="22"/>
      <c r="I14" s="246"/>
      <c r="J14" s="260">
        <v>25</v>
      </c>
      <c r="K14" s="30">
        <v>25</v>
      </c>
      <c r="L14" s="30">
        <v>25</v>
      </c>
      <c r="M14" s="246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</row>
    <row r="15" spans="1:77" ht="14.4" x14ac:dyDescent="0.25">
      <c r="A15" s="19"/>
      <c r="B15" s="19"/>
      <c r="C15" s="20"/>
      <c r="D15" s="21"/>
      <c r="E15" s="22"/>
      <c r="F15" s="22" cm="1">
        <f t="array" ref="F15">INDEX(I15:M15,$F$6)</f>
        <v>0</v>
      </c>
      <c r="G15" s="22"/>
      <c r="H15" s="22"/>
      <c r="I15" s="246"/>
      <c r="J15" s="10"/>
      <c r="K15" s="22"/>
      <c r="L15" s="22"/>
      <c r="M15" s="246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</row>
    <row r="16" spans="1:77" ht="14.4" x14ac:dyDescent="0.25">
      <c r="A16" s="19"/>
      <c r="B16" s="19"/>
      <c r="C16" s="20"/>
      <c r="D16" s="21"/>
      <c r="E16" s="22" t="s">
        <v>8</v>
      </c>
      <c r="F16" s="30" cm="1">
        <f t="array" ref="F16">INDEX(I16:M16,$F$6)</f>
        <v>3</v>
      </c>
      <c r="G16" s="22" t="s">
        <v>9</v>
      </c>
      <c r="H16" s="22"/>
      <c r="I16" s="246"/>
      <c r="J16" s="260">
        <v>3</v>
      </c>
      <c r="K16" s="30">
        <v>3</v>
      </c>
      <c r="L16" s="30">
        <v>3</v>
      </c>
      <c r="M16" s="246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</row>
    <row r="17" spans="1:77" ht="14.4" x14ac:dyDescent="0.25">
      <c r="A17" s="19"/>
      <c r="B17" s="19"/>
      <c r="C17" s="20"/>
      <c r="D17" s="21"/>
      <c r="E17" s="32" t="s">
        <v>10</v>
      </c>
      <c r="F17" s="33" cm="1">
        <f t="array" ref="F17">INDEX(I17:M17,$F$6)</f>
        <v>12</v>
      </c>
      <c r="G17" s="32" t="s">
        <v>11</v>
      </c>
      <c r="H17" s="22"/>
      <c r="I17" s="246"/>
      <c r="J17" s="261">
        <v>12</v>
      </c>
      <c r="K17" s="33">
        <v>12</v>
      </c>
      <c r="L17" s="33">
        <v>12</v>
      </c>
      <c r="M17" s="246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</row>
    <row r="18" spans="1:77" ht="14.4" x14ac:dyDescent="0.25">
      <c r="A18" s="19"/>
      <c r="B18" s="19"/>
      <c r="C18" s="20"/>
      <c r="D18" s="21"/>
      <c r="E18" s="32"/>
      <c r="F18" s="33" cm="1">
        <f t="array" ref="F18">INDEX(I18:M18,$F$6)</f>
        <v>0</v>
      </c>
      <c r="G18" s="32"/>
      <c r="H18" s="22"/>
      <c r="I18" s="246"/>
      <c r="J18" s="261"/>
      <c r="K18" s="33"/>
      <c r="L18" s="33"/>
      <c r="M18" s="246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</row>
    <row r="19" spans="1:77" ht="14.4" x14ac:dyDescent="0.25">
      <c r="A19" s="19" t="s">
        <v>130</v>
      </c>
      <c r="B19" s="19"/>
      <c r="C19" s="20"/>
      <c r="D19" s="21"/>
      <c r="E19" s="32"/>
      <c r="F19" s="33" cm="1">
        <f t="array" ref="F19">INDEX(I19:M19,$F$6)</f>
        <v>0</v>
      </c>
      <c r="G19" s="32"/>
      <c r="H19" s="22"/>
      <c r="I19" s="246"/>
      <c r="J19" s="261"/>
      <c r="K19" s="33"/>
      <c r="L19" s="33"/>
      <c r="M19" s="246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</row>
    <row r="20" spans="1:77" ht="14.4" x14ac:dyDescent="0.25">
      <c r="A20" s="19"/>
      <c r="B20" s="19"/>
      <c r="C20" s="20"/>
      <c r="D20" s="21"/>
      <c r="E20" s="251" t="s">
        <v>133</v>
      </c>
      <c r="F20" s="252" t="str" cm="1">
        <f t="array" ref="F20">INDEX(I20:M20,$F$6)</f>
        <v>rate</v>
      </c>
      <c r="G20" s="32"/>
      <c r="H20" s="22"/>
      <c r="I20" s="246"/>
      <c r="J20" s="262" t="s">
        <v>132</v>
      </c>
      <c r="K20" s="252" t="s">
        <v>132</v>
      </c>
      <c r="L20" s="252" t="s">
        <v>132</v>
      </c>
      <c r="M20" s="246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</row>
    <row r="21" spans="1:77" ht="14.4" x14ac:dyDescent="0.25">
      <c r="A21" s="19"/>
      <c r="B21" s="19"/>
      <c r="C21" s="20"/>
      <c r="D21" s="21"/>
      <c r="E21" s="32">
        <v>44440</v>
      </c>
      <c r="F21" s="250" cm="1">
        <f t="array" ref="F21">INDEX(I21:M21,$F$6)</f>
        <v>0.09</v>
      </c>
      <c r="G21" s="32" t="s">
        <v>131</v>
      </c>
      <c r="H21" s="22"/>
      <c r="I21" s="246"/>
      <c r="J21" s="263">
        <v>0.09</v>
      </c>
      <c r="K21" s="250">
        <v>0.09</v>
      </c>
      <c r="L21" s="250">
        <v>0.09</v>
      </c>
      <c r="M21" s="246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</row>
    <row r="22" spans="1:77" ht="14.4" x14ac:dyDescent="0.25">
      <c r="A22" s="19"/>
      <c r="B22" s="19"/>
      <c r="C22" s="20"/>
      <c r="D22" s="21"/>
      <c r="E22" s="32">
        <v>44805</v>
      </c>
      <c r="F22" s="250" cm="1">
        <f t="array" ref="F22">INDEX(I22:M22,$F$6)</f>
        <v>0.08</v>
      </c>
      <c r="G22" s="32" t="s">
        <v>131</v>
      </c>
      <c r="H22" s="22"/>
      <c r="I22" s="246"/>
      <c r="J22" s="263">
        <v>0.08</v>
      </c>
      <c r="K22" s="250">
        <v>0.08</v>
      </c>
      <c r="L22" s="250">
        <v>0.08</v>
      </c>
      <c r="M22" s="246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</row>
    <row r="23" spans="1:77" ht="14.4" x14ac:dyDescent="0.25">
      <c r="A23" s="19"/>
      <c r="B23" s="19"/>
      <c r="C23" s="20"/>
      <c r="D23" s="21"/>
      <c r="E23" s="32">
        <v>45170</v>
      </c>
      <c r="F23" s="250" cm="1">
        <f t="array" ref="F23">INDEX(I23:M23,$F$6)</f>
        <v>7.0000000000000007E-2</v>
      </c>
      <c r="G23" s="32" t="s">
        <v>131</v>
      </c>
      <c r="H23" s="22"/>
      <c r="I23" s="246"/>
      <c r="J23" s="263">
        <v>7.0000000000000007E-2</v>
      </c>
      <c r="K23" s="250">
        <v>7.0000000000000007E-2</v>
      </c>
      <c r="L23" s="250">
        <v>7.0000000000000007E-2</v>
      </c>
      <c r="M23" s="246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</row>
    <row r="24" spans="1:77" ht="14.4" x14ac:dyDescent="0.25">
      <c r="A24" s="19"/>
      <c r="B24" s="19"/>
      <c r="C24" s="20"/>
      <c r="D24" s="21"/>
      <c r="E24" s="32">
        <v>45536</v>
      </c>
      <c r="F24" s="250" cm="1">
        <f t="array" ref="F24">INDEX(I24:M24,$F$6)</f>
        <v>0.06</v>
      </c>
      <c r="G24" s="32" t="s">
        <v>131</v>
      </c>
      <c r="H24" s="22"/>
      <c r="I24" s="246"/>
      <c r="J24" s="263">
        <v>0.06</v>
      </c>
      <c r="K24" s="250">
        <v>0.06</v>
      </c>
      <c r="L24" s="250">
        <v>0.06</v>
      </c>
      <c r="M24" s="246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</row>
    <row r="25" spans="1:77" ht="14.4" x14ac:dyDescent="0.25">
      <c r="A25" s="19"/>
      <c r="B25" s="19"/>
      <c r="C25" s="20"/>
      <c r="D25" s="21"/>
      <c r="E25" s="32">
        <v>45901</v>
      </c>
      <c r="F25" s="250" cm="1">
        <f t="array" ref="F25">INDEX(I25:M25,$F$6)</f>
        <v>0.05</v>
      </c>
      <c r="G25" s="32" t="s">
        <v>131</v>
      </c>
      <c r="H25" s="22"/>
      <c r="I25" s="246"/>
      <c r="J25" s="263">
        <v>0.05</v>
      </c>
      <c r="K25" s="250">
        <v>0.05</v>
      </c>
      <c r="L25" s="250">
        <v>0.05</v>
      </c>
      <c r="M25" s="246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</row>
    <row r="26" spans="1:77" ht="14.4" x14ac:dyDescent="0.25">
      <c r="A26" s="19"/>
      <c r="B26" s="19"/>
      <c r="C26" s="20"/>
      <c r="D26" s="21"/>
      <c r="E26" s="32">
        <v>46266</v>
      </c>
      <c r="F26" s="250" cm="1">
        <f t="array" ref="F26">INDEX(I26:M26,$F$6)</f>
        <v>0.04</v>
      </c>
      <c r="G26" s="32" t="s">
        <v>131</v>
      </c>
      <c r="H26" s="22"/>
      <c r="I26" s="246"/>
      <c r="J26" s="263">
        <v>0.04</v>
      </c>
      <c r="K26" s="250">
        <v>0.04</v>
      </c>
      <c r="L26" s="250">
        <v>0.04</v>
      </c>
      <c r="M26" s="246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</row>
    <row r="27" spans="1:77" ht="14.4" x14ac:dyDescent="0.25">
      <c r="A27" s="19"/>
      <c r="B27" s="19"/>
      <c r="C27" s="20"/>
      <c r="D27" s="21"/>
      <c r="E27" s="32"/>
      <c r="F27" s="33" cm="1">
        <f t="array" ref="F27">INDEX(I27:M27,$F$6)</f>
        <v>0</v>
      </c>
      <c r="G27" s="32"/>
      <c r="H27" s="22"/>
      <c r="I27" s="246"/>
      <c r="J27" s="261"/>
      <c r="K27" s="33"/>
      <c r="L27" s="33"/>
      <c r="M27" s="246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</row>
    <row r="28" spans="1:77" ht="14.4" x14ac:dyDescent="0.25">
      <c r="A28" s="19"/>
      <c r="B28" s="19"/>
      <c r="C28" s="20"/>
      <c r="D28" s="21"/>
      <c r="E28" s="32" t="s">
        <v>134</v>
      </c>
      <c r="F28" s="33" cm="1">
        <f t="array" ref="F28">INDEX(I28:M28,$F$6)</f>
        <v>150</v>
      </c>
      <c r="G28" s="32" t="s">
        <v>135</v>
      </c>
      <c r="H28" s="22"/>
      <c r="I28" s="246"/>
      <c r="J28" s="261">
        <v>150</v>
      </c>
      <c r="K28" s="33">
        <v>150</v>
      </c>
      <c r="L28" s="33">
        <v>150</v>
      </c>
      <c r="M28" s="246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</row>
    <row r="29" spans="1:77" ht="14.4" x14ac:dyDescent="0.25">
      <c r="A29" s="19"/>
      <c r="B29" s="19"/>
      <c r="C29" s="20"/>
      <c r="D29" s="21"/>
      <c r="E29" s="32" t="s">
        <v>136</v>
      </c>
      <c r="F29" s="33" cm="1">
        <f t="array" ref="F29">INDEX(I29:M29,$F$6)</f>
        <v>132</v>
      </c>
      <c r="G29" s="32" t="s">
        <v>135</v>
      </c>
      <c r="H29" s="22"/>
      <c r="I29" s="246"/>
      <c r="J29" s="261">
        <v>132</v>
      </c>
      <c r="K29" s="33">
        <v>132</v>
      </c>
      <c r="L29" s="33">
        <v>132</v>
      </c>
      <c r="M29" s="246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</row>
    <row r="30" spans="1:77" ht="14.4" x14ac:dyDescent="0.25">
      <c r="A30" s="19"/>
      <c r="B30" s="19"/>
      <c r="C30" s="20"/>
      <c r="D30" s="21"/>
      <c r="E30" s="32" t="s">
        <v>137</v>
      </c>
      <c r="F30" s="33" cm="1">
        <f t="array" ref="F30">INDEX(I30:M30,$F$6)</f>
        <v>145</v>
      </c>
      <c r="G30" s="32" t="s">
        <v>135</v>
      </c>
      <c r="H30" s="22"/>
      <c r="I30" s="246"/>
      <c r="J30" s="261">
        <v>145</v>
      </c>
      <c r="K30" s="33">
        <v>145</v>
      </c>
      <c r="L30" s="33">
        <v>145</v>
      </c>
      <c r="M30" s="246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</row>
    <row r="31" spans="1:77" ht="14.4" x14ac:dyDescent="0.25">
      <c r="A31" s="19"/>
      <c r="B31" s="19"/>
      <c r="C31" s="20"/>
      <c r="D31" s="21"/>
      <c r="E31" s="32"/>
      <c r="F31" s="33" cm="1">
        <f t="array" ref="F31">INDEX(I31:M31,$F$6)</f>
        <v>0</v>
      </c>
      <c r="G31" s="32"/>
      <c r="H31" s="22"/>
      <c r="I31" s="246"/>
      <c r="J31" s="261"/>
      <c r="K31" s="33"/>
      <c r="L31" s="33"/>
      <c r="M31" s="246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</row>
    <row r="32" spans="1:77" ht="14.4" x14ac:dyDescent="0.25">
      <c r="A32" s="19" t="s">
        <v>138</v>
      </c>
      <c r="B32" s="19"/>
      <c r="C32" s="20"/>
      <c r="D32" s="21"/>
      <c r="E32" s="32"/>
      <c r="F32" s="33" cm="1">
        <f t="array" ref="F32">INDEX(I32:M32,$F$6)</f>
        <v>0</v>
      </c>
      <c r="G32" s="32"/>
      <c r="H32" s="22"/>
      <c r="I32" s="246"/>
      <c r="J32" s="261"/>
      <c r="K32" s="33"/>
      <c r="L32" s="33"/>
      <c r="M32" s="246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</row>
    <row r="33" spans="1:77" ht="14.4" x14ac:dyDescent="0.25">
      <c r="A33" s="19"/>
      <c r="B33" s="19"/>
      <c r="C33" s="20"/>
      <c r="D33" s="21"/>
      <c r="E33" s="32" t="s">
        <v>195</v>
      </c>
      <c r="F33" s="33" cm="1">
        <f t="array" ref="F33">INDEX(I33:M33,$F$6)</f>
        <v>4</v>
      </c>
      <c r="G33" s="32" t="s">
        <v>196</v>
      </c>
      <c r="H33" s="22"/>
      <c r="I33" s="246"/>
      <c r="J33" s="261">
        <v>4</v>
      </c>
      <c r="K33" s="33">
        <v>4</v>
      </c>
      <c r="L33" s="33">
        <v>4</v>
      </c>
      <c r="M33" s="246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</row>
    <row r="34" spans="1:77" ht="14.4" x14ac:dyDescent="0.25">
      <c r="A34" s="19"/>
      <c r="B34" s="19"/>
      <c r="C34" s="20"/>
      <c r="D34" s="21"/>
      <c r="E34" s="32" t="s">
        <v>139</v>
      </c>
      <c r="F34" s="253" cm="1">
        <f t="array" ref="F34">INDEX(I34:M34,$F$6)</f>
        <v>16.22</v>
      </c>
      <c r="G34" s="32" t="s">
        <v>144</v>
      </c>
      <c r="H34" s="22"/>
      <c r="I34" s="246"/>
      <c r="J34" s="264">
        <v>16.22</v>
      </c>
      <c r="K34" s="253">
        <v>25.15</v>
      </c>
      <c r="L34" s="253">
        <v>16</v>
      </c>
      <c r="M34" s="246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</row>
    <row r="35" spans="1:77" ht="14.4" x14ac:dyDescent="0.25">
      <c r="A35" s="19"/>
      <c r="B35" s="19"/>
      <c r="C35" s="20"/>
      <c r="D35" s="21"/>
      <c r="E35" s="32" t="s">
        <v>140</v>
      </c>
      <c r="F35" s="254" cm="1">
        <f t="array" ref="F35">INDEX(I35:M35,$F$6)</f>
        <v>8.5</v>
      </c>
      <c r="G35" s="32" t="s">
        <v>144</v>
      </c>
      <c r="H35" s="22"/>
      <c r="I35" s="246"/>
      <c r="J35" s="265">
        <v>8.5</v>
      </c>
      <c r="K35" s="254">
        <v>10.5</v>
      </c>
      <c r="L35" s="254">
        <v>6.5</v>
      </c>
      <c r="M35" s="246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</row>
    <row r="36" spans="1:77" ht="14.4" x14ac:dyDescent="0.25">
      <c r="A36" s="19"/>
      <c r="B36" s="19"/>
      <c r="C36" s="20"/>
      <c r="D36" s="21"/>
      <c r="E36" s="32" t="s">
        <v>222</v>
      </c>
      <c r="F36" s="250" cm="1">
        <f t="array" ref="F36">INDEX(I36:M36,$F$6)</f>
        <v>0.2</v>
      </c>
      <c r="G36" s="32" t="s">
        <v>26</v>
      </c>
      <c r="H36" s="22"/>
      <c r="I36" s="246"/>
      <c r="J36" s="263">
        <v>0.2</v>
      </c>
      <c r="K36" s="250">
        <v>0.25</v>
      </c>
      <c r="L36" s="250">
        <v>0.15</v>
      </c>
      <c r="M36" s="246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</row>
    <row r="37" spans="1:77" ht="14.4" x14ac:dyDescent="0.25">
      <c r="A37" s="19"/>
      <c r="B37" s="19"/>
      <c r="C37" s="20"/>
      <c r="D37" s="21"/>
      <c r="E37" s="32" t="s">
        <v>143</v>
      </c>
      <c r="F37" s="257" cm="1">
        <f t="array" ref="F37">INDEX(I37:M37,$F$6)</f>
        <v>5</v>
      </c>
      <c r="G37" s="32" t="str">
        <f>smu</f>
        <v>$ 000s</v>
      </c>
      <c r="H37" s="22"/>
      <c r="I37" s="246"/>
      <c r="J37" s="266">
        <v>5</v>
      </c>
      <c r="K37" s="257">
        <v>8</v>
      </c>
      <c r="L37" s="257">
        <v>4</v>
      </c>
      <c r="M37" s="246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</row>
    <row r="38" spans="1:77" ht="14.4" x14ac:dyDescent="0.25">
      <c r="A38" s="19"/>
      <c r="B38" s="19"/>
      <c r="C38" s="20"/>
      <c r="D38" s="21"/>
      <c r="E38" s="32" t="s">
        <v>145</v>
      </c>
      <c r="F38" s="255" cm="1">
        <f t="array" ref="F38">INDEX(I38:M38,$F$6)</f>
        <v>46934</v>
      </c>
      <c r="G38" s="69" t="s">
        <v>4</v>
      </c>
      <c r="H38" s="22"/>
      <c r="I38" s="246"/>
      <c r="J38" s="267">
        <v>46934</v>
      </c>
      <c r="K38" s="255">
        <v>46934</v>
      </c>
      <c r="L38" s="255">
        <v>46934</v>
      </c>
      <c r="M38" s="246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</row>
    <row r="39" spans="1:77" ht="14.4" x14ac:dyDescent="0.25">
      <c r="A39" s="19"/>
      <c r="B39" s="19"/>
      <c r="C39" s="20"/>
      <c r="D39" s="21"/>
      <c r="E39" s="32" t="s">
        <v>151</v>
      </c>
      <c r="F39" s="33" cm="1">
        <f t="array" ref="F39">INDEX(I39:M39,$F$6)</f>
        <v>20</v>
      </c>
      <c r="G39" s="69" t="s">
        <v>129</v>
      </c>
      <c r="H39" s="22"/>
      <c r="I39" s="246"/>
      <c r="J39" s="261">
        <v>20</v>
      </c>
      <c r="K39" s="33">
        <v>20</v>
      </c>
      <c r="L39" s="33">
        <v>20</v>
      </c>
      <c r="M39" s="246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</row>
    <row r="40" spans="1:77" ht="14.4" x14ac:dyDescent="0.25">
      <c r="A40" s="19"/>
      <c r="B40" s="19"/>
      <c r="C40" s="20"/>
      <c r="D40" s="21"/>
      <c r="E40" s="32"/>
      <c r="F40" s="255"/>
      <c r="G40" s="69"/>
      <c r="H40" s="22"/>
      <c r="I40" s="246"/>
      <c r="J40" s="267"/>
      <c r="K40" s="255"/>
      <c r="L40" s="255"/>
      <c r="M40" s="246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</row>
    <row r="41" spans="1:77" ht="14.4" x14ac:dyDescent="0.25">
      <c r="A41" s="19"/>
      <c r="B41" s="19"/>
      <c r="C41" s="20"/>
      <c r="D41" s="21"/>
      <c r="E41" s="32"/>
      <c r="F41" s="255"/>
      <c r="G41" s="69"/>
      <c r="H41" s="22"/>
      <c r="I41" s="246"/>
      <c r="J41" s="267"/>
      <c r="K41" s="255"/>
      <c r="L41" s="255"/>
      <c r="M41" s="246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</row>
    <row r="42" spans="1:77" ht="14.4" x14ac:dyDescent="0.25">
      <c r="A42" s="19" t="s">
        <v>141</v>
      </c>
      <c r="B42" s="19"/>
      <c r="C42" s="20"/>
      <c r="D42" s="21"/>
      <c r="E42" s="32"/>
      <c r="F42" s="33"/>
      <c r="G42" s="32"/>
      <c r="H42" s="22"/>
      <c r="I42" s="246"/>
      <c r="J42" s="261"/>
      <c r="K42" s="33"/>
      <c r="L42" s="33"/>
      <c r="M42" s="246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</row>
    <row r="43" spans="1:77" ht="14.4" x14ac:dyDescent="0.25">
      <c r="A43" s="19"/>
      <c r="B43" s="19" t="s">
        <v>142</v>
      </c>
      <c r="C43" s="20"/>
      <c r="D43" s="21"/>
      <c r="E43" s="32"/>
      <c r="F43" s="33"/>
      <c r="G43" s="32"/>
      <c r="H43" s="22"/>
      <c r="I43" s="246"/>
      <c r="J43" s="261"/>
      <c r="K43" s="33"/>
      <c r="L43" s="33"/>
      <c r="M43" s="246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</row>
    <row r="44" spans="1:77" ht="14.4" x14ac:dyDescent="0.25">
      <c r="A44" s="19"/>
      <c r="B44" s="19"/>
      <c r="C44" s="20"/>
      <c r="D44" s="21"/>
      <c r="E44" s="32" t="s">
        <v>146</v>
      </c>
      <c r="F44" s="33" cm="1">
        <f t="array" ref="F44">INDEX(I44:M44,$F$6)</f>
        <v>12500</v>
      </c>
      <c r="G44" s="32" t="str">
        <f>smu</f>
        <v>$ 000s</v>
      </c>
      <c r="H44" s="22"/>
      <c r="I44" s="246"/>
      <c r="J44" s="261">
        <v>12500</v>
      </c>
      <c r="K44" s="33">
        <v>10500</v>
      </c>
      <c r="L44" s="33">
        <v>19000</v>
      </c>
      <c r="M44" s="246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</row>
    <row r="45" spans="1:77" ht="14.4" x14ac:dyDescent="0.25">
      <c r="A45" s="19"/>
      <c r="B45" s="19"/>
      <c r="C45" s="20"/>
      <c r="D45" s="21"/>
      <c r="E45" s="32" t="s">
        <v>147</v>
      </c>
      <c r="F45" s="33" cm="1">
        <f t="array" ref="F45">INDEX(I45:M45,$F$6)</f>
        <v>850</v>
      </c>
      <c r="G45" s="32" t="s">
        <v>148</v>
      </c>
      <c r="H45" s="22"/>
      <c r="I45" s="246"/>
      <c r="J45" s="261">
        <v>850</v>
      </c>
      <c r="K45" s="33">
        <v>650</v>
      </c>
      <c r="L45" s="33">
        <v>975</v>
      </c>
      <c r="M45" s="246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</row>
    <row r="46" spans="1:77" ht="14.4" x14ac:dyDescent="0.25">
      <c r="A46" s="19"/>
      <c r="B46" s="19" t="s">
        <v>149</v>
      </c>
      <c r="C46" s="20"/>
      <c r="D46" s="21"/>
      <c r="E46" s="32"/>
      <c r="F46" s="33" cm="1">
        <f t="array" ref="F46">INDEX(I46:M46,$F$6)</f>
        <v>0</v>
      </c>
      <c r="G46" s="32"/>
      <c r="H46" s="22"/>
      <c r="I46" s="246"/>
      <c r="J46" s="261"/>
      <c r="K46" s="33"/>
      <c r="L46" s="33"/>
      <c r="M46" s="246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</row>
    <row r="47" spans="1:77" ht="14.4" x14ac:dyDescent="0.25">
      <c r="A47" s="19"/>
      <c r="B47" s="19"/>
      <c r="C47" s="20"/>
      <c r="D47" s="21"/>
      <c r="E47" s="32" t="s">
        <v>150</v>
      </c>
      <c r="F47" s="33" cm="1">
        <f t="array" ref="F47">INDEX(I47:M47,$F$6)</f>
        <v>8500</v>
      </c>
      <c r="G47" s="32" t="str">
        <f>smu</f>
        <v>$ 000s</v>
      </c>
      <c r="H47" s="22"/>
      <c r="I47" s="246"/>
      <c r="J47" s="261">
        <v>8500</v>
      </c>
      <c r="K47" s="33">
        <v>6500</v>
      </c>
      <c r="L47" s="33">
        <v>9000</v>
      </c>
      <c r="M47" s="246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</row>
    <row r="48" spans="1:77" ht="14.4" x14ac:dyDescent="0.25">
      <c r="A48" s="19"/>
      <c r="B48" s="19"/>
      <c r="C48" s="20"/>
      <c r="D48" s="21"/>
      <c r="E48" s="32" t="s">
        <v>152</v>
      </c>
      <c r="F48" s="33" cm="1">
        <f t="array" ref="F48">INDEX(I48:M48,$F$6)</f>
        <v>30</v>
      </c>
      <c r="G48" s="32" t="s">
        <v>129</v>
      </c>
      <c r="H48" s="22"/>
      <c r="I48" s="246"/>
      <c r="J48" s="261">
        <v>30</v>
      </c>
      <c r="K48" s="33">
        <v>30</v>
      </c>
      <c r="L48" s="33">
        <v>30</v>
      </c>
      <c r="M48" s="246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</row>
    <row r="49" spans="1:77" ht="14.4" x14ac:dyDescent="0.25">
      <c r="A49" s="19"/>
      <c r="B49" s="19"/>
      <c r="C49" s="20"/>
      <c r="D49" s="21"/>
      <c r="E49" s="32"/>
      <c r="F49" s="33"/>
      <c r="G49" s="32"/>
      <c r="H49" s="22"/>
      <c r="I49" s="246"/>
      <c r="J49" s="261"/>
      <c r="K49" s="33"/>
      <c r="L49" s="33"/>
      <c r="M49" s="246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</row>
    <row r="50" spans="1:77" ht="14.4" x14ac:dyDescent="0.25">
      <c r="A50" s="19" t="s">
        <v>156</v>
      </c>
      <c r="B50" s="19"/>
      <c r="C50" s="20"/>
      <c r="D50" s="21"/>
      <c r="E50" s="32"/>
      <c r="F50" s="33"/>
      <c r="G50" s="32"/>
      <c r="H50" s="22"/>
      <c r="I50" s="246"/>
      <c r="J50" s="261"/>
      <c r="K50" s="33"/>
      <c r="L50" s="33"/>
      <c r="M50" s="246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</row>
    <row r="51" spans="1:77" ht="14.4" x14ac:dyDescent="0.25">
      <c r="A51" s="19"/>
      <c r="B51" s="19"/>
      <c r="C51" s="20"/>
      <c r="D51" s="21"/>
      <c r="E51" s="32" t="s">
        <v>157</v>
      </c>
      <c r="F51" s="250" cm="1">
        <f t="array" ref="F51">INDEX(I51:M51,$F$6)</f>
        <v>0.05</v>
      </c>
      <c r="G51" s="32" t="s">
        <v>26</v>
      </c>
      <c r="H51" s="22"/>
      <c r="I51" s="246"/>
      <c r="J51" s="263">
        <v>0.05</v>
      </c>
      <c r="K51" s="250">
        <v>0.05</v>
      </c>
      <c r="L51" s="250">
        <v>0.05</v>
      </c>
      <c r="M51" s="246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</row>
    <row r="52" spans="1:77" ht="14.4" x14ac:dyDescent="0.25">
      <c r="A52" s="19"/>
      <c r="B52" s="19"/>
      <c r="C52" s="20"/>
      <c r="D52" s="21"/>
      <c r="E52" s="32" t="s">
        <v>158</v>
      </c>
      <c r="F52" s="250" cm="1">
        <f t="array" ref="F52">INDEX(I52:M52,$F$6)</f>
        <v>0.3</v>
      </c>
      <c r="G52" s="32" t="s">
        <v>26</v>
      </c>
      <c r="H52" s="22"/>
      <c r="I52" s="246"/>
      <c r="J52" s="263">
        <v>0.3</v>
      </c>
      <c r="K52" s="250">
        <v>0.3</v>
      </c>
      <c r="L52" s="250">
        <v>0.3</v>
      </c>
      <c r="M52" s="246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</row>
    <row r="53" spans="1:77" ht="14.4" x14ac:dyDescent="0.25">
      <c r="A53" s="19"/>
      <c r="B53" s="19"/>
      <c r="C53" s="20"/>
      <c r="D53" s="21"/>
      <c r="E53" s="32"/>
      <c r="F53" s="33"/>
      <c r="G53" s="32"/>
      <c r="H53" s="22"/>
      <c r="I53" s="246"/>
      <c r="J53" s="261"/>
      <c r="K53" s="33"/>
      <c r="L53" s="33"/>
      <c r="M53" s="246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</row>
    <row r="54" spans="1:77" ht="14.4" x14ac:dyDescent="0.25">
      <c r="A54" s="19" t="s">
        <v>159</v>
      </c>
      <c r="B54" s="19"/>
      <c r="C54" s="20"/>
      <c r="D54" s="21"/>
      <c r="E54" s="32"/>
      <c r="F54" s="33"/>
      <c r="G54" s="32"/>
      <c r="H54" s="22"/>
      <c r="I54" s="246"/>
      <c r="J54" s="261"/>
      <c r="K54" s="33"/>
      <c r="L54" s="33"/>
      <c r="M54" s="246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</row>
    <row r="55" spans="1:77" ht="14.4" x14ac:dyDescent="0.25">
      <c r="A55" s="19"/>
      <c r="B55" s="19"/>
      <c r="C55" s="20"/>
      <c r="D55" s="21"/>
      <c r="E55" s="32" t="s">
        <v>160</v>
      </c>
      <c r="F55" s="33" cm="1">
        <f t="array" ref="F55">INDEX(I55:M55,$F$6)</f>
        <v>155000</v>
      </c>
      <c r="G55" s="32" t="str">
        <f>smu</f>
        <v>$ 000s</v>
      </c>
      <c r="H55" s="22"/>
      <c r="I55" s="246"/>
      <c r="J55" s="261">
        <v>155000</v>
      </c>
      <c r="K55" s="33">
        <v>155000</v>
      </c>
      <c r="L55" s="33">
        <v>155000</v>
      </c>
      <c r="M55" s="246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</row>
    <row r="56" spans="1:77" ht="14.4" x14ac:dyDescent="0.25">
      <c r="A56" s="19"/>
      <c r="B56" s="19"/>
      <c r="C56" s="20"/>
      <c r="D56" s="21"/>
      <c r="E56" s="32" t="s">
        <v>164</v>
      </c>
      <c r="F56" s="33" cm="1">
        <f t="array" ref="F56">INDEX(I56:M56,$F$6)</f>
        <v>25</v>
      </c>
      <c r="G56" s="32" t="s">
        <v>7</v>
      </c>
      <c r="H56" s="22"/>
      <c r="I56" s="246"/>
      <c r="J56" s="261">
        <v>25</v>
      </c>
      <c r="K56" s="33">
        <v>25</v>
      </c>
      <c r="L56" s="33">
        <v>25</v>
      </c>
      <c r="M56" s="246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</row>
    <row r="57" spans="1:77" ht="14.4" x14ac:dyDescent="0.25">
      <c r="A57" s="19"/>
      <c r="B57" s="19"/>
      <c r="C57" s="20"/>
      <c r="D57" s="21"/>
      <c r="E57" s="251" t="s">
        <v>161</v>
      </c>
      <c r="F57" s="258" t="str" cm="1">
        <f t="array" ref="F57">INDEX(I57:M57,$F$6)</f>
        <v>amount</v>
      </c>
      <c r="G57" s="32"/>
      <c r="H57" s="22"/>
      <c r="I57" s="246"/>
      <c r="J57" s="268" t="s">
        <v>163</v>
      </c>
      <c r="K57" s="258" t="s">
        <v>163</v>
      </c>
      <c r="L57" s="258" t="s">
        <v>163</v>
      </c>
      <c r="M57" s="246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</row>
    <row r="58" spans="1:77" ht="14.4" x14ac:dyDescent="0.25">
      <c r="A58" s="19"/>
      <c r="B58" s="19"/>
      <c r="C58" s="20"/>
      <c r="D58" s="21"/>
      <c r="E58" s="32">
        <v>46022</v>
      </c>
      <c r="F58" s="33" cm="1">
        <f t="array" ref="F58">INDEX(I58:M58,$F$6)</f>
        <v>3000</v>
      </c>
      <c r="G58" s="32" t="str">
        <f t="shared" ref="G58:G64" si="0">smu</f>
        <v>$ 000s</v>
      </c>
      <c r="H58" s="22"/>
      <c r="I58" s="246"/>
      <c r="J58" s="261">
        <v>3000</v>
      </c>
      <c r="K58" s="33">
        <v>3000</v>
      </c>
      <c r="L58" s="33">
        <v>3000</v>
      </c>
      <c r="M58" s="246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</row>
    <row r="59" spans="1:77" ht="14.4" x14ac:dyDescent="0.25">
      <c r="A59" s="19"/>
      <c r="B59" s="19"/>
      <c r="C59" s="20"/>
      <c r="D59" s="21"/>
      <c r="E59" s="32">
        <v>46387</v>
      </c>
      <c r="F59" s="33" cm="1">
        <f t="array" ref="F59">INDEX(I59:M59,$F$6)</f>
        <v>2000</v>
      </c>
      <c r="G59" s="32" t="str">
        <f t="shared" si="0"/>
        <v>$ 000s</v>
      </c>
      <c r="H59" s="22"/>
      <c r="I59" s="246"/>
      <c r="J59" s="261">
        <v>2000</v>
      </c>
      <c r="K59" s="33">
        <v>2000</v>
      </c>
      <c r="L59" s="33">
        <v>2000</v>
      </c>
      <c r="M59" s="246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</row>
    <row r="60" spans="1:77" ht="14.4" x14ac:dyDescent="0.25">
      <c r="A60" s="19"/>
      <c r="B60" s="19"/>
      <c r="C60" s="20"/>
      <c r="D60" s="21"/>
      <c r="E60" s="32">
        <v>46752</v>
      </c>
      <c r="F60" s="33" cm="1">
        <f t="array" ref="F60">INDEX(I60:M60,$F$6)</f>
        <v>1000</v>
      </c>
      <c r="G60" s="32" t="str">
        <f t="shared" si="0"/>
        <v>$ 000s</v>
      </c>
      <c r="H60" s="22"/>
      <c r="I60" s="246"/>
      <c r="J60" s="261">
        <v>1000</v>
      </c>
      <c r="K60" s="33">
        <v>1000</v>
      </c>
      <c r="L60" s="33">
        <v>1000</v>
      </c>
      <c r="M60" s="246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</row>
    <row r="61" spans="1:77" ht="14.4" x14ac:dyDescent="0.25">
      <c r="A61" s="19"/>
      <c r="B61" s="19"/>
      <c r="C61" s="20"/>
      <c r="D61" s="21"/>
      <c r="E61" s="32">
        <v>47118</v>
      </c>
      <c r="F61" s="33" cm="1">
        <f t="array" ref="F61">INDEX(I61:M61,$F$6)</f>
        <v>1500</v>
      </c>
      <c r="G61" s="32" t="str">
        <f t="shared" si="0"/>
        <v>$ 000s</v>
      </c>
      <c r="H61" s="22"/>
      <c r="I61" s="246"/>
      <c r="J61" s="261">
        <v>1500</v>
      </c>
      <c r="K61" s="33">
        <v>1500</v>
      </c>
      <c r="L61" s="33">
        <v>1500</v>
      </c>
      <c r="M61" s="246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</row>
    <row r="62" spans="1:77" ht="14.4" x14ac:dyDescent="0.25">
      <c r="A62" s="19"/>
      <c r="B62" s="19"/>
      <c r="C62" s="20"/>
      <c r="D62" s="21"/>
      <c r="E62" s="32">
        <v>47483</v>
      </c>
      <c r="F62" s="33" cm="1">
        <f t="array" ref="F62">INDEX(I62:M62,$F$6)</f>
        <v>500</v>
      </c>
      <c r="G62" s="32" t="str">
        <f t="shared" si="0"/>
        <v>$ 000s</v>
      </c>
      <c r="H62" s="22"/>
      <c r="I62" s="246"/>
      <c r="J62" s="261">
        <v>500</v>
      </c>
      <c r="K62" s="33">
        <v>500</v>
      </c>
      <c r="L62" s="33">
        <v>500</v>
      </c>
      <c r="M62" s="246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</row>
    <row r="63" spans="1:77" ht="14.4" x14ac:dyDescent="0.25">
      <c r="A63" s="19"/>
      <c r="B63" s="19"/>
      <c r="C63" s="20"/>
      <c r="D63" s="21"/>
      <c r="E63" s="32">
        <v>47848</v>
      </c>
      <c r="F63" s="33" cm="1">
        <f t="array" ref="F63">INDEX(I63:M63,$F$6)</f>
        <v>500</v>
      </c>
      <c r="G63" s="32" t="str">
        <f t="shared" si="0"/>
        <v>$ 000s</v>
      </c>
      <c r="H63" s="22"/>
      <c r="I63" s="246"/>
      <c r="J63" s="261">
        <v>500</v>
      </c>
      <c r="K63" s="33">
        <v>500</v>
      </c>
      <c r="L63" s="33">
        <v>500</v>
      </c>
      <c r="M63" s="246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</row>
    <row r="64" spans="1:77" ht="14.4" x14ac:dyDescent="0.25">
      <c r="A64" s="19"/>
      <c r="B64" s="19"/>
      <c r="C64" s="20"/>
      <c r="D64" s="21"/>
      <c r="E64" s="32">
        <v>48213</v>
      </c>
      <c r="F64" s="33" cm="1">
        <f t="array" ref="F64">INDEX(I64:M64,$F$6)</f>
        <v>2000</v>
      </c>
      <c r="G64" s="32" t="str">
        <f t="shared" si="0"/>
        <v>$ 000s</v>
      </c>
      <c r="H64" s="22"/>
      <c r="I64" s="246"/>
      <c r="J64" s="261">
        <v>2000</v>
      </c>
      <c r="K64" s="33">
        <v>2000</v>
      </c>
      <c r="L64" s="33">
        <v>2000</v>
      </c>
      <c r="M64" s="246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</row>
    <row r="65" spans="1:77" ht="14.4" x14ac:dyDescent="0.25">
      <c r="A65" s="19"/>
      <c r="B65" s="19"/>
      <c r="C65" s="20"/>
      <c r="D65" s="21"/>
      <c r="E65" s="32" t="s">
        <v>164</v>
      </c>
      <c r="F65" s="33" cm="1">
        <f t="array" ref="F65">INDEX(I65:M65,$F$6)</f>
        <v>7</v>
      </c>
      <c r="G65" s="32" t="s">
        <v>7</v>
      </c>
      <c r="H65" s="22"/>
      <c r="I65" s="246"/>
      <c r="J65" s="261">
        <v>7</v>
      </c>
      <c r="K65" s="33">
        <v>7</v>
      </c>
      <c r="L65" s="33">
        <v>7</v>
      </c>
      <c r="M65" s="246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</row>
    <row r="66" spans="1:77" ht="14.4" x14ac:dyDescent="0.25">
      <c r="A66" s="19"/>
      <c r="B66" s="19"/>
      <c r="C66" s="20"/>
      <c r="D66" s="21"/>
      <c r="E66" s="32"/>
      <c r="F66" s="33"/>
      <c r="G66" s="32"/>
      <c r="H66" s="22"/>
      <c r="I66" s="246"/>
      <c r="J66" s="261"/>
      <c r="K66" s="33"/>
      <c r="L66" s="33"/>
      <c r="M66" s="246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</row>
    <row r="67" spans="1:77" ht="14.4" x14ac:dyDescent="0.25">
      <c r="A67" s="19"/>
      <c r="B67" s="19"/>
      <c r="C67" s="20"/>
      <c r="D67" s="21"/>
      <c r="E67" s="251" t="s">
        <v>162</v>
      </c>
      <c r="F67" s="258" t="str" cm="1">
        <f t="array" ref="F67">INDEX(I67:M67,$F$6)</f>
        <v>amount</v>
      </c>
      <c r="G67" s="32"/>
      <c r="H67" s="22"/>
      <c r="I67" s="246"/>
      <c r="J67" s="268" t="s">
        <v>163</v>
      </c>
      <c r="K67" s="258" t="s">
        <v>163</v>
      </c>
      <c r="L67" s="258" t="s">
        <v>163</v>
      </c>
      <c r="M67" s="246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</row>
    <row r="68" spans="1:77" ht="14.4" x14ac:dyDescent="0.25">
      <c r="A68" s="19"/>
      <c r="B68" s="19"/>
      <c r="C68" s="20"/>
      <c r="D68" s="21"/>
      <c r="E68" s="32">
        <v>46752</v>
      </c>
      <c r="F68" s="33" cm="1">
        <f t="array" ref="F68">INDEX(I68:M68,$F$6)</f>
        <v>15000</v>
      </c>
      <c r="G68" s="32" t="str">
        <f>smu</f>
        <v>$ 000s</v>
      </c>
      <c r="H68" s="22"/>
      <c r="I68" s="246"/>
      <c r="J68" s="261">
        <v>15000</v>
      </c>
      <c r="K68" s="33">
        <v>15000</v>
      </c>
      <c r="L68" s="33">
        <v>15000</v>
      </c>
      <c r="M68" s="246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</row>
    <row r="69" spans="1:77" ht="14.4" x14ac:dyDescent="0.25">
      <c r="A69" s="19"/>
      <c r="B69" s="19"/>
      <c r="C69" s="20"/>
      <c r="D69" s="21"/>
      <c r="E69" s="32" t="s">
        <v>164</v>
      </c>
      <c r="F69" s="33" cm="1">
        <f t="array" ref="F69">INDEX(I69:M69,$F$6)</f>
        <v>19</v>
      </c>
      <c r="G69" s="32" t="s">
        <v>7</v>
      </c>
      <c r="H69" s="22"/>
      <c r="I69" s="246"/>
      <c r="J69" s="261">
        <v>19</v>
      </c>
      <c r="K69" s="33">
        <v>19</v>
      </c>
      <c r="L69" s="33">
        <v>19</v>
      </c>
      <c r="M69" s="246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</row>
    <row r="70" spans="1:77" ht="14.4" x14ac:dyDescent="0.25">
      <c r="A70" s="19"/>
      <c r="B70" s="19"/>
      <c r="C70" s="20"/>
      <c r="D70" s="21"/>
      <c r="E70" s="32" t="s">
        <v>303</v>
      </c>
      <c r="F70" s="409">
        <v>46752</v>
      </c>
      <c r="G70" s="32" t="s">
        <v>4</v>
      </c>
      <c r="H70" s="22"/>
      <c r="I70" s="246"/>
      <c r="J70" s="261"/>
      <c r="K70" s="33"/>
      <c r="L70" s="33"/>
      <c r="M70" s="246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</row>
    <row r="71" spans="1:77" ht="14.4" x14ac:dyDescent="0.25">
      <c r="A71" s="19" t="s">
        <v>166</v>
      </c>
      <c r="B71" s="19"/>
      <c r="C71" s="20"/>
      <c r="D71" s="21"/>
      <c r="E71" s="32"/>
      <c r="F71" s="33"/>
      <c r="G71" s="32"/>
      <c r="H71" s="22"/>
      <c r="I71" s="246"/>
      <c r="J71" s="261"/>
      <c r="K71" s="33"/>
      <c r="L71" s="33"/>
      <c r="M71" s="246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</row>
    <row r="72" spans="1:77" ht="14.4" x14ac:dyDescent="0.25">
      <c r="A72" s="19"/>
      <c r="B72" s="19"/>
      <c r="C72" s="20"/>
      <c r="D72" s="21"/>
      <c r="E72" s="32" t="s">
        <v>168</v>
      </c>
      <c r="F72" s="250" cm="1">
        <f t="array" ref="F72">INDEX(I72:M72,$F$6)</f>
        <v>0.7</v>
      </c>
      <c r="G72" s="32" t="s">
        <v>26</v>
      </c>
      <c r="H72" s="22"/>
      <c r="I72" s="246"/>
      <c r="J72" s="263">
        <v>0.7</v>
      </c>
      <c r="K72" s="250">
        <v>0.7</v>
      </c>
      <c r="L72" s="250">
        <v>0.7</v>
      </c>
      <c r="M72" s="246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</row>
    <row r="73" spans="1:77" ht="14.4" x14ac:dyDescent="0.25">
      <c r="A73" s="19"/>
      <c r="B73" s="19"/>
      <c r="C73" s="20"/>
      <c r="D73" s="21"/>
      <c r="E73" s="32" t="s">
        <v>170</v>
      </c>
      <c r="F73" s="257" cm="1">
        <f t="array" ref="F73">INDEX(I73:M73,$F$6)</f>
        <v>15</v>
      </c>
      <c r="G73" s="32" t="s">
        <v>7</v>
      </c>
      <c r="H73" s="22"/>
      <c r="I73" s="246"/>
      <c r="J73" s="266">
        <v>15</v>
      </c>
      <c r="K73" s="257">
        <v>15</v>
      </c>
      <c r="L73" s="257">
        <v>15</v>
      </c>
      <c r="M73" s="246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</row>
    <row r="74" spans="1:77" ht="14.4" x14ac:dyDescent="0.25">
      <c r="A74" s="19"/>
      <c r="B74" s="19"/>
      <c r="C74" s="20"/>
      <c r="D74" s="21"/>
      <c r="E74" s="32" t="s">
        <v>171</v>
      </c>
      <c r="F74" s="250" cm="1">
        <f t="array" ref="F74">INDEX(I74:M74,$F$6)</f>
        <v>7.2499999999999995E-2</v>
      </c>
      <c r="G74" s="32" t="s">
        <v>172</v>
      </c>
      <c r="H74" s="22"/>
      <c r="I74" s="246"/>
      <c r="J74" s="263">
        <v>7.2499999999999995E-2</v>
      </c>
      <c r="K74" s="250">
        <v>7.2499999999999995E-2</v>
      </c>
      <c r="L74" s="250">
        <v>7.2499999999999995E-2</v>
      </c>
      <c r="M74" s="246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</row>
    <row r="75" spans="1:77" customFormat="1" ht="14.4" x14ac:dyDescent="0.25">
      <c r="E75" s="32" t="s">
        <v>338</v>
      </c>
      <c r="F75" s="417" cm="1">
        <f t="array" ref="F75">INDEX(I75:M75,$F$6)</f>
        <v>360</v>
      </c>
      <c r="G75" s="32" t="s">
        <v>129</v>
      </c>
      <c r="J75" s="266">
        <v>360</v>
      </c>
      <c r="K75" s="257">
        <v>360</v>
      </c>
      <c r="L75" s="257">
        <v>360</v>
      </c>
    </row>
    <row r="76" spans="1:77" ht="14.4" x14ac:dyDescent="0.25">
      <c r="A76" s="19"/>
      <c r="B76" s="19" t="s">
        <v>173</v>
      </c>
      <c r="C76" s="20"/>
      <c r="D76" s="21"/>
      <c r="E76" s="32"/>
      <c r="F76" s="257"/>
      <c r="G76" s="32"/>
      <c r="H76" s="22"/>
      <c r="I76" s="246"/>
      <c r="J76" s="266"/>
      <c r="K76" s="257"/>
      <c r="L76" s="257"/>
      <c r="M76" s="246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</row>
    <row r="77" spans="1:77" ht="14.4" x14ac:dyDescent="0.25">
      <c r="A77" s="19"/>
      <c r="B77" s="19"/>
      <c r="C77" s="20"/>
      <c r="D77" s="21"/>
      <c r="E77" s="32" t="s">
        <v>168</v>
      </c>
      <c r="F77" s="250" cm="1">
        <f t="array" ref="F77">INDEX(I77:M77,$F$6)</f>
        <v>0.8</v>
      </c>
      <c r="G77" s="32" t="s">
        <v>26</v>
      </c>
      <c r="H77" s="22"/>
      <c r="I77" s="246"/>
      <c r="J77" s="263">
        <v>0.8</v>
      </c>
      <c r="K77" s="250">
        <v>0.8</v>
      </c>
      <c r="L77" s="250">
        <v>0.8</v>
      </c>
      <c r="M77" s="246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</row>
    <row r="78" spans="1:77" ht="14.4" x14ac:dyDescent="0.25">
      <c r="A78" s="19"/>
      <c r="B78" s="19"/>
      <c r="C78" s="20"/>
      <c r="D78" s="21"/>
      <c r="E78" s="32" t="s">
        <v>170</v>
      </c>
      <c r="F78" s="257" cm="1">
        <f t="array" ref="F78">INDEX(I78:M78,$F$6)</f>
        <v>10</v>
      </c>
      <c r="G78" s="32" t="s">
        <v>7</v>
      </c>
      <c r="H78" s="22"/>
      <c r="I78" s="246"/>
      <c r="J78" s="266">
        <v>10</v>
      </c>
      <c r="K78" s="257">
        <v>10</v>
      </c>
      <c r="L78" s="257">
        <v>10</v>
      </c>
      <c r="M78" s="246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</row>
    <row r="79" spans="1:77" ht="14.4" x14ac:dyDescent="0.25">
      <c r="A79" s="19"/>
      <c r="B79" s="19"/>
      <c r="C79" s="20"/>
      <c r="D79" s="21"/>
      <c r="E79" s="32" t="s">
        <v>171</v>
      </c>
      <c r="F79" s="250" cm="1">
        <f t="array" ref="F79">INDEX(I79:M79,$F$6)</f>
        <v>0.105</v>
      </c>
      <c r="G79" s="32" t="s">
        <v>131</v>
      </c>
      <c r="H79" s="22"/>
      <c r="I79" s="246"/>
      <c r="J79" s="263">
        <v>0.105</v>
      </c>
      <c r="K79" s="250">
        <v>0.105</v>
      </c>
      <c r="L79" s="250">
        <v>0.105</v>
      </c>
      <c r="M79" s="246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</row>
    <row r="80" spans="1:77" ht="14.4" x14ac:dyDescent="0.25">
      <c r="A80" s="19" t="s">
        <v>167</v>
      </c>
      <c r="B80" s="19"/>
      <c r="C80" s="20"/>
      <c r="D80" s="21"/>
      <c r="E80" s="32"/>
      <c r="F80" s="33"/>
      <c r="G80" s="32"/>
      <c r="H80" s="22"/>
      <c r="I80" s="246"/>
      <c r="J80" s="261"/>
      <c r="K80" s="33"/>
      <c r="L80" s="33"/>
      <c r="M80" s="246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</row>
    <row r="81" spans="1:77" ht="14.4" x14ac:dyDescent="0.25">
      <c r="A81" s="19"/>
      <c r="B81" s="19"/>
      <c r="C81" s="20"/>
      <c r="D81" s="21"/>
      <c r="E81" s="32" t="s">
        <v>169</v>
      </c>
      <c r="F81" s="250" cm="1">
        <f t="array" ref="F81">INDEX(I81:M81,$F$6)</f>
        <v>0.3</v>
      </c>
      <c r="G81" s="32" t="s">
        <v>26</v>
      </c>
      <c r="H81" s="22"/>
      <c r="I81" s="246"/>
      <c r="J81" s="263">
        <v>0.3</v>
      </c>
      <c r="K81" s="250">
        <v>0.3</v>
      </c>
      <c r="L81" s="250">
        <v>0.3</v>
      </c>
      <c r="M81" s="246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</row>
    <row r="82" spans="1:77" ht="14.4" x14ac:dyDescent="0.25">
      <c r="A82" s="19"/>
      <c r="B82" s="19" t="s">
        <v>173</v>
      </c>
      <c r="C82" s="20"/>
      <c r="D82" s="21"/>
      <c r="E82" s="32"/>
      <c r="F82" s="33"/>
      <c r="G82" s="32"/>
      <c r="H82" s="22"/>
      <c r="I82" s="246"/>
      <c r="J82" s="261"/>
      <c r="K82" s="33"/>
      <c r="L82" s="33"/>
      <c r="M82" s="246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</row>
    <row r="83" spans="1:77" ht="14.4" x14ac:dyDescent="0.25">
      <c r="A83" s="19"/>
      <c r="B83" s="19"/>
      <c r="C83" s="20"/>
      <c r="D83" s="21"/>
      <c r="E83" s="32" t="s">
        <v>169</v>
      </c>
      <c r="F83" s="250" cm="1">
        <f t="array" ref="F83">INDEX(I83:M83,$F$6)</f>
        <v>0.2</v>
      </c>
      <c r="G83" s="32" t="s">
        <v>26</v>
      </c>
      <c r="H83" s="22"/>
      <c r="I83" s="246"/>
      <c r="J83" s="263">
        <v>0.2</v>
      </c>
      <c r="K83" s="250">
        <v>0.2</v>
      </c>
      <c r="L83" s="250">
        <v>0.2</v>
      </c>
      <c r="M83" s="246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</row>
    <row r="84" spans="1:77" ht="14.4" x14ac:dyDescent="0.25">
      <c r="A84" s="19"/>
      <c r="B84" s="19"/>
      <c r="C84" s="20"/>
      <c r="D84" s="21"/>
      <c r="E84" s="32"/>
      <c r="F84" s="250"/>
      <c r="G84" s="32"/>
      <c r="H84" s="22"/>
      <c r="I84" s="246"/>
      <c r="J84" s="263"/>
      <c r="K84" s="250"/>
      <c r="L84" s="250"/>
      <c r="M84" s="246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</row>
    <row r="85" spans="1:77" ht="14.4" x14ac:dyDescent="0.25">
      <c r="A85" s="19" t="s">
        <v>165</v>
      </c>
      <c r="B85" s="19"/>
      <c r="C85" s="20"/>
      <c r="D85" s="21"/>
      <c r="E85" s="32"/>
      <c r="F85" s="250"/>
      <c r="G85" s="32"/>
      <c r="H85" s="22"/>
      <c r="I85" s="246"/>
      <c r="J85" s="263"/>
      <c r="K85" s="250"/>
      <c r="L85" s="250"/>
      <c r="M85" s="246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</row>
    <row r="86" spans="1:77" ht="14.4" x14ac:dyDescent="0.25">
      <c r="A86" s="19"/>
      <c r="B86" s="19"/>
      <c r="C86" s="20"/>
      <c r="D86" s="21"/>
      <c r="E86" s="32" t="s">
        <v>174</v>
      </c>
      <c r="F86" s="27" cm="1">
        <f t="array" ref="F86">INDEX(I86:M86,$F$6)</f>
        <v>44742</v>
      </c>
      <c r="G86" s="32" t="s">
        <v>4</v>
      </c>
      <c r="H86" s="22"/>
      <c r="I86" s="246"/>
      <c r="J86" s="259">
        <v>44742</v>
      </c>
      <c r="K86" s="27">
        <v>44742</v>
      </c>
      <c r="L86" s="27">
        <v>44742</v>
      </c>
      <c r="M86" s="246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</row>
    <row r="87" spans="1:77" ht="14.4" x14ac:dyDescent="0.25">
      <c r="A87" s="19"/>
      <c r="B87" s="19"/>
      <c r="C87" s="20"/>
      <c r="D87" s="21"/>
      <c r="E87" s="32" t="s">
        <v>353</v>
      </c>
      <c r="F87" s="250" cm="1">
        <f t="array" ref="F87">INDEX(I87:M87,$F$6)</f>
        <v>0.27250000000000002</v>
      </c>
      <c r="G87" s="32" t="s">
        <v>26</v>
      </c>
      <c r="H87" s="22"/>
      <c r="I87" s="246"/>
      <c r="J87" s="263">
        <v>0.27250000000000002</v>
      </c>
      <c r="K87" s="250">
        <v>0.27250000000000002</v>
      </c>
      <c r="L87" s="250">
        <v>0.27250000000000002</v>
      </c>
      <c r="M87" s="246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</row>
    <row r="88" spans="1:77" ht="14.4" x14ac:dyDescent="0.25">
      <c r="A88" s="19"/>
      <c r="B88" s="19"/>
      <c r="C88" s="20"/>
      <c r="D88" s="21"/>
      <c r="E88" s="32" t="s">
        <v>350</v>
      </c>
      <c r="F88" s="33" cm="1">
        <f t="array" ref="F88">INDEX(I88:M88,$F$6)</f>
        <v>365</v>
      </c>
      <c r="G88" s="32" t="s">
        <v>129</v>
      </c>
      <c r="H88" s="22"/>
      <c r="I88" s="246"/>
      <c r="J88" s="261">
        <v>365</v>
      </c>
      <c r="K88" s="33">
        <v>365</v>
      </c>
      <c r="L88" s="33">
        <v>365</v>
      </c>
      <c r="M88" s="246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</row>
    <row r="89" spans="1:77" ht="14.4" x14ac:dyDescent="0.25">
      <c r="A89" s="19"/>
      <c r="B89" s="19"/>
      <c r="C89" s="20"/>
      <c r="D89" s="21"/>
      <c r="E89" s="22"/>
      <c r="F89" s="22"/>
      <c r="G89" s="22"/>
      <c r="H89" s="22"/>
      <c r="I89" s="246"/>
      <c r="J89" s="10"/>
      <c r="K89" s="22"/>
      <c r="L89" s="22"/>
      <c r="M89" s="246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</row>
    <row r="90" spans="1:77" ht="14.4" x14ac:dyDescent="0.25">
      <c r="A90" s="19"/>
      <c r="B90" s="19" t="s">
        <v>12</v>
      </c>
      <c r="C90" s="20"/>
      <c r="D90" s="21"/>
      <c r="E90" s="22"/>
      <c r="F90" s="22"/>
      <c r="G90" s="22"/>
      <c r="H90" s="22"/>
      <c r="I90" s="246"/>
      <c r="J90" s="10"/>
      <c r="K90" s="22"/>
      <c r="L90" s="22"/>
      <c r="M90" s="246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</row>
    <row r="91" spans="1:77" s="40" customFormat="1" ht="14.4" x14ac:dyDescent="0.25">
      <c r="A91" s="34"/>
      <c r="B91" s="34"/>
      <c r="C91" s="35"/>
      <c r="D91" s="36"/>
      <c r="E91" s="37" t="s">
        <v>13</v>
      </c>
      <c r="F91" s="30" t="str" cm="1">
        <f t="array" ref="F91">INDEX(I91:M91,$F$6)</f>
        <v>Pre-fcst</v>
      </c>
      <c r="G91" s="37" t="s">
        <v>15</v>
      </c>
      <c r="H91" s="38"/>
      <c r="I91" s="246"/>
      <c r="J91" s="260" t="s">
        <v>14</v>
      </c>
      <c r="K91" s="30" t="s">
        <v>14</v>
      </c>
      <c r="L91" s="30" t="s">
        <v>14</v>
      </c>
      <c r="M91" s="246"/>
      <c r="N91" s="38"/>
      <c r="O91" s="38"/>
      <c r="P91" s="38"/>
      <c r="Q91" s="38"/>
      <c r="R91" s="38"/>
      <c r="S91" s="38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  <c r="AY91" s="39"/>
      <c r="AZ91" s="39"/>
      <c r="BA91" s="39"/>
      <c r="BB91" s="39"/>
      <c r="BC91" s="39"/>
      <c r="BD91" s="39"/>
      <c r="BE91" s="39"/>
      <c r="BF91" s="39"/>
      <c r="BG91" s="39"/>
      <c r="BH91" s="39"/>
      <c r="BI91" s="39"/>
      <c r="BJ91" s="39"/>
      <c r="BK91" s="39"/>
      <c r="BL91" s="39"/>
      <c r="BM91" s="39"/>
      <c r="BN91" s="39"/>
      <c r="BO91" s="39"/>
      <c r="BP91" s="39"/>
      <c r="BQ91" s="39"/>
      <c r="BR91" s="39"/>
      <c r="BS91" s="39"/>
      <c r="BT91" s="39"/>
      <c r="BU91" s="39"/>
      <c r="BV91" s="39"/>
      <c r="BW91" s="39"/>
      <c r="BX91" s="39"/>
      <c r="BY91" s="39"/>
    </row>
    <row r="92" spans="1:77" s="40" customFormat="1" ht="14.4" x14ac:dyDescent="0.25">
      <c r="A92" s="34"/>
      <c r="B92" s="34"/>
      <c r="C92" s="35"/>
      <c r="D92" s="36"/>
      <c r="E92" s="37" t="s">
        <v>124</v>
      </c>
      <c r="F92" s="30" t="str" cm="1">
        <f t="array" ref="F92">INDEX(I92:M92,$F$6)</f>
        <v>Fin close</v>
      </c>
      <c r="G92" s="37" t="s">
        <v>15</v>
      </c>
      <c r="H92" s="38"/>
      <c r="I92" s="246"/>
      <c r="J92" s="260" t="s">
        <v>125</v>
      </c>
      <c r="K92" s="30" t="s">
        <v>125</v>
      </c>
      <c r="L92" s="30" t="s">
        <v>125</v>
      </c>
      <c r="M92" s="246"/>
      <c r="N92" s="38"/>
      <c r="O92" s="38"/>
      <c r="P92" s="38"/>
      <c r="Q92" s="38"/>
      <c r="R92" s="38"/>
      <c r="S92" s="38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39"/>
      <c r="AY92" s="39"/>
      <c r="AZ92" s="39"/>
      <c r="BA92" s="39"/>
      <c r="BB92" s="39"/>
      <c r="BC92" s="39"/>
      <c r="BD92" s="39"/>
      <c r="BE92" s="39"/>
      <c r="BF92" s="39"/>
      <c r="BG92" s="39"/>
      <c r="BH92" s="39"/>
      <c r="BI92" s="39"/>
      <c r="BJ92" s="39"/>
      <c r="BK92" s="39"/>
      <c r="BL92" s="39"/>
      <c r="BM92" s="39"/>
      <c r="BN92" s="39"/>
      <c r="BO92" s="39"/>
      <c r="BP92" s="39"/>
      <c r="BQ92" s="39"/>
      <c r="BR92" s="39"/>
      <c r="BS92" s="39"/>
      <c r="BT92" s="39"/>
      <c r="BU92" s="39"/>
      <c r="BV92" s="39"/>
      <c r="BW92" s="39"/>
      <c r="BX92" s="39"/>
      <c r="BY92" s="39"/>
    </row>
    <row r="93" spans="1:77" s="42" customFormat="1" ht="14.4" x14ac:dyDescent="0.25">
      <c r="A93" s="34"/>
      <c r="B93" s="34"/>
      <c r="C93" s="35"/>
      <c r="D93" s="36"/>
      <c r="E93" s="37" t="s">
        <v>16</v>
      </c>
      <c r="F93" s="30" t="str" cm="1">
        <f t="array" ref="F93">INDEX(I93:M93,$F$6)</f>
        <v>Forecast</v>
      </c>
      <c r="G93" s="37" t="s">
        <v>15</v>
      </c>
      <c r="H93" s="38"/>
      <c r="I93" s="246"/>
      <c r="J93" s="260" t="s">
        <v>17</v>
      </c>
      <c r="K93" s="30" t="s">
        <v>17</v>
      </c>
      <c r="L93" s="30" t="s">
        <v>17</v>
      </c>
      <c r="M93" s="246"/>
      <c r="N93" s="38"/>
      <c r="O93" s="38"/>
      <c r="P93" s="38"/>
      <c r="Q93" s="38"/>
      <c r="R93" s="38"/>
      <c r="S93" s="38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s="41"/>
      <c r="BP93" s="41"/>
      <c r="BQ93" s="41"/>
      <c r="BR93" s="41"/>
      <c r="BS93" s="41"/>
      <c r="BT93" s="41"/>
      <c r="BU93" s="41"/>
      <c r="BV93" s="41"/>
      <c r="BW93" s="41"/>
      <c r="BX93" s="41"/>
      <c r="BY93" s="41"/>
    </row>
    <row r="94" spans="1:77" s="42" customFormat="1" ht="14.4" x14ac:dyDescent="0.25">
      <c r="A94" s="34"/>
      <c r="B94" s="34"/>
      <c r="C94" s="35"/>
      <c r="D94" s="36"/>
      <c r="E94" s="37" t="s">
        <v>18</v>
      </c>
      <c r="F94" s="30" t="str" cm="1">
        <f t="array" ref="F94">INDEX(I94:M94,$F$6)</f>
        <v>Post-fcst</v>
      </c>
      <c r="G94" s="37" t="s">
        <v>15</v>
      </c>
      <c r="H94" s="38"/>
      <c r="I94" s="246"/>
      <c r="J94" s="260" t="s">
        <v>19</v>
      </c>
      <c r="K94" s="30" t="s">
        <v>19</v>
      </c>
      <c r="L94" s="30" t="s">
        <v>19</v>
      </c>
      <c r="M94" s="246"/>
      <c r="N94" s="38"/>
      <c r="O94" s="38"/>
      <c r="P94" s="38"/>
      <c r="Q94" s="38"/>
      <c r="R94" s="38"/>
      <c r="S94" s="38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</row>
    <row r="95" spans="1:77" ht="14.4" x14ac:dyDescent="0.25">
      <c r="A95" s="19"/>
      <c r="B95" s="19"/>
      <c r="C95" s="20"/>
      <c r="D95" s="21"/>
      <c r="E95" s="22"/>
      <c r="F95" s="22"/>
      <c r="G95" s="22"/>
      <c r="H95" s="22"/>
      <c r="I95" s="246"/>
      <c r="J95" s="10"/>
      <c r="K95" s="22"/>
      <c r="L95" s="22"/>
      <c r="M95" s="246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</row>
    <row r="96" spans="1:77" ht="14.4" x14ac:dyDescent="0.25">
      <c r="A96" s="19"/>
      <c r="B96" s="19"/>
      <c r="C96" s="20"/>
      <c r="D96" s="21"/>
      <c r="E96" s="22"/>
      <c r="F96" s="22"/>
      <c r="G96" s="22"/>
      <c r="H96" s="22"/>
      <c r="I96" s="246"/>
      <c r="J96" s="10"/>
      <c r="K96" s="22"/>
      <c r="L96" s="22"/>
      <c r="M96" s="246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</row>
    <row r="97" spans="1:77" ht="14.4" x14ac:dyDescent="0.25">
      <c r="A97" s="19" t="s">
        <v>20</v>
      </c>
      <c r="B97" s="19"/>
      <c r="C97" s="20"/>
      <c r="D97" s="21"/>
      <c r="E97" s="22"/>
      <c r="F97" s="22"/>
      <c r="G97" s="22"/>
      <c r="H97" s="22"/>
      <c r="I97" s="246"/>
      <c r="J97" s="10"/>
      <c r="K97" s="22"/>
      <c r="L97" s="22"/>
      <c r="M97" s="246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</row>
    <row r="98" spans="1:77" ht="14.4" x14ac:dyDescent="0.25">
      <c r="A98" s="19"/>
      <c r="B98" s="19"/>
      <c r="C98" s="20"/>
      <c r="D98" s="21"/>
      <c r="E98" s="22"/>
      <c r="F98" s="22"/>
      <c r="G98" s="22"/>
      <c r="H98" s="22"/>
      <c r="I98" s="246"/>
      <c r="J98" s="10"/>
      <c r="K98" s="22"/>
      <c r="L98" s="22"/>
      <c r="M98" s="246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</row>
    <row r="99" spans="1:77" s="46" customFormat="1" ht="14.4" x14ac:dyDescent="0.25">
      <c r="A99" s="43"/>
      <c r="B99" s="44" t="s">
        <v>21</v>
      </c>
      <c r="C99" s="45"/>
      <c r="D99" s="45"/>
      <c r="E99" s="45"/>
      <c r="F99" s="45"/>
      <c r="G99" s="45"/>
      <c r="H99" s="45"/>
      <c r="I99" s="248"/>
      <c r="J99" s="269"/>
      <c r="K99" s="45"/>
      <c r="L99" s="45"/>
      <c r="M99" s="248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  <c r="BB99" s="45"/>
      <c r="BC99" s="45"/>
      <c r="BD99" s="45"/>
      <c r="BE99" s="45"/>
      <c r="BF99" s="45"/>
      <c r="BG99" s="45"/>
      <c r="BH99" s="45"/>
      <c r="BI99" s="45"/>
      <c r="BJ99" s="45"/>
      <c r="BK99" s="45"/>
      <c r="BL99" s="45"/>
      <c r="BM99" s="45"/>
      <c r="BN99" s="45"/>
      <c r="BO99" s="45"/>
      <c r="BP99" s="45"/>
      <c r="BQ99" s="45"/>
      <c r="BR99" s="45"/>
      <c r="BS99" s="45"/>
      <c r="BT99" s="45"/>
      <c r="BU99" s="45"/>
      <c r="BV99" s="45"/>
      <c r="BW99" s="45"/>
      <c r="BX99" s="45"/>
      <c r="BY99" s="45"/>
    </row>
    <row r="100" spans="1:77" s="52" customFormat="1" ht="14.4" x14ac:dyDescent="0.25">
      <c r="A100" s="47"/>
      <c r="B100" s="47"/>
      <c r="C100" s="48"/>
      <c r="D100" s="49"/>
      <c r="E100" s="50" t="s">
        <v>22</v>
      </c>
      <c r="F100" s="51" cm="1">
        <f t="array" ref="F100">INDEX(I100:M100,$F$6)</f>
        <v>1E-3</v>
      </c>
      <c r="G100" s="50" t="s">
        <v>23</v>
      </c>
      <c r="H100" s="50"/>
      <c r="I100" s="249"/>
      <c r="J100" s="270">
        <v>1E-3</v>
      </c>
      <c r="K100" s="51">
        <v>1E-3</v>
      </c>
      <c r="L100" s="51">
        <v>1E-3</v>
      </c>
      <c r="M100" s="249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  <c r="AI100" s="48"/>
      <c r="AJ100" s="48"/>
      <c r="AK100" s="48"/>
      <c r="AL100" s="48"/>
      <c r="AM100" s="48"/>
      <c r="AN100" s="48"/>
      <c r="AO100" s="48"/>
      <c r="AP100" s="48"/>
      <c r="AQ100" s="48"/>
      <c r="AR100" s="48"/>
      <c r="AS100" s="48"/>
      <c r="AT100" s="48"/>
      <c r="AU100" s="48"/>
      <c r="AV100" s="48"/>
      <c r="AW100" s="48"/>
      <c r="AX100" s="48"/>
      <c r="AY100" s="48"/>
      <c r="AZ100" s="48"/>
      <c r="BA100" s="48"/>
      <c r="BB100" s="48"/>
      <c r="BC100" s="48"/>
      <c r="BD100" s="48"/>
      <c r="BE100" s="48"/>
      <c r="BF100" s="48"/>
      <c r="BG100" s="48"/>
      <c r="BH100" s="48"/>
      <c r="BI100" s="48"/>
      <c r="BJ100" s="48"/>
      <c r="BK100" s="48"/>
      <c r="BL100" s="48"/>
      <c r="BM100" s="48"/>
      <c r="BN100" s="48"/>
      <c r="BO100" s="48"/>
      <c r="BP100" s="48"/>
      <c r="BQ100" s="48"/>
      <c r="BR100" s="48"/>
      <c r="BS100" s="48"/>
      <c r="BT100" s="48"/>
      <c r="BU100" s="48"/>
      <c r="BV100" s="48"/>
      <c r="BW100" s="48"/>
      <c r="BX100" s="48"/>
      <c r="BY100" s="48"/>
    </row>
    <row r="101" spans="1:77" s="52" customFormat="1" ht="14.4" x14ac:dyDescent="0.25">
      <c r="A101" s="47"/>
      <c r="B101" s="47"/>
      <c r="C101" s="48"/>
      <c r="D101" s="49"/>
      <c r="E101" s="173" t="s">
        <v>153</v>
      </c>
      <c r="F101" s="256" t="str" cm="1">
        <f t="array" ref="F101">INDEX(I101:M101,$F$6)</f>
        <v>$ 000s</v>
      </c>
      <c r="G101" s="173" t="s">
        <v>154</v>
      </c>
      <c r="H101" s="53"/>
      <c r="I101" s="249"/>
      <c r="J101" s="271" t="s">
        <v>155</v>
      </c>
      <c r="K101" s="256" t="s">
        <v>155</v>
      </c>
      <c r="L101" s="256" t="s">
        <v>155</v>
      </c>
      <c r="M101" s="249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48"/>
      <c r="AN101" s="48"/>
      <c r="AO101" s="48"/>
      <c r="AP101" s="48"/>
      <c r="AQ101" s="48"/>
      <c r="AR101" s="48"/>
      <c r="AS101" s="48"/>
      <c r="AT101" s="48"/>
      <c r="AU101" s="48"/>
      <c r="AV101" s="48"/>
      <c r="AW101" s="48"/>
      <c r="AX101" s="48"/>
      <c r="AY101" s="48"/>
      <c r="AZ101" s="48"/>
      <c r="BA101" s="48"/>
      <c r="BB101" s="48"/>
      <c r="BC101" s="48"/>
      <c r="BD101" s="48"/>
      <c r="BE101" s="48"/>
      <c r="BF101" s="48"/>
      <c r="BG101" s="48"/>
      <c r="BH101" s="48"/>
      <c r="BI101" s="48"/>
      <c r="BJ101" s="48"/>
      <c r="BK101" s="48"/>
      <c r="BL101" s="48"/>
      <c r="BM101" s="48"/>
      <c r="BN101" s="48"/>
      <c r="BO101" s="48"/>
      <c r="BP101" s="48"/>
      <c r="BQ101" s="48"/>
      <c r="BR101" s="48"/>
      <c r="BS101" s="48"/>
      <c r="BT101" s="48"/>
      <c r="BU101" s="48"/>
      <c r="BV101" s="48"/>
      <c r="BW101" s="48"/>
      <c r="BX101" s="48"/>
      <c r="BY101" s="48"/>
    </row>
    <row r="102" spans="1:77" x14ac:dyDescent="0.25">
      <c r="E102" s="5" t="s">
        <v>176</v>
      </c>
      <c r="F102" s="243" cm="1">
        <f t="array" ref="F102">INDEX(I102:M102,$F$6)</f>
        <v>12</v>
      </c>
      <c r="G102" s="5" t="s">
        <v>179</v>
      </c>
      <c r="J102" s="272">
        <v>12</v>
      </c>
      <c r="K102" s="243">
        <v>12</v>
      </c>
      <c r="L102" s="243">
        <v>12</v>
      </c>
    </row>
    <row r="103" spans="1:77" x14ac:dyDescent="0.25">
      <c r="E103" s="5" t="s">
        <v>177</v>
      </c>
      <c r="F103" s="243" cm="1">
        <f t="array" ref="F103">INDEX(I103:M103,$F$6)</f>
        <v>4</v>
      </c>
      <c r="G103" s="5" t="s">
        <v>180</v>
      </c>
      <c r="J103" s="272">
        <v>4</v>
      </c>
      <c r="K103" s="243">
        <v>4</v>
      </c>
      <c r="L103" s="243">
        <v>4</v>
      </c>
    </row>
    <row r="104" spans="1:77" x14ac:dyDescent="0.25">
      <c r="E104" s="5" t="s">
        <v>178</v>
      </c>
      <c r="F104" s="243" cm="1">
        <f t="array" ref="F104">INDEX(I104:M104,$F$6)</f>
        <v>1000</v>
      </c>
      <c r="G104" s="5" t="s">
        <v>181</v>
      </c>
      <c r="J104" s="272">
        <v>1000</v>
      </c>
      <c r="K104" s="243">
        <v>1000</v>
      </c>
      <c r="L104" s="243">
        <v>1000</v>
      </c>
    </row>
  </sheetData>
  <conditionalFormatting sqref="F2">
    <cfRule type="cellIs" dxfId="171" priority="1" stopIfTrue="1" operator="notEqual">
      <formula>0</formula>
    </cfRule>
    <cfRule type="cellIs" dxfId="170" priority="2" stopIfTrue="1" operator="equal">
      <formula>""</formula>
    </cfRule>
  </conditionalFormatting>
  <dataValidations count="1">
    <dataValidation type="list" allowBlank="1" showInputMessage="1" showErrorMessage="1" sqref="F5" xr:uid="{03E31313-65AB-4FF1-9AD5-D3F8EF2BC635}">
      <formula1>$I$8:$M$8</formula1>
    </dataValidation>
  </dataValidations>
  <printOptions verticalCentered="1" heading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&amp;L&amp;"Arial,Bold"&amp;14F1F9 Training Model&amp;C&amp;"Arial,Bold"&amp;14Sheet: &amp;A&amp;R&amp;"Arial,Bold"&amp;14CONFIDENTIAL</oddHeader>
    <oddFooter>&amp;L&amp;F ( Printed on &amp;D at &amp;T )&amp;RPage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32621-F011-4CD8-90C2-B634B57ED205}">
  <sheetPr>
    <tabColor rgb="FFFFFF99"/>
    <outlinePr summaryBelow="0" summaryRight="0"/>
  </sheetPr>
  <dimension ref="A1:EI25"/>
  <sheetViews>
    <sheetView defaultGridColor="0" colorId="22" zoomScale="80" workbookViewId="0">
      <pane xSplit="9" ySplit="5" topLeftCell="J91" activePane="bottomRight" state="frozen"/>
      <selection activeCell="G5" sqref="G5"/>
      <selection pane="topRight" activeCell="G5" sqref="G5"/>
      <selection pane="bottomLeft" activeCell="G5" sqref="G5"/>
      <selection pane="bottomRight" activeCell="G5" sqref="G5"/>
    </sheetView>
  </sheetViews>
  <sheetFormatPr defaultColWidth="0" defaultRowHeight="13.2" x14ac:dyDescent="0.25"/>
  <cols>
    <col min="1" max="2" width="1.21875" style="2" customWidth="1"/>
    <col min="3" max="3" width="1.21875" style="3" customWidth="1"/>
    <col min="4" max="4" width="1.21875" style="4" customWidth="1"/>
    <col min="5" max="5" width="40.77734375" style="64" customWidth="1"/>
    <col min="6" max="6" width="12.77734375" style="64" customWidth="1"/>
    <col min="7" max="8" width="11.77734375" style="64" customWidth="1"/>
    <col min="9" max="9" width="2.77734375" style="64" customWidth="1"/>
    <col min="10" max="114" width="11.77734375" style="64" customWidth="1"/>
    <col min="115" max="16384" width="11.77734375" style="64" hidden="1"/>
  </cols>
  <sheetData>
    <row r="1" spans="1:139" s="6" customFormat="1" ht="25.8" x14ac:dyDescent="0.25">
      <c r="A1" s="1" t="str">
        <f ca="1" xml:space="preserve"> RIGHT(CELL("filename", A1), LEN(CELL("filename", A1)) - SEARCH("]", CELL("filename", A1)))</f>
        <v>InpS</v>
      </c>
      <c r="B1" s="2"/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</row>
    <row r="2" spans="1:139" s="18" customFormat="1" ht="14.4" x14ac:dyDescent="0.25">
      <c r="A2" s="13"/>
      <c r="B2" s="13"/>
      <c r="C2" s="14"/>
      <c r="D2" s="15"/>
      <c r="E2" s="16" t="str">
        <f xml:space="preserve"> Time!E$18</f>
        <v xml:space="preserve">Model period ending </v>
      </c>
      <c r="F2" s="501">
        <f xml:space="preserve"> check!F$15</f>
        <v>0</v>
      </c>
      <c r="G2" s="502" t="s">
        <v>406</v>
      </c>
      <c r="H2" s="54"/>
      <c r="I2" s="13"/>
      <c r="J2" s="13">
        <f xml:space="preserve"> Time!J$18</f>
        <v>44651</v>
      </c>
      <c r="K2" s="13">
        <f xml:space="preserve"> Time!K$18</f>
        <v>44742</v>
      </c>
      <c r="L2" s="13">
        <f xml:space="preserve"> Time!L$18</f>
        <v>44834</v>
      </c>
      <c r="M2" s="13">
        <f xml:space="preserve"> Time!M$18</f>
        <v>44926</v>
      </c>
      <c r="N2" s="13">
        <f xml:space="preserve"> Time!N$18</f>
        <v>45016</v>
      </c>
      <c r="O2" s="13">
        <f xml:space="preserve"> Time!O$18</f>
        <v>45107</v>
      </c>
      <c r="P2" s="13">
        <f xml:space="preserve"> Time!P$18</f>
        <v>45199</v>
      </c>
      <c r="Q2" s="13">
        <f xml:space="preserve"> Time!Q$18</f>
        <v>45291</v>
      </c>
      <c r="R2" s="13">
        <f xml:space="preserve"> Time!R$18</f>
        <v>45382</v>
      </c>
      <c r="S2" s="13">
        <f xml:space="preserve"> Time!S$18</f>
        <v>45473</v>
      </c>
      <c r="T2" s="13">
        <f xml:space="preserve"> Time!T$18</f>
        <v>45565</v>
      </c>
      <c r="U2" s="13">
        <f xml:space="preserve"> Time!U$18</f>
        <v>45657</v>
      </c>
      <c r="V2" s="13">
        <f xml:space="preserve"> Time!V$18</f>
        <v>45747</v>
      </c>
      <c r="W2" s="13">
        <f xml:space="preserve"> Time!W$18</f>
        <v>45838</v>
      </c>
      <c r="X2" s="13">
        <f xml:space="preserve"> Time!X$18</f>
        <v>45930</v>
      </c>
      <c r="Y2" s="13">
        <f xml:space="preserve"> Time!Y$18</f>
        <v>46022</v>
      </c>
      <c r="Z2" s="13">
        <f xml:space="preserve"> Time!Z$18</f>
        <v>46112</v>
      </c>
      <c r="AA2" s="13">
        <f xml:space="preserve"> Time!AA$18</f>
        <v>46203</v>
      </c>
      <c r="AB2" s="13">
        <f xml:space="preserve"> Time!AB$18</f>
        <v>46295</v>
      </c>
      <c r="AC2" s="13">
        <f xml:space="preserve"> Time!AC$18</f>
        <v>46387</v>
      </c>
      <c r="AD2" s="13">
        <f xml:space="preserve"> Time!AD$18</f>
        <v>46477</v>
      </c>
      <c r="AE2" s="13">
        <f xml:space="preserve"> Time!AE$18</f>
        <v>46568</v>
      </c>
      <c r="AF2" s="13">
        <f xml:space="preserve"> Time!AF$18</f>
        <v>46660</v>
      </c>
      <c r="AG2" s="13">
        <f xml:space="preserve"> Time!AG$18</f>
        <v>46752</v>
      </c>
      <c r="AH2" s="13">
        <f xml:space="preserve"> Time!AH$18</f>
        <v>46843</v>
      </c>
      <c r="AI2" s="13">
        <f xml:space="preserve"> Time!AI$18</f>
        <v>46934</v>
      </c>
      <c r="AJ2" s="13">
        <f xml:space="preserve"> Time!AJ$18</f>
        <v>47026</v>
      </c>
      <c r="AK2" s="13">
        <f xml:space="preserve"> Time!AK$18</f>
        <v>47118</v>
      </c>
      <c r="AL2" s="13">
        <f xml:space="preserve"> Time!AL$18</f>
        <v>47208</v>
      </c>
      <c r="AM2" s="13">
        <f xml:space="preserve"> Time!AM$18</f>
        <v>47299</v>
      </c>
      <c r="AN2" s="13">
        <f xml:space="preserve"> Time!AN$18</f>
        <v>47391</v>
      </c>
      <c r="AO2" s="13">
        <f xml:space="preserve"> Time!AO$18</f>
        <v>47483</v>
      </c>
      <c r="AP2" s="13">
        <f xml:space="preserve"> Time!AP$18</f>
        <v>47573</v>
      </c>
      <c r="AQ2" s="13">
        <f xml:space="preserve"> Time!AQ$18</f>
        <v>47664</v>
      </c>
      <c r="AR2" s="13">
        <f xml:space="preserve"> Time!AR$18</f>
        <v>47756</v>
      </c>
      <c r="AS2" s="13">
        <f xml:space="preserve"> Time!AS$18</f>
        <v>47848</v>
      </c>
      <c r="AT2" s="13">
        <f xml:space="preserve"> Time!AT$18</f>
        <v>47938</v>
      </c>
      <c r="AU2" s="13">
        <f xml:space="preserve"> Time!AU$18</f>
        <v>48029</v>
      </c>
      <c r="AV2" s="13">
        <f xml:space="preserve"> Time!AV$18</f>
        <v>48121</v>
      </c>
      <c r="AW2" s="13">
        <f xml:space="preserve"> Time!AW$18</f>
        <v>48213</v>
      </c>
      <c r="AX2" s="13">
        <f xml:space="preserve"> Time!AX$18</f>
        <v>48304</v>
      </c>
      <c r="AY2" s="13">
        <f xml:space="preserve"> Time!AY$18</f>
        <v>48395</v>
      </c>
      <c r="AZ2" s="13">
        <f xml:space="preserve"> Time!AZ$18</f>
        <v>48487</v>
      </c>
      <c r="BA2" s="13">
        <f xml:space="preserve"> Time!BA$18</f>
        <v>48579</v>
      </c>
      <c r="BB2" s="13">
        <f xml:space="preserve"> Time!BB$18</f>
        <v>48669</v>
      </c>
      <c r="BC2" s="13">
        <f xml:space="preserve"> Time!BC$18</f>
        <v>48760</v>
      </c>
      <c r="BD2" s="13">
        <f xml:space="preserve"> Time!BD$18</f>
        <v>48852</v>
      </c>
      <c r="BE2" s="13">
        <f xml:space="preserve"> Time!BE$18</f>
        <v>48944</v>
      </c>
      <c r="BF2" s="13">
        <f xml:space="preserve"> Time!BF$18</f>
        <v>49034</v>
      </c>
      <c r="BG2" s="13">
        <f xml:space="preserve"> Time!BG$18</f>
        <v>49125</v>
      </c>
      <c r="BH2" s="13">
        <f xml:space="preserve"> Time!BH$18</f>
        <v>49217</v>
      </c>
      <c r="BI2" s="13">
        <f xml:space="preserve"> Time!BI$18</f>
        <v>49309</v>
      </c>
      <c r="BJ2" s="13">
        <f xml:space="preserve"> Time!BJ$18</f>
        <v>49399</v>
      </c>
      <c r="BK2" s="13">
        <f xml:space="preserve"> Time!BK$18</f>
        <v>49490</v>
      </c>
      <c r="BL2" s="13">
        <f xml:space="preserve"> Time!BL$18</f>
        <v>49582</v>
      </c>
      <c r="BM2" s="13">
        <f xml:space="preserve"> Time!BM$18</f>
        <v>49674</v>
      </c>
      <c r="BN2" s="13">
        <f xml:space="preserve"> Time!BN$18</f>
        <v>49765</v>
      </c>
      <c r="BO2" s="13">
        <f xml:space="preserve"> Time!BO$18</f>
        <v>49856</v>
      </c>
      <c r="BP2" s="13">
        <f xml:space="preserve"> Time!BP$18</f>
        <v>49948</v>
      </c>
      <c r="BQ2" s="13">
        <f xml:space="preserve"> Time!BQ$18</f>
        <v>50040</v>
      </c>
      <c r="BR2" s="13">
        <f xml:space="preserve"> Time!BR$18</f>
        <v>50130</v>
      </c>
      <c r="BS2" s="13">
        <f xml:space="preserve"> Time!BS$18</f>
        <v>50221</v>
      </c>
      <c r="BT2" s="13">
        <f xml:space="preserve"> Time!BT$18</f>
        <v>50313</v>
      </c>
      <c r="BU2" s="13">
        <f xml:space="preserve"> Time!BU$18</f>
        <v>50405</v>
      </c>
      <c r="BV2" s="13">
        <f xml:space="preserve"> Time!BV$18</f>
        <v>50495</v>
      </c>
      <c r="BW2" s="13">
        <f xml:space="preserve"> Time!BW$18</f>
        <v>50586</v>
      </c>
      <c r="BX2" s="13">
        <f xml:space="preserve"> Time!BX$18</f>
        <v>50678</v>
      </c>
      <c r="BY2" s="13">
        <f xml:space="preserve"> Time!BY$18</f>
        <v>50770</v>
      </c>
      <c r="BZ2" s="13">
        <f xml:space="preserve"> Time!BZ$18</f>
        <v>50860</v>
      </c>
      <c r="CA2" s="13">
        <f xml:space="preserve"> Time!CA$18</f>
        <v>50951</v>
      </c>
      <c r="CB2" s="13">
        <f xml:space="preserve"> Time!CB$18</f>
        <v>51043</v>
      </c>
      <c r="CC2" s="13">
        <f xml:space="preserve"> Time!CC$18</f>
        <v>51135</v>
      </c>
      <c r="CD2" s="13">
        <f xml:space="preserve"> Time!CD$18</f>
        <v>51226</v>
      </c>
      <c r="CE2" s="13">
        <f xml:space="preserve"> Time!CE$18</f>
        <v>51317</v>
      </c>
      <c r="CF2" s="13">
        <f xml:space="preserve"> Time!CF$18</f>
        <v>51409</v>
      </c>
      <c r="CG2" s="13">
        <f xml:space="preserve"> Time!CG$18</f>
        <v>51501</v>
      </c>
      <c r="CH2" s="13">
        <f xml:space="preserve"> Time!CH$18</f>
        <v>51591</v>
      </c>
      <c r="CI2" s="13">
        <f xml:space="preserve"> Time!CI$18</f>
        <v>51682</v>
      </c>
      <c r="CJ2" s="13">
        <f xml:space="preserve"> Time!CJ$18</f>
        <v>51774</v>
      </c>
      <c r="CK2" s="13">
        <f xml:space="preserve"> Time!CK$18</f>
        <v>51866</v>
      </c>
      <c r="CL2" s="13">
        <f xml:space="preserve"> Time!CL$18</f>
        <v>51956</v>
      </c>
      <c r="CM2" s="13">
        <f xml:space="preserve"> Time!CM$18</f>
        <v>52047</v>
      </c>
      <c r="CN2" s="13">
        <f xml:space="preserve"> Time!CN$18</f>
        <v>52139</v>
      </c>
      <c r="CO2" s="13">
        <f xml:space="preserve"> Time!CO$18</f>
        <v>52231</v>
      </c>
      <c r="CP2" s="13">
        <f xml:space="preserve"> Time!CP$18</f>
        <v>52321</v>
      </c>
      <c r="CQ2" s="13">
        <f xml:space="preserve"> Time!CQ$18</f>
        <v>52412</v>
      </c>
      <c r="CR2" s="13">
        <f xml:space="preserve"> Time!CR$18</f>
        <v>52504</v>
      </c>
      <c r="CS2" s="13">
        <f xml:space="preserve"> Time!CS$18</f>
        <v>52596</v>
      </c>
      <c r="CT2" s="13">
        <f xml:space="preserve"> Time!CT$18</f>
        <v>52687</v>
      </c>
      <c r="CU2" s="13">
        <f xml:space="preserve"> Time!CU$18</f>
        <v>52778</v>
      </c>
      <c r="CV2" s="13">
        <f xml:space="preserve"> Time!CV$18</f>
        <v>52870</v>
      </c>
      <c r="CW2" s="13">
        <f xml:space="preserve"> Time!CW$18</f>
        <v>52962</v>
      </c>
      <c r="CX2" s="13">
        <f xml:space="preserve"> Time!CX$18</f>
        <v>53052</v>
      </c>
      <c r="CY2" s="13">
        <f xml:space="preserve"> Time!CY$18</f>
        <v>53143</v>
      </c>
      <c r="CZ2" s="13">
        <f xml:space="preserve"> Time!CZ$18</f>
        <v>53235</v>
      </c>
      <c r="DA2" s="13">
        <f xml:space="preserve"> Time!DA$18</f>
        <v>53327</v>
      </c>
      <c r="DB2" s="13">
        <f xml:space="preserve"> Time!DB$18</f>
        <v>53417</v>
      </c>
      <c r="DC2" s="13">
        <f xml:space="preserve"> Time!DC$18</f>
        <v>53508</v>
      </c>
      <c r="DD2" s="13">
        <f xml:space="preserve"> Time!DD$18</f>
        <v>53600</v>
      </c>
      <c r="DE2" s="13">
        <f xml:space="preserve"> Time!DE$18</f>
        <v>53692</v>
      </c>
      <c r="DF2" s="13">
        <f xml:space="preserve"> Time!DF$18</f>
        <v>53782</v>
      </c>
      <c r="DG2" s="13">
        <f xml:space="preserve"> Time!DG$18</f>
        <v>53873</v>
      </c>
      <c r="DH2" s="13">
        <f xml:space="preserve"> Time!DH$18</f>
        <v>53965</v>
      </c>
      <c r="DI2" s="13">
        <f xml:space="preserve"> Time!DI$18</f>
        <v>54057</v>
      </c>
      <c r="DJ2" s="13">
        <f xml:space="preserve"> Time!DJ$18</f>
        <v>54148</v>
      </c>
    </row>
    <row r="3" spans="1:139" s="18" customFormat="1" ht="14.4" x14ac:dyDescent="0.25">
      <c r="A3" s="13"/>
      <c r="B3" s="13"/>
      <c r="C3" s="55"/>
      <c r="D3" s="15"/>
      <c r="E3" s="16" t="str">
        <f xml:space="preserve"> Time!E$141</f>
        <v>Timeline label</v>
      </c>
      <c r="F3"/>
      <c r="G3"/>
      <c r="H3" s="54"/>
      <c r="I3" s="13"/>
      <c r="J3" s="56" t="str">
        <f xml:space="preserve"> Time!J$141</f>
        <v>Pre-fcst</v>
      </c>
      <c r="K3" s="56" t="str">
        <f xml:space="preserve"> Time!K$141</f>
        <v>Fin close</v>
      </c>
      <c r="L3" s="56" t="str">
        <f xml:space="preserve"> Time!L$141</f>
        <v>Forecast</v>
      </c>
      <c r="M3" s="56" t="str">
        <f xml:space="preserve"> Time!M$141</f>
        <v>Forecast</v>
      </c>
      <c r="N3" s="56" t="str">
        <f xml:space="preserve"> Time!N$141</f>
        <v>Forecast</v>
      </c>
      <c r="O3" s="56" t="str">
        <f xml:space="preserve"> Time!O$141</f>
        <v>Forecast</v>
      </c>
      <c r="P3" s="56" t="str">
        <f xml:space="preserve"> Time!P$141</f>
        <v>Forecast</v>
      </c>
      <c r="Q3" s="56" t="str">
        <f xml:space="preserve"> Time!Q$141</f>
        <v>Forecast</v>
      </c>
      <c r="R3" s="56" t="str">
        <f xml:space="preserve"> Time!R$141</f>
        <v>Forecast</v>
      </c>
      <c r="S3" s="56" t="str">
        <f xml:space="preserve"> Time!S$141</f>
        <v>Forecast</v>
      </c>
      <c r="T3" s="56" t="str">
        <f xml:space="preserve"> Time!T$141</f>
        <v>Forecast</v>
      </c>
      <c r="U3" s="56" t="str">
        <f xml:space="preserve"> Time!U$141</f>
        <v>Forecast</v>
      </c>
      <c r="V3" s="56" t="str">
        <f xml:space="preserve"> Time!V$141</f>
        <v>Forecast</v>
      </c>
      <c r="W3" s="56" t="str">
        <f xml:space="preserve"> Time!W$141</f>
        <v>Forecast</v>
      </c>
      <c r="X3" s="56" t="str">
        <f xml:space="preserve"> Time!X$141</f>
        <v>Forecast</v>
      </c>
      <c r="Y3" s="56" t="str">
        <f xml:space="preserve"> Time!Y$141</f>
        <v>Forecast</v>
      </c>
      <c r="Z3" s="56" t="str">
        <f xml:space="preserve"> Time!Z$141</f>
        <v>Forecast</v>
      </c>
      <c r="AA3" s="56" t="str">
        <f xml:space="preserve"> Time!AA$141</f>
        <v>Forecast</v>
      </c>
      <c r="AB3" s="56" t="str">
        <f xml:space="preserve"> Time!AB$141</f>
        <v>Forecast</v>
      </c>
      <c r="AC3" s="56" t="str">
        <f xml:space="preserve"> Time!AC$141</f>
        <v>Forecast</v>
      </c>
      <c r="AD3" s="56" t="str">
        <f xml:space="preserve"> Time!AD$141</f>
        <v>Forecast</v>
      </c>
      <c r="AE3" s="56" t="str">
        <f xml:space="preserve"> Time!AE$141</f>
        <v>Forecast</v>
      </c>
      <c r="AF3" s="56" t="str">
        <f xml:space="preserve"> Time!AF$141</f>
        <v>Forecast</v>
      </c>
      <c r="AG3" s="56" t="str">
        <f xml:space="preserve"> Time!AG$141</f>
        <v>Forecast</v>
      </c>
      <c r="AH3" s="56" t="str">
        <f xml:space="preserve"> Time!AH$141</f>
        <v>Forecast</v>
      </c>
      <c r="AI3" s="56" t="str">
        <f xml:space="preserve"> Time!AI$141</f>
        <v>Forecast</v>
      </c>
      <c r="AJ3" s="56" t="str">
        <f xml:space="preserve"> Time!AJ$141</f>
        <v>Forecast</v>
      </c>
      <c r="AK3" s="56" t="str">
        <f xml:space="preserve"> Time!AK$141</f>
        <v>Forecast</v>
      </c>
      <c r="AL3" s="56" t="str">
        <f xml:space="preserve"> Time!AL$141</f>
        <v>Forecast</v>
      </c>
      <c r="AM3" s="56" t="str">
        <f xml:space="preserve"> Time!AM$141</f>
        <v>Forecast</v>
      </c>
      <c r="AN3" s="56" t="str">
        <f xml:space="preserve"> Time!AN$141</f>
        <v>Forecast</v>
      </c>
      <c r="AO3" s="56" t="str">
        <f xml:space="preserve"> Time!AO$141</f>
        <v>Forecast</v>
      </c>
      <c r="AP3" s="56" t="str">
        <f xml:space="preserve"> Time!AP$141</f>
        <v>Forecast</v>
      </c>
      <c r="AQ3" s="56" t="str">
        <f xml:space="preserve"> Time!AQ$141</f>
        <v>Forecast</v>
      </c>
      <c r="AR3" s="56" t="str">
        <f xml:space="preserve"> Time!AR$141</f>
        <v>Forecast</v>
      </c>
      <c r="AS3" s="56" t="str">
        <f xml:space="preserve"> Time!AS$141</f>
        <v>Forecast</v>
      </c>
      <c r="AT3" s="56" t="str">
        <f xml:space="preserve"> Time!AT$141</f>
        <v>Forecast</v>
      </c>
      <c r="AU3" s="56" t="str">
        <f xml:space="preserve"> Time!AU$141</f>
        <v>Forecast</v>
      </c>
      <c r="AV3" s="56" t="str">
        <f xml:space="preserve"> Time!AV$141</f>
        <v>Forecast</v>
      </c>
      <c r="AW3" s="56" t="str">
        <f xml:space="preserve"> Time!AW$141</f>
        <v>Forecast</v>
      </c>
      <c r="AX3" s="56" t="str">
        <f xml:space="preserve"> Time!AX$141</f>
        <v>Forecast</v>
      </c>
      <c r="AY3" s="56" t="str">
        <f xml:space="preserve"> Time!AY$141</f>
        <v>Forecast</v>
      </c>
      <c r="AZ3" s="56" t="str">
        <f xml:space="preserve"> Time!AZ$141</f>
        <v>Forecast</v>
      </c>
      <c r="BA3" s="56" t="str">
        <f xml:space="preserve"> Time!BA$141</f>
        <v>Forecast</v>
      </c>
      <c r="BB3" s="56" t="str">
        <f xml:space="preserve"> Time!BB$141</f>
        <v>Forecast</v>
      </c>
      <c r="BC3" s="56" t="str">
        <f xml:space="preserve"> Time!BC$141</f>
        <v>Forecast</v>
      </c>
      <c r="BD3" s="56" t="str">
        <f xml:space="preserve"> Time!BD$141</f>
        <v>Forecast</v>
      </c>
      <c r="BE3" s="56" t="str">
        <f xml:space="preserve"> Time!BE$141</f>
        <v>Forecast</v>
      </c>
      <c r="BF3" s="56" t="str">
        <f xml:space="preserve"> Time!BF$141</f>
        <v>Forecast</v>
      </c>
      <c r="BG3" s="56" t="str">
        <f xml:space="preserve"> Time!BG$141</f>
        <v>Forecast</v>
      </c>
      <c r="BH3" s="56" t="str">
        <f xml:space="preserve"> Time!BH$141</f>
        <v>Forecast</v>
      </c>
      <c r="BI3" s="56" t="str">
        <f xml:space="preserve"> Time!BI$141</f>
        <v>Forecast</v>
      </c>
      <c r="BJ3" s="56" t="str">
        <f xml:space="preserve"> Time!BJ$141</f>
        <v>Forecast</v>
      </c>
      <c r="BK3" s="56" t="str">
        <f xml:space="preserve"> Time!BK$141</f>
        <v>Forecast</v>
      </c>
      <c r="BL3" s="56" t="str">
        <f xml:space="preserve"> Time!BL$141</f>
        <v>Forecast</v>
      </c>
      <c r="BM3" s="56" t="str">
        <f xml:space="preserve"> Time!BM$141</f>
        <v>Forecast</v>
      </c>
      <c r="BN3" s="56" t="str">
        <f xml:space="preserve"> Time!BN$141</f>
        <v>Forecast</v>
      </c>
      <c r="BO3" s="56" t="str">
        <f xml:space="preserve"> Time!BO$141</f>
        <v>Forecast</v>
      </c>
      <c r="BP3" s="56" t="str">
        <f xml:space="preserve"> Time!BP$141</f>
        <v>Forecast</v>
      </c>
      <c r="BQ3" s="56" t="str">
        <f xml:space="preserve"> Time!BQ$141</f>
        <v>Forecast</v>
      </c>
      <c r="BR3" s="56" t="str">
        <f xml:space="preserve"> Time!BR$141</f>
        <v>Forecast</v>
      </c>
      <c r="BS3" s="56" t="str">
        <f xml:space="preserve"> Time!BS$141</f>
        <v>Forecast</v>
      </c>
      <c r="BT3" s="56" t="str">
        <f xml:space="preserve"> Time!BT$141</f>
        <v>Forecast</v>
      </c>
      <c r="BU3" s="56" t="str">
        <f xml:space="preserve"> Time!BU$141</f>
        <v>Forecast</v>
      </c>
      <c r="BV3" s="56" t="str">
        <f xml:space="preserve"> Time!BV$141</f>
        <v>Forecast</v>
      </c>
      <c r="BW3" s="56" t="str">
        <f xml:space="preserve"> Time!BW$141</f>
        <v>Forecast</v>
      </c>
      <c r="BX3" s="56" t="str">
        <f xml:space="preserve"> Time!BX$141</f>
        <v>Forecast</v>
      </c>
      <c r="BY3" s="56" t="str">
        <f xml:space="preserve"> Time!BY$141</f>
        <v>Forecast</v>
      </c>
      <c r="BZ3" s="56" t="str">
        <f xml:space="preserve"> Time!BZ$141</f>
        <v>Forecast</v>
      </c>
      <c r="CA3" s="56" t="str">
        <f xml:space="preserve"> Time!CA$141</f>
        <v>Forecast</v>
      </c>
      <c r="CB3" s="56" t="str">
        <f xml:space="preserve"> Time!CB$141</f>
        <v>Forecast</v>
      </c>
      <c r="CC3" s="56" t="str">
        <f xml:space="preserve"> Time!CC$141</f>
        <v>Forecast</v>
      </c>
      <c r="CD3" s="56" t="str">
        <f xml:space="preserve"> Time!CD$141</f>
        <v>Forecast</v>
      </c>
      <c r="CE3" s="56" t="str">
        <f xml:space="preserve"> Time!CE$141</f>
        <v>Forecast</v>
      </c>
      <c r="CF3" s="56" t="str">
        <f xml:space="preserve"> Time!CF$141</f>
        <v>Forecast</v>
      </c>
      <c r="CG3" s="56" t="str">
        <f xml:space="preserve"> Time!CG$141</f>
        <v>Forecast</v>
      </c>
      <c r="CH3" s="56" t="str">
        <f xml:space="preserve"> Time!CH$141</f>
        <v>Forecast</v>
      </c>
      <c r="CI3" s="56" t="str">
        <f xml:space="preserve"> Time!CI$141</f>
        <v>Forecast</v>
      </c>
      <c r="CJ3" s="56" t="str">
        <f xml:space="preserve"> Time!CJ$141</f>
        <v>Forecast</v>
      </c>
      <c r="CK3" s="56" t="str">
        <f xml:space="preserve"> Time!CK$141</f>
        <v>Forecast</v>
      </c>
      <c r="CL3" s="56" t="str">
        <f xml:space="preserve"> Time!CL$141</f>
        <v>Forecast</v>
      </c>
      <c r="CM3" s="56" t="str">
        <f xml:space="preserve"> Time!CM$141</f>
        <v>Forecast</v>
      </c>
      <c r="CN3" s="56" t="str">
        <f xml:space="preserve"> Time!CN$141</f>
        <v>Forecast</v>
      </c>
      <c r="CO3" s="56" t="str">
        <f xml:space="preserve"> Time!CO$141</f>
        <v>Forecast</v>
      </c>
      <c r="CP3" s="56" t="str">
        <f xml:space="preserve"> Time!CP$141</f>
        <v>Forecast</v>
      </c>
      <c r="CQ3" s="56" t="str">
        <f xml:space="preserve"> Time!CQ$141</f>
        <v>Forecast</v>
      </c>
      <c r="CR3" s="56" t="str">
        <f xml:space="preserve"> Time!CR$141</f>
        <v>Forecast</v>
      </c>
      <c r="CS3" s="56" t="str">
        <f xml:space="preserve"> Time!CS$141</f>
        <v>Forecast</v>
      </c>
      <c r="CT3" s="56" t="str">
        <f xml:space="preserve"> Time!CT$141</f>
        <v>Forecast</v>
      </c>
      <c r="CU3" s="56" t="str">
        <f xml:space="preserve"> Time!CU$141</f>
        <v>Forecast</v>
      </c>
      <c r="CV3" s="56" t="str">
        <f xml:space="preserve"> Time!CV$141</f>
        <v>Forecast</v>
      </c>
      <c r="CW3" s="56" t="str">
        <f xml:space="preserve"> Time!CW$141</f>
        <v>Forecast</v>
      </c>
      <c r="CX3" s="56" t="str">
        <f xml:space="preserve"> Time!CX$141</f>
        <v>Forecast</v>
      </c>
      <c r="CY3" s="56" t="str">
        <f xml:space="preserve"> Time!CY$141</f>
        <v>Forecast</v>
      </c>
      <c r="CZ3" s="56" t="str">
        <f xml:space="preserve"> Time!CZ$141</f>
        <v>Forecast</v>
      </c>
      <c r="DA3" s="56" t="str">
        <f xml:space="preserve"> Time!DA$141</f>
        <v>Forecast</v>
      </c>
      <c r="DB3" s="56" t="str">
        <f xml:space="preserve"> Time!DB$141</f>
        <v>Forecast</v>
      </c>
      <c r="DC3" s="56" t="str">
        <f xml:space="preserve"> Time!DC$141</f>
        <v>Forecast</v>
      </c>
      <c r="DD3" s="56" t="str">
        <f xml:space="preserve"> Time!DD$141</f>
        <v>Forecast</v>
      </c>
      <c r="DE3" s="56" t="str">
        <f xml:space="preserve"> Time!DE$141</f>
        <v>Forecast</v>
      </c>
      <c r="DF3" s="56" t="str">
        <f xml:space="preserve"> Time!DF$141</f>
        <v>Forecast</v>
      </c>
      <c r="DG3" s="56" t="str">
        <f xml:space="preserve"> Time!DG$141</f>
        <v>Forecast</v>
      </c>
      <c r="DH3" s="56" t="str">
        <f xml:space="preserve"> Time!DH$141</f>
        <v>Post-fcst</v>
      </c>
      <c r="DI3" s="56" t="str">
        <f xml:space="preserve"> Time!DI$141</f>
        <v>Post-fcst</v>
      </c>
      <c r="DJ3" s="56" t="str">
        <f xml:space="preserve"> Time!DJ$141</f>
        <v>Post-fcst</v>
      </c>
    </row>
    <row r="4" spans="1:139" s="62" customFormat="1" ht="14.4" x14ac:dyDescent="0.25">
      <c r="A4" s="57"/>
      <c r="B4" s="57"/>
      <c r="C4" s="58"/>
      <c r="D4" s="59"/>
      <c r="E4" s="16" t="str">
        <f xml:space="preserve"> Time!E$22</f>
        <v>Financial year ending</v>
      </c>
      <c r="F4"/>
      <c r="G4"/>
      <c r="H4" s="60"/>
      <c r="I4" s="60"/>
      <c r="J4" s="61">
        <f xml:space="preserve"> Time!J$22</f>
        <v>2022</v>
      </c>
      <c r="K4" s="61">
        <f xml:space="preserve"> Time!K$22</f>
        <v>2022</v>
      </c>
      <c r="L4" s="61">
        <f xml:space="preserve"> Time!L$22</f>
        <v>2022</v>
      </c>
      <c r="M4" s="61">
        <f xml:space="preserve"> Time!M$22</f>
        <v>2022</v>
      </c>
      <c r="N4" s="61">
        <f xml:space="preserve"> Time!N$22</f>
        <v>2023</v>
      </c>
      <c r="O4" s="61">
        <f xml:space="preserve"> Time!O$22</f>
        <v>2023</v>
      </c>
      <c r="P4" s="61">
        <f xml:space="preserve"> Time!P$22</f>
        <v>2023</v>
      </c>
      <c r="Q4" s="61">
        <f xml:space="preserve"> Time!Q$22</f>
        <v>2023</v>
      </c>
      <c r="R4" s="61">
        <f xml:space="preserve"> Time!R$22</f>
        <v>2024</v>
      </c>
      <c r="S4" s="61">
        <f xml:space="preserve"> Time!S$22</f>
        <v>2024</v>
      </c>
      <c r="T4" s="61">
        <f xml:space="preserve"> Time!T$22</f>
        <v>2024</v>
      </c>
      <c r="U4" s="61">
        <f xml:space="preserve"> Time!U$22</f>
        <v>2024</v>
      </c>
      <c r="V4" s="61">
        <f xml:space="preserve"> Time!V$22</f>
        <v>2025</v>
      </c>
      <c r="W4" s="61">
        <f xml:space="preserve"> Time!W$22</f>
        <v>2025</v>
      </c>
      <c r="X4" s="61">
        <f xml:space="preserve"> Time!X$22</f>
        <v>2025</v>
      </c>
      <c r="Y4" s="61">
        <f xml:space="preserve"> Time!Y$22</f>
        <v>2025</v>
      </c>
      <c r="Z4" s="61">
        <f xml:space="preserve"> Time!Z$22</f>
        <v>2026</v>
      </c>
      <c r="AA4" s="61">
        <f xml:space="preserve"> Time!AA$22</f>
        <v>2026</v>
      </c>
      <c r="AB4" s="61">
        <f xml:space="preserve"> Time!AB$22</f>
        <v>2026</v>
      </c>
      <c r="AC4" s="61">
        <f xml:space="preserve"> Time!AC$22</f>
        <v>2026</v>
      </c>
      <c r="AD4" s="61">
        <f xml:space="preserve"> Time!AD$22</f>
        <v>2027</v>
      </c>
      <c r="AE4" s="61">
        <f xml:space="preserve"> Time!AE$22</f>
        <v>2027</v>
      </c>
      <c r="AF4" s="61">
        <f xml:space="preserve"> Time!AF$22</f>
        <v>2027</v>
      </c>
      <c r="AG4" s="61">
        <f xml:space="preserve"> Time!AG$22</f>
        <v>2027</v>
      </c>
      <c r="AH4" s="61">
        <f xml:space="preserve"> Time!AH$22</f>
        <v>2028</v>
      </c>
      <c r="AI4" s="61">
        <f xml:space="preserve"> Time!AI$22</f>
        <v>2028</v>
      </c>
      <c r="AJ4" s="61">
        <f xml:space="preserve"> Time!AJ$22</f>
        <v>2028</v>
      </c>
      <c r="AK4" s="61">
        <f xml:space="preserve"> Time!AK$22</f>
        <v>2028</v>
      </c>
      <c r="AL4" s="61">
        <f xml:space="preserve"> Time!AL$22</f>
        <v>2029</v>
      </c>
      <c r="AM4" s="61">
        <f xml:space="preserve"> Time!AM$22</f>
        <v>2029</v>
      </c>
      <c r="AN4" s="61">
        <f xml:space="preserve"> Time!AN$22</f>
        <v>2029</v>
      </c>
      <c r="AO4" s="61">
        <f xml:space="preserve"> Time!AO$22</f>
        <v>2029</v>
      </c>
      <c r="AP4" s="61">
        <f xml:space="preserve"> Time!AP$22</f>
        <v>2030</v>
      </c>
      <c r="AQ4" s="61">
        <f xml:space="preserve"> Time!AQ$22</f>
        <v>2030</v>
      </c>
      <c r="AR4" s="61">
        <f xml:space="preserve"> Time!AR$22</f>
        <v>2030</v>
      </c>
      <c r="AS4" s="61">
        <f xml:space="preserve"> Time!AS$22</f>
        <v>2030</v>
      </c>
      <c r="AT4" s="61">
        <f xml:space="preserve"> Time!AT$22</f>
        <v>2031</v>
      </c>
      <c r="AU4" s="61">
        <f xml:space="preserve"> Time!AU$22</f>
        <v>2031</v>
      </c>
      <c r="AV4" s="61">
        <f xml:space="preserve"> Time!AV$22</f>
        <v>2031</v>
      </c>
      <c r="AW4" s="61">
        <f xml:space="preserve"> Time!AW$22</f>
        <v>2031</v>
      </c>
      <c r="AX4" s="61">
        <f xml:space="preserve"> Time!AX$22</f>
        <v>2032</v>
      </c>
      <c r="AY4" s="61">
        <f xml:space="preserve"> Time!AY$22</f>
        <v>2032</v>
      </c>
      <c r="AZ4" s="61">
        <f xml:space="preserve"> Time!AZ$22</f>
        <v>2032</v>
      </c>
      <c r="BA4" s="61">
        <f xml:space="preserve"> Time!BA$22</f>
        <v>2032</v>
      </c>
      <c r="BB4" s="61">
        <f xml:space="preserve"> Time!BB$22</f>
        <v>2033</v>
      </c>
      <c r="BC4" s="61">
        <f xml:space="preserve"> Time!BC$22</f>
        <v>2033</v>
      </c>
      <c r="BD4" s="61">
        <f xml:space="preserve"> Time!BD$22</f>
        <v>2033</v>
      </c>
      <c r="BE4" s="61">
        <f xml:space="preserve"> Time!BE$22</f>
        <v>2033</v>
      </c>
      <c r="BF4" s="61">
        <f xml:space="preserve"> Time!BF$22</f>
        <v>2034</v>
      </c>
      <c r="BG4" s="61">
        <f xml:space="preserve"> Time!BG$22</f>
        <v>2034</v>
      </c>
      <c r="BH4" s="61">
        <f xml:space="preserve"> Time!BH$22</f>
        <v>2034</v>
      </c>
      <c r="BI4" s="61">
        <f xml:space="preserve"> Time!BI$22</f>
        <v>2034</v>
      </c>
      <c r="BJ4" s="61">
        <f xml:space="preserve"> Time!BJ$22</f>
        <v>2035</v>
      </c>
      <c r="BK4" s="61">
        <f xml:space="preserve"> Time!BK$22</f>
        <v>2035</v>
      </c>
      <c r="BL4" s="61">
        <f xml:space="preserve"> Time!BL$22</f>
        <v>2035</v>
      </c>
      <c r="BM4" s="61">
        <f xml:space="preserve"> Time!BM$22</f>
        <v>2035</v>
      </c>
      <c r="BN4" s="61">
        <f xml:space="preserve"> Time!BN$22</f>
        <v>2036</v>
      </c>
      <c r="BO4" s="61">
        <f xml:space="preserve"> Time!BO$22</f>
        <v>2036</v>
      </c>
      <c r="BP4" s="61">
        <f xml:space="preserve"> Time!BP$22</f>
        <v>2036</v>
      </c>
      <c r="BQ4" s="61">
        <f xml:space="preserve"> Time!BQ$22</f>
        <v>2036</v>
      </c>
      <c r="BR4" s="61">
        <f xml:space="preserve"> Time!BR$22</f>
        <v>2037</v>
      </c>
      <c r="BS4" s="61">
        <f xml:space="preserve"> Time!BS$22</f>
        <v>2037</v>
      </c>
      <c r="BT4" s="61">
        <f xml:space="preserve"> Time!BT$22</f>
        <v>2037</v>
      </c>
      <c r="BU4" s="61">
        <f xml:space="preserve"> Time!BU$22</f>
        <v>2037</v>
      </c>
      <c r="BV4" s="61">
        <f xml:space="preserve"> Time!BV$22</f>
        <v>2038</v>
      </c>
      <c r="BW4" s="61">
        <f xml:space="preserve"> Time!BW$22</f>
        <v>2038</v>
      </c>
      <c r="BX4" s="61">
        <f xml:space="preserve"> Time!BX$22</f>
        <v>2038</v>
      </c>
      <c r="BY4" s="61">
        <f xml:space="preserve"> Time!BY$22</f>
        <v>2038</v>
      </c>
      <c r="BZ4" s="61">
        <f xml:space="preserve"> Time!BZ$22</f>
        <v>2039</v>
      </c>
      <c r="CA4" s="61">
        <f xml:space="preserve"> Time!CA$22</f>
        <v>2039</v>
      </c>
      <c r="CB4" s="61">
        <f xml:space="preserve"> Time!CB$22</f>
        <v>2039</v>
      </c>
      <c r="CC4" s="61">
        <f xml:space="preserve"> Time!CC$22</f>
        <v>2039</v>
      </c>
      <c r="CD4" s="61">
        <f xml:space="preserve"> Time!CD$22</f>
        <v>2040</v>
      </c>
      <c r="CE4" s="61">
        <f xml:space="preserve"> Time!CE$22</f>
        <v>2040</v>
      </c>
      <c r="CF4" s="61">
        <f xml:space="preserve"> Time!CF$22</f>
        <v>2040</v>
      </c>
      <c r="CG4" s="61">
        <f xml:space="preserve"> Time!CG$22</f>
        <v>2040</v>
      </c>
      <c r="CH4" s="61">
        <f xml:space="preserve"> Time!CH$22</f>
        <v>2041</v>
      </c>
      <c r="CI4" s="61">
        <f xml:space="preserve"> Time!CI$22</f>
        <v>2041</v>
      </c>
      <c r="CJ4" s="61">
        <f xml:space="preserve"> Time!CJ$22</f>
        <v>2041</v>
      </c>
      <c r="CK4" s="61">
        <f xml:space="preserve"> Time!CK$22</f>
        <v>2041</v>
      </c>
      <c r="CL4" s="61">
        <f xml:space="preserve"> Time!CL$22</f>
        <v>2042</v>
      </c>
      <c r="CM4" s="61">
        <f xml:space="preserve"> Time!CM$22</f>
        <v>2042</v>
      </c>
      <c r="CN4" s="61">
        <f xml:space="preserve"> Time!CN$22</f>
        <v>2042</v>
      </c>
      <c r="CO4" s="61">
        <f xml:space="preserve"> Time!CO$22</f>
        <v>2042</v>
      </c>
      <c r="CP4" s="61">
        <f xml:space="preserve"> Time!CP$22</f>
        <v>2043</v>
      </c>
      <c r="CQ4" s="61">
        <f xml:space="preserve"> Time!CQ$22</f>
        <v>2043</v>
      </c>
      <c r="CR4" s="61">
        <f xml:space="preserve"> Time!CR$22</f>
        <v>2043</v>
      </c>
      <c r="CS4" s="61">
        <f xml:space="preserve"> Time!CS$22</f>
        <v>2043</v>
      </c>
      <c r="CT4" s="61">
        <f xml:space="preserve"> Time!CT$22</f>
        <v>2044</v>
      </c>
      <c r="CU4" s="61">
        <f xml:space="preserve"> Time!CU$22</f>
        <v>2044</v>
      </c>
      <c r="CV4" s="61">
        <f xml:space="preserve"> Time!CV$22</f>
        <v>2044</v>
      </c>
      <c r="CW4" s="61">
        <f xml:space="preserve"> Time!CW$22</f>
        <v>2044</v>
      </c>
      <c r="CX4" s="61">
        <f xml:space="preserve"> Time!CX$22</f>
        <v>2045</v>
      </c>
      <c r="CY4" s="61">
        <f xml:space="preserve"> Time!CY$22</f>
        <v>2045</v>
      </c>
      <c r="CZ4" s="61">
        <f xml:space="preserve"> Time!CZ$22</f>
        <v>2045</v>
      </c>
      <c r="DA4" s="61">
        <f xml:space="preserve"> Time!DA$22</f>
        <v>2045</v>
      </c>
      <c r="DB4" s="61">
        <f xml:space="preserve"> Time!DB$22</f>
        <v>2046</v>
      </c>
      <c r="DC4" s="61">
        <f xml:space="preserve"> Time!DC$22</f>
        <v>2046</v>
      </c>
      <c r="DD4" s="61">
        <f xml:space="preserve"> Time!DD$22</f>
        <v>2046</v>
      </c>
      <c r="DE4" s="61">
        <f xml:space="preserve"> Time!DE$22</f>
        <v>2046</v>
      </c>
      <c r="DF4" s="61">
        <f xml:space="preserve"> Time!DF$22</f>
        <v>2047</v>
      </c>
      <c r="DG4" s="61">
        <f xml:space="preserve"> Time!DG$22</f>
        <v>2047</v>
      </c>
      <c r="DH4" s="61">
        <f xml:space="preserve"> Time!DH$22</f>
        <v>2047</v>
      </c>
      <c r="DI4" s="61">
        <f xml:space="preserve"> Time!DI$22</f>
        <v>2047</v>
      </c>
      <c r="DJ4" s="61">
        <f xml:space="preserve"> Time!DJ$22</f>
        <v>2048</v>
      </c>
    </row>
    <row r="5" spans="1:139" s="12" customFormat="1" ht="14.4" x14ac:dyDescent="0.25">
      <c r="A5" s="7"/>
      <c r="B5" s="7"/>
      <c r="C5" s="8"/>
      <c r="D5" s="9"/>
      <c r="E5" s="16" t="str">
        <f xml:space="preserve"> Time!E$9</f>
        <v>Model column counter</v>
      </c>
      <c r="F5" s="17" t="s">
        <v>24</v>
      </c>
      <c r="G5" s="7" t="s">
        <v>1</v>
      </c>
      <c r="H5" s="17" t="s">
        <v>25</v>
      </c>
      <c r="I5" s="10"/>
      <c r="J5" s="10">
        <f xml:space="preserve"> Time!J$9</f>
        <v>1</v>
      </c>
      <c r="K5" s="10">
        <f xml:space="preserve"> Time!K$9</f>
        <v>2</v>
      </c>
      <c r="L5" s="10">
        <f xml:space="preserve"> Time!L$9</f>
        <v>3</v>
      </c>
      <c r="M5" s="10">
        <f xml:space="preserve"> Time!M$9</f>
        <v>4</v>
      </c>
      <c r="N5" s="10">
        <f xml:space="preserve"> Time!N$9</f>
        <v>5</v>
      </c>
      <c r="O5" s="10">
        <f xml:space="preserve"> Time!O$9</f>
        <v>6</v>
      </c>
      <c r="P5" s="10">
        <f xml:space="preserve"> Time!P$9</f>
        <v>7</v>
      </c>
      <c r="Q5" s="10">
        <f xml:space="preserve"> Time!Q$9</f>
        <v>8</v>
      </c>
      <c r="R5" s="10">
        <f xml:space="preserve"> Time!R$9</f>
        <v>9</v>
      </c>
      <c r="S5" s="10">
        <f xml:space="preserve"> Time!S$9</f>
        <v>10</v>
      </c>
      <c r="T5" s="10">
        <f xml:space="preserve"> Time!T$9</f>
        <v>11</v>
      </c>
      <c r="U5" s="10">
        <f xml:space="preserve"> Time!U$9</f>
        <v>12</v>
      </c>
      <c r="V5" s="10">
        <f xml:space="preserve"> Time!V$9</f>
        <v>13</v>
      </c>
      <c r="W5" s="10">
        <f xml:space="preserve"> Time!W$9</f>
        <v>14</v>
      </c>
      <c r="X5" s="10">
        <f xml:space="preserve"> Time!X$9</f>
        <v>15</v>
      </c>
      <c r="Y5" s="10">
        <f xml:space="preserve"> Time!Y$9</f>
        <v>16</v>
      </c>
      <c r="Z5" s="10">
        <f xml:space="preserve"> Time!Z$9</f>
        <v>17</v>
      </c>
      <c r="AA5" s="10">
        <f xml:space="preserve"> Time!AA$9</f>
        <v>18</v>
      </c>
      <c r="AB5" s="10">
        <f xml:space="preserve"> Time!AB$9</f>
        <v>19</v>
      </c>
      <c r="AC5" s="10">
        <f xml:space="preserve"> Time!AC$9</f>
        <v>20</v>
      </c>
      <c r="AD5" s="10">
        <f xml:space="preserve"> Time!AD$9</f>
        <v>21</v>
      </c>
      <c r="AE5" s="10">
        <f xml:space="preserve"> Time!AE$9</f>
        <v>22</v>
      </c>
      <c r="AF5" s="10">
        <f xml:space="preserve"> Time!AF$9</f>
        <v>23</v>
      </c>
      <c r="AG5" s="10">
        <f xml:space="preserve"> Time!AG$9</f>
        <v>24</v>
      </c>
      <c r="AH5" s="10">
        <f xml:space="preserve"> Time!AH$9</f>
        <v>25</v>
      </c>
      <c r="AI5" s="10">
        <f xml:space="preserve"> Time!AI$9</f>
        <v>26</v>
      </c>
      <c r="AJ5" s="10">
        <f xml:space="preserve"> Time!AJ$9</f>
        <v>27</v>
      </c>
      <c r="AK5" s="10">
        <f xml:space="preserve"> Time!AK$9</f>
        <v>28</v>
      </c>
      <c r="AL5" s="10">
        <f xml:space="preserve"> Time!AL$9</f>
        <v>29</v>
      </c>
      <c r="AM5" s="10">
        <f xml:space="preserve"> Time!AM$9</f>
        <v>30</v>
      </c>
      <c r="AN5" s="10">
        <f xml:space="preserve"> Time!AN$9</f>
        <v>31</v>
      </c>
      <c r="AO5" s="10">
        <f xml:space="preserve"> Time!AO$9</f>
        <v>32</v>
      </c>
      <c r="AP5" s="10">
        <f xml:space="preserve"> Time!AP$9</f>
        <v>33</v>
      </c>
      <c r="AQ5" s="10">
        <f xml:space="preserve"> Time!AQ$9</f>
        <v>34</v>
      </c>
      <c r="AR5" s="10">
        <f xml:space="preserve"> Time!AR$9</f>
        <v>35</v>
      </c>
      <c r="AS5" s="10">
        <f xml:space="preserve"> Time!AS$9</f>
        <v>36</v>
      </c>
      <c r="AT5" s="10">
        <f xml:space="preserve"> Time!AT$9</f>
        <v>37</v>
      </c>
      <c r="AU5" s="10">
        <f xml:space="preserve"> Time!AU$9</f>
        <v>38</v>
      </c>
      <c r="AV5" s="10">
        <f xml:space="preserve"> Time!AV$9</f>
        <v>39</v>
      </c>
      <c r="AW5" s="10">
        <f xml:space="preserve"> Time!AW$9</f>
        <v>40</v>
      </c>
      <c r="AX5" s="10">
        <f xml:space="preserve"> Time!AX$9</f>
        <v>41</v>
      </c>
      <c r="AY5" s="10">
        <f xml:space="preserve"> Time!AY$9</f>
        <v>42</v>
      </c>
      <c r="AZ5" s="10">
        <f xml:space="preserve"> Time!AZ$9</f>
        <v>43</v>
      </c>
      <c r="BA5" s="10">
        <f xml:space="preserve"> Time!BA$9</f>
        <v>44</v>
      </c>
      <c r="BB5" s="10">
        <f xml:space="preserve"> Time!BB$9</f>
        <v>45</v>
      </c>
      <c r="BC5" s="10">
        <f xml:space="preserve"> Time!BC$9</f>
        <v>46</v>
      </c>
      <c r="BD5" s="10">
        <f xml:space="preserve"> Time!BD$9</f>
        <v>47</v>
      </c>
      <c r="BE5" s="10">
        <f xml:space="preserve"> Time!BE$9</f>
        <v>48</v>
      </c>
      <c r="BF5" s="10">
        <f xml:space="preserve"> Time!BF$9</f>
        <v>49</v>
      </c>
      <c r="BG5" s="10">
        <f xml:space="preserve"> Time!BG$9</f>
        <v>50</v>
      </c>
      <c r="BH5" s="10">
        <f xml:space="preserve"> Time!BH$9</f>
        <v>51</v>
      </c>
      <c r="BI5" s="10">
        <f xml:space="preserve"> Time!BI$9</f>
        <v>52</v>
      </c>
      <c r="BJ5" s="10">
        <f xml:space="preserve"> Time!BJ$9</f>
        <v>53</v>
      </c>
      <c r="BK5" s="10">
        <f xml:space="preserve"> Time!BK$9</f>
        <v>54</v>
      </c>
      <c r="BL5" s="10">
        <f xml:space="preserve"> Time!BL$9</f>
        <v>55</v>
      </c>
      <c r="BM5" s="10">
        <f xml:space="preserve"> Time!BM$9</f>
        <v>56</v>
      </c>
      <c r="BN5" s="10">
        <f xml:space="preserve"> Time!BN$9</f>
        <v>57</v>
      </c>
      <c r="BO5" s="10">
        <f xml:space="preserve"> Time!BO$9</f>
        <v>58</v>
      </c>
      <c r="BP5" s="10">
        <f xml:space="preserve"> Time!BP$9</f>
        <v>59</v>
      </c>
      <c r="BQ5" s="10">
        <f xml:space="preserve"> Time!BQ$9</f>
        <v>60</v>
      </c>
      <c r="BR5" s="10">
        <f xml:space="preserve"> Time!BR$9</f>
        <v>61</v>
      </c>
      <c r="BS5" s="10">
        <f xml:space="preserve"> Time!BS$9</f>
        <v>62</v>
      </c>
      <c r="BT5" s="10">
        <f xml:space="preserve"> Time!BT$9</f>
        <v>63</v>
      </c>
      <c r="BU5" s="10">
        <f xml:space="preserve"> Time!BU$9</f>
        <v>64</v>
      </c>
      <c r="BV5" s="10">
        <f xml:space="preserve"> Time!BV$9</f>
        <v>65</v>
      </c>
      <c r="BW5" s="10">
        <f xml:space="preserve"> Time!BW$9</f>
        <v>66</v>
      </c>
      <c r="BX5" s="10">
        <f xml:space="preserve"> Time!BX$9</f>
        <v>67</v>
      </c>
      <c r="BY5" s="10">
        <f xml:space="preserve"> Time!BY$9</f>
        <v>68</v>
      </c>
      <c r="BZ5" s="10">
        <f xml:space="preserve"> Time!BZ$9</f>
        <v>69</v>
      </c>
      <c r="CA5" s="10">
        <f xml:space="preserve"> Time!CA$9</f>
        <v>70</v>
      </c>
      <c r="CB5" s="10">
        <f xml:space="preserve"> Time!CB$9</f>
        <v>71</v>
      </c>
      <c r="CC5" s="10">
        <f xml:space="preserve"> Time!CC$9</f>
        <v>72</v>
      </c>
      <c r="CD5" s="10">
        <f xml:space="preserve"> Time!CD$9</f>
        <v>73</v>
      </c>
      <c r="CE5" s="10">
        <f xml:space="preserve"> Time!CE$9</f>
        <v>74</v>
      </c>
      <c r="CF5" s="10">
        <f xml:space="preserve"> Time!CF$9</f>
        <v>75</v>
      </c>
      <c r="CG5" s="10">
        <f xml:space="preserve"> Time!CG$9</f>
        <v>76</v>
      </c>
      <c r="CH5" s="10">
        <f xml:space="preserve"> Time!CH$9</f>
        <v>77</v>
      </c>
      <c r="CI5" s="10">
        <f xml:space="preserve"> Time!CI$9</f>
        <v>78</v>
      </c>
      <c r="CJ5" s="10">
        <f xml:space="preserve"> Time!CJ$9</f>
        <v>79</v>
      </c>
      <c r="CK5" s="10">
        <f xml:space="preserve"> Time!CK$9</f>
        <v>80</v>
      </c>
      <c r="CL5" s="10">
        <f xml:space="preserve"> Time!CL$9</f>
        <v>81</v>
      </c>
      <c r="CM5" s="10">
        <f xml:space="preserve"> Time!CM$9</f>
        <v>82</v>
      </c>
      <c r="CN5" s="10">
        <f xml:space="preserve"> Time!CN$9</f>
        <v>83</v>
      </c>
      <c r="CO5" s="10">
        <f xml:space="preserve"> Time!CO$9</f>
        <v>84</v>
      </c>
      <c r="CP5" s="10">
        <f xml:space="preserve"> Time!CP$9</f>
        <v>85</v>
      </c>
      <c r="CQ5" s="10">
        <f xml:space="preserve"> Time!CQ$9</f>
        <v>86</v>
      </c>
      <c r="CR5" s="10">
        <f xml:space="preserve"> Time!CR$9</f>
        <v>87</v>
      </c>
      <c r="CS5" s="10">
        <f xml:space="preserve"> Time!CS$9</f>
        <v>88</v>
      </c>
      <c r="CT5" s="10">
        <f xml:space="preserve"> Time!CT$9</f>
        <v>89</v>
      </c>
      <c r="CU5" s="10">
        <f xml:space="preserve"> Time!CU$9</f>
        <v>90</v>
      </c>
      <c r="CV5" s="10">
        <f xml:space="preserve"> Time!CV$9</f>
        <v>91</v>
      </c>
      <c r="CW5" s="10">
        <f xml:space="preserve"> Time!CW$9</f>
        <v>92</v>
      </c>
      <c r="CX5" s="10">
        <f xml:space="preserve"> Time!CX$9</f>
        <v>93</v>
      </c>
      <c r="CY5" s="10">
        <f xml:space="preserve"> Time!CY$9</f>
        <v>94</v>
      </c>
      <c r="CZ5" s="10">
        <f xml:space="preserve"> Time!CZ$9</f>
        <v>95</v>
      </c>
      <c r="DA5" s="10">
        <f xml:space="preserve"> Time!DA$9</f>
        <v>96</v>
      </c>
      <c r="DB5" s="10">
        <f xml:space="preserve"> Time!DB$9</f>
        <v>97</v>
      </c>
      <c r="DC5" s="10">
        <f xml:space="preserve"> Time!DC$9</f>
        <v>98</v>
      </c>
      <c r="DD5" s="10">
        <f xml:space="preserve"> Time!DD$9</f>
        <v>99</v>
      </c>
      <c r="DE5" s="10">
        <f xml:space="preserve"> Time!DE$9</f>
        <v>100</v>
      </c>
      <c r="DF5" s="10">
        <f xml:space="preserve"> Time!DF$9</f>
        <v>101</v>
      </c>
      <c r="DG5" s="10">
        <f xml:space="preserve"> Time!DG$9</f>
        <v>102</v>
      </c>
      <c r="DH5" s="10">
        <f xml:space="preserve"> Time!DH$9</f>
        <v>103</v>
      </c>
      <c r="DI5" s="10">
        <f xml:space="preserve"> Time!DI$9</f>
        <v>104</v>
      </c>
      <c r="DJ5" s="10">
        <f xml:space="preserve"> Time!DJ$9</f>
        <v>105</v>
      </c>
    </row>
    <row r="6" spans="1:139" ht="14.4" x14ac:dyDescent="0.25">
      <c r="A6" s="19"/>
      <c r="B6" s="19"/>
      <c r="C6" s="20"/>
      <c r="D6" s="21"/>
      <c r="E6" s="38"/>
      <c r="F6" s="38"/>
      <c r="G6" s="38"/>
      <c r="H6" s="38"/>
      <c r="I6" s="38"/>
      <c r="J6" s="63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  <c r="CJ6" s="38"/>
      <c r="CK6" s="38"/>
      <c r="CL6" s="38"/>
      <c r="CM6" s="38"/>
      <c r="CN6" s="38"/>
      <c r="CO6" s="38"/>
      <c r="CP6" s="38"/>
      <c r="CQ6" s="38"/>
      <c r="CR6" s="38"/>
      <c r="CS6" s="38"/>
      <c r="CT6" s="38"/>
      <c r="CU6" s="38"/>
      <c r="CV6" s="38"/>
      <c r="CW6" s="38"/>
      <c r="CX6" s="38"/>
      <c r="CY6" s="38"/>
      <c r="CZ6" s="38"/>
      <c r="DA6" s="38"/>
      <c r="DB6" s="38"/>
      <c r="DC6" s="38"/>
      <c r="DD6" s="38"/>
      <c r="DE6" s="38"/>
      <c r="DF6" s="38"/>
      <c r="DG6" s="38"/>
      <c r="DH6" s="38"/>
      <c r="DI6" s="38"/>
      <c r="DJ6" s="38"/>
    </row>
    <row r="7" spans="1:139" s="100" customFormat="1" x14ac:dyDescent="0.25">
      <c r="A7" s="141"/>
      <c r="B7" s="141"/>
      <c r="C7" s="142"/>
      <c r="D7" s="143"/>
      <c r="E7" s="68" t="s">
        <v>89</v>
      </c>
      <c r="F7" s="68"/>
      <c r="G7" s="68" t="s">
        <v>97</v>
      </c>
      <c r="H7" s="68">
        <f xml:space="preserve"> SUM(J7:DG7)</f>
        <v>1188</v>
      </c>
      <c r="I7" s="68"/>
      <c r="J7" s="144">
        <v>16</v>
      </c>
      <c r="K7" s="144">
        <v>15</v>
      </c>
      <c r="L7" s="144">
        <v>15</v>
      </c>
      <c r="M7" s="144">
        <v>15</v>
      </c>
      <c r="N7" s="144">
        <v>15</v>
      </c>
      <c r="O7" s="144">
        <v>15</v>
      </c>
      <c r="P7" s="144">
        <v>15</v>
      </c>
      <c r="Q7" s="144">
        <v>12</v>
      </c>
      <c r="R7" s="144">
        <v>12</v>
      </c>
      <c r="S7" s="144">
        <v>12</v>
      </c>
      <c r="T7" s="144">
        <v>12</v>
      </c>
      <c r="U7" s="144">
        <v>11</v>
      </c>
      <c r="V7" s="144">
        <v>11</v>
      </c>
      <c r="W7" s="144">
        <v>11</v>
      </c>
      <c r="X7" s="144">
        <v>11</v>
      </c>
      <c r="Y7" s="144">
        <v>11</v>
      </c>
      <c r="Z7" s="144">
        <v>11</v>
      </c>
      <c r="AA7" s="144">
        <v>11</v>
      </c>
      <c r="AB7" s="144">
        <v>11</v>
      </c>
      <c r="AC7" s="144">
        <v>11</v>
      </c>
      <c r="AD7" s="144">
        <v>11</v>
      </c>
      <c r="AE7" s="144">
        <v>11</v>
      </c>
      <c r="AF7" s="144">
        <v>11</v>
      </c>
      <c r="AG7" s="144">
        <v>11</v>
      </c>
      <c r="AH7" s="144">
        <v>11</v>
      </c>
      <c r="AI7" s="144">
        <v>11</v>
      </c>
      <c r="AJ7" s="144">
        <v>11</v>
      </c>
      <c r="AK7" s="144">
        <v>11</v>
      </c>
      <c r="AL7" s="144">
        <v>11</v>
      </c>
      <c r="AM7" s="144">
        <v>11</v>
      </c>
      <c r="AN7" s="144">
        <v>11</v>
      </c>
      <c r="AO7" s="144">
        <v>11</v>
      </c>
      <c r="AP7" s="144">
        <v>11</v>
      </c>
      <c r="AQ7" s="144">
        <v>11</v>
      </c>
      <c r="AR7" s="144">
        <v>11</v>
      </c>
      <c r="AS7" s="144">
        <v>11</v>
      </c>
      <c r="AT7" s="144">
        <v>11</v>
      </c>
      <c r="AU7" s="144">
        <v>11</v>
      </c>
      <c r="AV7" s="144">
        <v>11</v>
      </c>
      <c r="AW7" s="144">
        <v>11</v>
      </c>
      <c r="AX7" s="144">
        <v>11</v>
      </c>
      <c r="AY7" s="144">
        <v>11</v>
      </c>
      <c r="AZ7" s="144">
        <v>11</v>
      </c>
      <c r="BA7" s="144">
        <v>11</v>
      </c>
      <c r="BB7" s="144">
        <v>11</v>
      </c>
      <c r="BC7" s="144">
        <v>11</v>
      </c>
      <c r="BD7" s="144">
        <v>11</v>
      </c>
      <c r="BE7" s="144">
        <v>11</v>
      </c>
      <c r="BF7" s="144">
        <v>11</v>
      </c>
      <c r="BG7" s="144">
        <v>11</v>
      </c>
      <c r="BH7" s="144">
        <v>11</v>
      </c>
      <c r="BI7" s="144">
        <v>11</v>
      </c>
      <c r="BJ7" s="144">
        <v>11</v>
      </c>
      <c r="BK7" s="144">
        <v>11</v>
      </c>
      <c r="BL7" s="144">
        <v>11</v>
      </c>
      <c r="BM7" s="144">
        <v>11</v>
      </c>
      <c r="BN7" s="144">
        <v>11</v>
      </c>
      <c r="BO7" s="144">
        <v>11</v>
      </c>
      <c r="BP7" s="144">
        <v>11</v>
      </c>
      <c r="BQ7" s="144">
        <v>11</v>
      </c>
      <c r="BR7" s="144">
        <v>11</v>
      </c>
      <c r="BS7" s="144">
        <v>11</v>
      </c>
      <c r="BT7" s="144">
        <v>11</v>
      </c>
      <c r="BU7" s="144">
        <v>11</v>
      </c>
      <c r="BV7" s="144">
        <v>11</v>
      </c>
      <c r="BW7" s="144">
        <v>16</v>
      </c>
      <c r="BX7" s="144">
        <v>15</v>
      </c>
      <c r="BY7" s="144">
        <v>15</v>
      </c>
      <c r="BZ7" s="144">
        <v>15</v>
      </c>
      <c r="CA7" s="144">
        <v>15</v>
      </c>
      <c r="CB7" s="144">
        <v>15</v>
      </c>
      <c r="CC7" s="144">
        <v>15</v>
      </c>
      <c r="CD7" s="144">
        <v>12</v>
      </c>
      <c r="CE7" s="144">
        <v>12</v>
      </c>
      <c r="CF7" s="144">
        <v>12</v>
      </c>
      <c r="CG7" s="144">
        <v>12</v>
      </c>
      <c r="CH7" s="144">
        <v>11</v>
      </c>
      <c r="CI7" s="144">
        <v>11</v>
      </c>
      <c r="CJ7" s="144">
        <v>11</v>
      </c>
      <c r="CK7" s="144">
        <v>11</v>
      </c>
      <c r="CL7" s="144">
        <v>11</v>
      </c>
      <c r="CM7" s="144">
        <v>11</v>
      </c>
      <c r="CN7" s="144">
        <v>11</v>
      </c>
      <c r="CO7" s="144">
        <v>11</v>
      </c>
      <c r="CP7" s="144">
        <v>11</v>
      </c>
      <c r="CQ7" s="144">
        <v>11</v>
      </c>
      <c r="CR7" s="144">
        <v>11</v>
      </c>
      <c r="CS7" s="144">
        <v>11</v>
      </c>
      <c r="CT7" s="144">
        <v>11</v>
      </c>
      <c r="CU7" s="144">
        <v>11</v>
      </c>
      <c r="CV7" s="144">
        <v>11</v>
      </c>
      <c r="CW7" s="144">
        <v>11</v>
      </c>
      <c r="CX7" s="144">
        <v>11</v>
      </c>
      <c r="CY7" s="144">
        <v>11</v>
      </c>
      <c r="CZ7" s="144">
        <v>11</v>
      </c>
      <c r="DA7" s="144">
        <v>11</v>
      </c>
      <c r="DB7" s="144">
        <v>11</v>
      </c>
      <c r="DC7" s="144">
        <v>11</v>
      </c>
      <c r="DD7" s="144">
        <v>11</v>
      </c>
      <c r="DE7" s="144">
        <v>11</v>
      </c>
      <c r="DF7" s="144">
        <v>11</v>
      </c>
      <c r="DG7" s="144">
        <v>11</v>
      </c>
      <c r="DH7"/>
      <c r="DI7"/>
      <c r="DJ7"/>
      <c r="DK7" s="144">
        <v>9</v>
      </c>
      <c r="DL7" s="144">
        <v>9</v>
      </c>
      <c r="DM7" s="144">
        <v>9</v>
      </c>
      <c r="DN7" s="144">
        <v>9</v>
      </c>
      <c r="DO7" s="144">
        <v>9</v>
      </c>
      <c r="DP7" s="144">
        <v>9</v>
      </c>
      <c r="DQ7" s="144">
        <v>9</v>
      </c>
      <c r="DR7" s="144">
        <v>9</v>
      </c>
      <c r="DS7" s="144">
        <v>9</v>
      </c>
      <c r="DT7" s="144">
        <v>9</v>
      </c>
      <c r="DU7" s="144">
        <v>9</v>
      </c>
      <c r="DV7" s="144">
        <v>9</v>
      </c>
      <c r="DW7" s="144">
        <v>9</v>
      </c>
      <c r="DX7" s="144">
        <v>9</v>
      </c>
      <c r="DY7" s="144">
        <v>9</v>
      </c>
      <c r="DZ7" s="144">
        <v>9</v>
      </c>
      <c r="EA7" s="144">
        <v>9</v>
      </c>
      <c r="EB7" s="144">
        <v>9</v>
      </c>
      <c r="EC7" s="144">
        <v>9</v>
      </c>
      <c r="ED7" s="144">
        <v>9</v>
      </c>
      <c r="EE7" s="144">
        <v>9</v>
      </c>
      <c r="EF7" s="144">
        <v>9</v>
      </c>
      <c r="EG7" s="144">
        <v>9</v>
      </c>
      <c r="EH7" s="144">
        <v>9</v>
      </c>
      <c r="EI7" s="144">
        <v>9</v>
      </c>
    </row>
    <row r="8" spans="1:139" s="100" customFormat="1" x14ac:dyDescent="0.25">
      <c r="A8" s="141"/>
      <c r="B8" s="141"/>
      <c r="C8" s="142"/>
      <c r="D8" s="143"/>
      <c r="E8" s="68" t="s">
        <v>90</v>
      </c>
      <c r="F8" s="68"/>
      <c r="G8" s="68" t="s">
        <v>97</v>
      </c>
      <c r="H8" s="68">
        <f xml:space="preserve"> SUM(J8:DG8)</f>
        <v>2604</v>
      </c>
      <c r="I8" s="68"/>
      <c r="J8" s="144">
        <v>30</v>
      </c>
      <c r="K8" s="144">
        <v>30</v>
      </c>
      <c r="L8" s="144">
        <v>30</v>
      </c>
      <c r="M8" s="144">
        <v>28</v>
      </c>
      <c r="N8" s="144">
        <v>28</v>
      </c>
      <c r="O8" s="144">
        <v>28</v>
      </c>
      <c r="P8" s="144">
        <v>28</v>
      </c>
      <c r="Q8" s="144">
        <v>25</v>
      </c>
      <c r="R8" s="144">
        <v>25</v>
      </c>
      <c r="S8" s="144">
        <v>25</v>
      </c>
      <c r="T8" s="144">
        <v>25</v>
      </c>
      <c r="U8" s="144">
        <v>25</v>
      </c>
      <c r="V8" s="144">
        <v>25</v>
      </c>
      <c r="W8" s="144">
        <v>25</v>
      </c>
      <c r="X8" s="144">
        <v>25</v>
      </c>
      <c r="Y8" s="144">
        <v>25</v>
      </c>
      <c r="Z8" s="144">
        <v>25</v>
      </c>
      <c r="AA8" s="144">
        <v>25</v>
      </c>
      <c r="AB8" s="144">
        <v>25</v>
      </c>
      <c r="AC8" s="144">
        <v>25</v>
      </c>
      <c r="AD8" s="144">
        <v>25</v>
      </c>
      <c r="AE8" s="144">
        <v>25</v>
      </c>
      <c r="AF8" s="144">
        <v>25</v>
      </c>
      <c r="AG8" s="144">
        <v>25</v>
      </c>
      <c r="AH8" s="144">
        <v>25</v>
      </c>
      <c r="AI8" s="144">
        <v>25</v>
      </c>
      <c r="AJ8" s="144">
        <v>25</v>
      </c>
      <c r="AK8" s="144">
        <v>25</v>
      </c>
      <c r="AL8" s="144">
        <v>25</v>
      </c>
      <c r="AM8" s="144">
        <v>25</v>
      </c>
      <c r="AN8" s="144">
        <v>25</v>
      </c>
      <c r="AO8" s="144">
        <v>25</v>
      </c>
      <c r="AP8" s="144">
        <v>25</v>
      </c>
      <c r="AQ8" s="144">
        <v>25</v>
      </c>
      <c r="AR8" s="144">
        <v>25</v>
      </c>
      <c r="AS8" s="144">
        <v>25</v>
      </c>
      <c r="AT8" s="144">
        <v>25</v>
      </c>
      <c r="AU8" s="144">
        <v>25</v>
      </c>
      <c r="AV8" s="144">
        <v>25</v>
      </c>
      <c r="AW8" s="144">
        <v>25</v>
      </c>
      <c r="AX8" s="144">
        <v>25</v>
      </c>
      <c r="AY8" s="144">
        <v>25</v>
      </c>
      <c r="AZ8" s="144">
        <v>25</v>
      </c>
      <c r="BA8" s="144">
        <v>25</v>
      </c>
      <c r="BB8" s="144">
        <v>25</v>
      </c>
      <c r="BC8" s="144">
        <v>25</v>
      </c>
      <c r="BD8" s="144">
        <v>25</v>
      </c>
      <c r="BE8" s="144">
        <v>25</v>
      </c>
      <c r="BF8" s="144">
        <v>25</v>
      </c>
      <c r="BG8" s="144">
        <v>25</v>
      </c>
      <c r="BH8" s="144">
        <v>25</v>
      </c>
      <c r="BI8" s="144">
        <v>25</v>
      </c>
      <c r="BJ8" s="144">
        <v>25</v>
      </c>
      <c r="BK8" s="144">
        <v>25</v>
      </c>
      <c r="BL8" s="144">
        <v>25</v>
      </c>
      <c r="BM8" s="144">
        <v>25</v>
      </c>
      <c r="BN8" s="144">
        <v>25</v>
      </c>
      <c r="BO8" s="144">
        <v>25</v>
      </c>
      <c r="BP8" s="144">
        <v>25</v>
      </c>
      <c r="BQ8" s="144">
        <v>25</v>
      </c>
      <c r="BR8" s="144">
        <v>25</v>
      </c>
      <c r="BS8" s="144">
        <v>25</v>
      </c>
      <c r="BT8" s="144">
        <v>25</v>
      </c>
      <c r="BU8" s="144">
        <v>25</v>
      </c>
      <c r="BV8" s="144">
        <v>25</v>
      </c>
      <c r="BW8" s="144">
        <v>30</v>
      </c>
      <c r="BX8" s="144">
        <v>30</v>
      </c>
      <c r="BY8" s="144">
        <v>30</v>
      </c>
      <c r="BZ8" s="144">
        <v>28</v>
      </c>
      <c r="CA8" s="144">
        <v>28</v>
      </c>
      <c r="CB8" s="144">
        <v>28</v>
      </c>
      <c r="CC8" s="144">
        <v>28</v>
      </c>
      <c r="CD8" s="144">
        <v>25</v>
      </c>
      <c r="CE8" s="144">
        <v>25</v>
      </c>
      <c r="CF8" s="144">
        <v>25</v>
      </c>
      <c r="CG8" s="144">
        <v>25</v>
      </c>
      <c r="CH8" s="144">
        <v>25</v>
      </c>
      <c r="CI8" s="144">
        <v>25</v>
      </c>
      <c r="CJ8" s="144">
        <v>25</v>
      </c>
      <c r="CK8" s="144">
        <v>25</v>
      </c>
      <c r="CL8" s="144">
        <v>25</v>
      </c>
      <c r="CM8" s="144">
        <v>25</v>
      </c>
      <c r="CN8" s="144">
        <v>25</v>
      </c>
      <c r="CO8" s="144">
        <v>25</v>
      </c>
      <c r="CP8" s="144">
        <v>25</v>
      </c>
      <c r="CQ8" s="144">
        <v>25</v>
      </c>
      <c r="CR8" s="144">
        <v>25</v>
      </c>
      <c r="CS8" s="144">
        <v>25</v>
      </c>
      <c r="CT8" s="144">
        <v>25</v>
      </c>
      <c r="CU8" s="144">
        <v>25</v>
      </c>
      <c r="CV8" s="144">
        <v>25</v>
      </c>
      <c r="CW8" s="144">
        <v>25</v>
      </c>
      <c r="CX8" s="144">
        <v>25</v>
      </c>
      <c r="CY8" s="144">
        <v>25</v>
      </c>
      <c r="CZ8" s="144">
        <v>25</v>
      </c>
      <c r="DA8" s="144">
        <v>25</v>
      </c>
      <c r="DB8" s="144">
        <v>25</v>
      </c>
      <c r="DC8" s="144">
        <v>25</v>
      </c>
      <c r="DD8" s="144">
        <v>25</v>
      </c>
      <c r="DE8" s="144">
        <v>25</v>
      </c>
      <c r="DF8" s="144">
        <v>25</v>
      </c>
      <c r="DG8" s="144">
        <v>25</v>
      </c>
      <c r="DH8"/>
      <c r="DI8"/>
      <c r="DJ8"/>
      <c r="DK8" s="144">
        <v>20</v>
      </c>
      <c r="DL8" s="144">
        <v>20</v>
      </c>
      <c r="DM8" s="144">
        <v>20</v>
      </c>
      <c r="DN8" s="144">
        <v>20</v>
      </c>
      <c r="DO8" s="144">
        <v>20</v>
      </c>
      <c r="DP8" s="144">
        <v>20</v>
      </c>
      <c r="DQ8" s="144">
        <v>20</v>
      </c>
      <c r="DR8" s="144">
        <v>20</v>
      </c>
      <c r="DS8" s="144">
        <v>20</v>
      </c>
      <c r="DT8" s="144">
        <v>20</v>
      </c>
      <c r="DU8" s="144">
        <v>20</v>
      </c>
      <c r="DV8" s="144">
        <v>20</v>
      </c>
      <c r="DW8" s="144">
        <v>20</v>
      </c>
      <c r="DX8" s="144">
        <v>20</v>
      </c>
      <c r="DY8" s="144">
        <v>20</v>
      </c>
      <c r="DZ8" s="144">
        <v>20</v>
      </c>
      <c r="EA8" s="144">
        <v>20</v>
      </c>
      <c r="EB8" s="144">
        <v>20</v>
      </c>
      <c r="EC8" s="144">
        <v>20</v>
      </c>
      <c r="ED8" s="144">
        <v>20</v>
      </c>
      <c r="EE8" s="144">
        <v>20</v>
      </c>
      <c r="EF8" s="144">
        <v>20</v>
      </c>
      <c r="EG8" s="144">
        <v>20</v>
      </c>
      <c r="EH8" s="144">
        <v>20</v>
      </c>
      <c r="EI8" s="144">
        <v>20</v>
      </c>
    </row>
    <row r="9" spans="1:139" s="100" customFormat="1" x14ac:dyDescent="0.25">
      <c r="A9" s="141"/>
      <c r="B9" s="141"/>
      <c r="C9" s="142"/>
      <c r="D9" s="143"/>
      <c r="E9" s="68" t="s">
        <v>91</v>
      </c>
      <c r="F9" s="68"/>
      <c r="G9" s="68" t="s">
        <v>97</v>
      </c>
      <c r="H9" s="68">
        <f xml:space="preserve"> SUM(J9:DG9)</f>
        <v>3570</v>
      </c>
      <c r="I9" s="68"/>
      <c r="J9" s="144">
        <v>35</v>
      </c>
      <c r="K9" s="144">
        <v>35</v>
      </c>
      <c r="L9" s="144">
        <v>35</v>
      </c>
      <c r="M9" s="144">
        <v>35</v>
      </c>
      <c r="N9" s="144">
        <v>35</v>
      </c>
      <c r="O9" s="144">
        <v>35</v>
      </c>
      <c r="P9" s="144">
        <v>35</v>
      </c>
      <c r="Q9" s="144">
        <v>35</v>
      </c>
      <c r="R9" s="144">
        <v>35</v>
      </c>
      <c r="S9" s="144">
        <v>35</v>
      </c>
      <c r="T9" s="144">
        <v>35</v>
      </c>
      <c r="U9" s="144">
        <v>35</v>
      </c>
      <c r="V9" s="144">
        <v>35</v>
      </c>
      <c r="W9" s="144">
        <v>35</v>
      </c>
      <c r="X9" s="144">
        <v>35</v>
      </c>
      <c r="Y9" s="144">
        <v>35</v>
      </c>
      <c r="Z9" s="144">
        <v>35</v>
      </c>
      <c r="AA9" s="144">
        <v>35</v>
      </c>
      <c r="AB9" s="144">
        <v>35</v>
      </c>
      <c r="AC9" s="144">
        <v>35</v>
      </c>
      <c r="AD9" s="144">
        <v>35</v>
      </c>
      <c r="AE9" s="144">
        <v>35</v>
      </c>
      <c r="AF9" s="144">
        <v>35</v>
      </c>
      <c r="AG9" s="144">
        <v>35</v>
      </c>
      <c r="AH9" s="144">
        <v>35</v>
      </c>
      <c r="AI9" s="144">
        <v>35</v>
      </c>
      <c r="AJ9" s="144">
        <v>35</v>
      </c>
      <c r="AK9" s="144">
        <v>35</v>
      </c>
      <c r="AL9" s="144">
        <v>35</v>
      </c>
      <c r="AM9" s="144">
        <v>35</v>
      </c>
      <c r="AN9" s="144">
        <v>35</v>
      </c>
      <c r="AO9" s="144">
        <v>35</v>
      </c>
      <c r="AP9" s="144">
        <v>35</v>
      </c>
      <c r="AQ9" s="144">
        <v>35</v>
      </c>
      <c r="AR9" s="144">
        <v>35</v>
      </c>
      <c r="AS9" s="144">
        <v>35</v>
      </c>
      <c r="AT9" s="144">
        <v>35</v>
      </c>
      <c r="AU9" s="144">
        <v>35</v>
      </c>
      <c r="AV9" s="144">
        <v>35</v>
      </c>
      <c r="AW9" s="144">
        <v>35</v>
      </c>
      <c r="AX9" s="144">
        <v>35</v>
      </c>
      <c r="AY9" s="144">
        <v>35</v>
      </c>
      <c r="AZ9" s="144">
        <v>35</v>
      </c>
      <c r="BA9" s="144">
        <v>35</v>
      </c>
      <c r="BB9" s="144">
        <v>35</v>
      </c>
      <c r="BC9" s="144">
        <v>35</v>
      </c>
      <c r="BD9" s="144">
        <v>35</v>
      </c>
      <c r="BE9" s="144">
        <v>35</v>
      </c>
      <c r="BF9" s="144">
        <v>35</v>
      </c>
      <c r="BG9" s="144">
        <v>35</v>
      </c>
      <c r="BH9" s="144">
        <v>35</v>
      </c>
      <c r="BI9" s="144">
        <v>35</v>
      </c>
      <c r="BJ9" s="144">
        <v>35</v>
      </c>
      <c r="BK9" s="144">
        <v>35</v>
      </c>
      <c r="BL9" s="144">
        <v>35</v>
      </c>
      <c r="BM9" s="144">
        <v>35</v>
      </c>
      <c r="BN9" s="144">
        <v>35</v>
      </c>
      <c r="BO9" s="144">
        <v>35</v>
      </c>
      <c r="BP9" s="144">
        <v>35</v>
      </c>
      <c r="BQ9" s="144">
        <v>35</v>
      </c>
      <c r="BR9" s="144">
        <v>35</v>
      </c>
      <c r="BS9" s="144">
        <v>35</v>
      </c>
      <c r="BT9" s="144">
        <v>35</v>
      </c>
      <c r="BU9" s="144">
        <v>35</v>
      </c>
      <c r="BV9" s="144">
        <v>35</v>
      </c>
      <c r="BW9" s="144">
        <v>35</v>
      </c>
      <c r="BX9" s="144">
        <v>35</v>
      </c>
      <c r="BY9" s="144">
        <v>35</v>
      </c>
      <c r="BZ9" s="144">
        <v>35</v>
      </c>
      <c r="CA9" s="144">
        <v>35</v>
      </c>
      <c r="CB9" s="144">
        <v>35</v>
      </c>
      <c r="CC9" s="144">
        <v>35</v>
      </c>
      <c r="CD9" s="144">
        <v>35</v>
      </c>
      <c r="CE9" s="144">
        <v>35</v>
      </c>
      <c r="CF9" s="144">
        <v>35</v>
      </c>
      <c r="CG9" s="144">
        <v>35</v>
      </c>
      <c r="CH9" s="144">
        <v>35</v>
      </c>
      <c r="CI9" s="144">
        <v>35</v>
      </c>
      <c r="CJ9" s="144">
        <v>35</v>
      </c>
      <c r="CK9" s="144">
        <v>35</v>
      </c>
      <c r="CL9" s="144">
        <v>35</v>
      </c>
      <c r="CM9" s="144">
        <v>35</v>
      </c>
      <c r="CN9" s="144">
        <v>35</v>
      </c>
      <c r="CO9" s="144">
        <v>35</v>
      </c>
      <c r="CP9" s="144">
        <v>35</v>
      </c>
      <c r="CQ9" s="144">
        <v>35</v>
      </c>
      <c r="CR9" s="144">
        <v>35</v>
      </c>
      <c r="CS9" s="144">
        <v>35</v>
      </c>
      <c r="CT9" s="144">
        <v>35</v>
      </c>
      <c r="CU9" s="144">
        <v>35</v>
      </c>
      <c r="CV9" s="144">
        <v>35</v>
      </c>
      <c r="CW9" s="144">
        <v>35</v>
      </c>
      <c r="CX9" s="144">
        <v>35</v>
      </c>
      <c r="CY9" s="144">
        <v>35</v>
      </c>
      <c r="CZ9" s="144">
        <v>35</v>
      </c>
      <c r="DA9" s="144">
        <v>35</v>
      </c>
      <c r="DB9" s="144">
        <v>35</v>
      </c>
      <c r="DC9" s="144">
        <v>35</v>
      </c>
      <c r="DD9" s="144">
        <v>35</v>
      </c>
      <c r="DE9" s="144">
        <v>35</v>
      </c>
      <c r="DF9" s="144">
        <v>35</v>
      </c>
      <c r="DG9" s="144">
        <v>35</v>
      </c>
      <c r="DH9"/>
      <c r="DI9"/>
      <c r="DJ9"/>
      <c r="DK9" s="144">
        <v>30</v>
      </c>
      <c r="DL9" s="144">
        <v>30</v>
      </c>
      <c r="DM9" s="144">
        <v>30</v>
      </c>
      <c r="DN9" s="144">
        <v>30</v>
      </c>
      <c r="DO9" s="144">
        <v>30</v>
      </c>
      <c r="DP9" s="144">
        <v>30</v>
      </c>
      <c r="DQ9" s="144">
        <v>30</v>
      </c>
      <c r="DR9" s="144">
        <v>30</v>
      </c>
      <c r="DS9" s="144">
        <v>30</v>
      </c>
      <c r="DT9" s="144">
        <v>30</v>
      </c>
      <c r="DU9" s="144">
        <v>30</v>
      </c>
      <c r="DV9" s="144">
        <v>30</v>
      </c>
      <c r="DW9" s="144">
        <v>30</v>
      </c>
      <c r="DX9" s="144">
        <v>30</v>
      </c>
      <c r="DY9" s="144">
        <v>30</v>
      </c>
      <c r="DZ9" s="144">
        <v>30</v>
      </c>
      <c r="EA9" s="144">
        <v>30</v>
      </c>
      <c r="EB9" s="144">
        <v>30</v>
      </c>
      <c r="EC9" s="144">
        <v>30</v>
      </c>
      <c r="ED9" s="144">
        <v>30</v>
      </c>
      <c r="EE9" s="144">
        <v>30</v>
      </c>
      <c r="EF9" s="144">
        <v>30</v>
      </c>
      <c r="EG9" s="144">
        <v>30</v>
      </c>
      <c r="EH9" s="144">
        <v>30</v>
      </c>
      <c r="EI9" s="144">
        <v>30</v>
      </c>
    </row>
    <row r="10" spans="1:139" s="100" customFormat="1" x14ac:dyDescent="0.25">
      <c r="A10" s="141"/>
      <c r="B10" s="141"/>
      <c r="C10" s="142"/>
      <c r="D10" s="143"/>
      <c r="E10" s="68" t="s">
        <v>92</v>
      </c>
      <c r="F10" s="68"/>
      <c r="G10" s="68" t="s">
        <v>97</v>
      </c>
      <c r="H10" s="68">
        <f xml:space="preserve"> SUM(J10:DG10)</f>
        <v>1560</v>
      </c>
      <c r="I10" s="68"/>
      <c r="J10" s="144">
        <v>20</v>
      </c>
      <c r="K10" s="144">
        <v>18</v>
      </c>
      <c r="L10" s="144">
        <v>18</v>
      </c>
      <c r="M10" s="144">
        <v>17</v>
      </c>
      <c r="N10" s="144">
        <v>17</v>
      </c>
      <c r="O10" s="144">
        <v>15</v>
      </c>
      <c r="P10" s="144">
        <v>15</v>
      </c>
      <c r="Q10" s="144">
        <v>15</v>
      </c>
      <c r="R10" s="144">
        <v>15</v>
      </c>
      <c r="S10" s="144">
        <v>15</v>
      </c>
      <c r="T10" s="144">
        <v>15</v>
      </c>
      <c r="U10" s="144">
        <v>15</v>
      </c>
      <c r="V10" s="144">
        <v>15</v>
      </c>
      <c r="W10" s="144">
        <v>15</v>
      </c>
      <c r="X10" s="144">
        <v>15</v>
      </c>
      <c r="Y10" s="144">
        <v>15</v>
      </c>
      <c r="Z10" s="144">
        <v>15</v>
      </c>
      <c r="AA10" s="144">
        <v>15</v>
      </c>
      <c r="AB10" s="144">
        <v>15</v>
      </c>
      <c r="AC10" s="144">
        <v>15</v>
      </c>
      <c r="AD10" s="144">
        <v>15</v>
      </c>
      <c r="AE10" s="144">
        <v>15</v>
      </c>
      <c r="AF10" s="144">
        <v>15</v>
      </c>
      <c r="AG10" s="144">
        <v>15</v>
      </c>
      <c r="AH10" s="144">
        <v>15</v>
      </c>
      <c r="AI10" s="144">
        <v>15</v>
      </c>
      <c r="AJ10" s="144">
        <v>15</v>
      </c>
      <c r="AK10" s="144">
        <v>15</v>
      </c>
      <c r="AL10" s="144">
        <v>15</v>
      </c>
      <c r="AM10" s="144">
        <v>15</v>
      </c>
      <c r="AN10" s="144">
        <v>15</v>
      </c>
      <c r="AO10" s="144">
        <v>15</v>
      </c>
      <c r="AP10" s="144">
        <v>15</v>
      </c>
      <c r="AQ10" s="144">
        <v>15</v>
      </c>
      <c r="AR10" s="144">
        <v>15</v>
      </c>
      <c r="AS10" s="144">
        <v>15</v>
      </c>
      <c r="AT10" s="144">
        <v>15</v>
      </c>
      <c r="AU10" s="144">
        <v>15</v>
      </c>
      <c r="AV10" s="144">
        <v>15</v>
      </c>
      <c r="AW10" s="144">
        <v>15</v>
      </c>
      <c r="AX10" s="144">
        <v>15</v>
      </c>
      <c r="AY10" s="144">
        <v>15</v>
      </c>
      <c r="AZ10" s="144">
        <v>15</v>
      </c>
      <c r="BA10" s="144">
        <v>15</v>
      </c>
      <c r="BB10" s="144">
        <v>15</v>
      </c>
      <c r="BC10" s="144">
        <v>15</v>
      </c>
      <c r="BD10" s="144">
        <v>15</v>
      </c>
      <c r="BE10" s="144">
        <v>15</v>
      </c>
      <c r="BF10" s="144">
        <v>15</v>
      </c>
      <c r="BG10" s="144">
        <v>15</v>
      </c>
      <c r="BH10" s="144">
        <v>15</v>
      </c>
      <c r="BI10" s="144">
        <v>15</v>
      </c>
      <c r="BJ10" s="144">
        <v>15</v>
      </c>
      <c r="BK10" s="144">
        <v>15</v>
      </c>
      <c r="BL10" s="144">
        <v>15</v>
      </c>
      <c r="BM10" s="144">
        <v>15</v>
      </c>
      <c r="BN10" s="144">
        <v>15</v>
      </c>
      <c r="BO10" s="144">
        <v>15</v>
      </c>
      <c r="BP10" s="144">
        <v>15</v>
      </c>
      <c r="BQ10" s="144">
        <v>15</v>
      </c>
      <c r="BR10" s="144">
        <v>15</v>
      </c>
      <c r="BS10" s="144">
        <v>15</v>
      </c>
      <c r="BT10" s="144">
        <v>15</v>
      </c>
      <c r="BU10" s="144">
        <v>15</v>
      </c>
      <c r="BV10" s="144">
        <v>15</v>
      </c>
      <c r="BW10" s="144">
        <v>20</v>
      </c>
      <c r="BX10" s="144">
        <v>18</v>
      </c>
      <c r="BY10" s="144">
        <v>18</v>
      </c>
      <c r="BZ10" s="144">
        <v>17</v>
      </c>
      <c r="CA10" s="144">
        <v>17</v>
      </c>
      <c r="CB10" s="144">
        <v>15</v>
      </c>
      <c r="CC10" s="144">
        <v>15</v>
      </c>
      <c r="CD10" s="144">
        <v>15</v>
      </c>
      <c r="CE10" s="144">
        <v>15</v>
      </c>
      <c r="CF10" s="144">
        <v>15</v>
      </c>
      <c r="CG10" s="144">
        <v>15</v>
      </c>
      <c r="CH10" s="144">
        <v>15</v>
      </c>
      <c r="CI10" s="144">
        <v>15</v>
      </c>
      <c r="CJ10" s="144">
        <v>15</v>
      </c>
      <c r="CK10" s="144">
        <v>15</v>
      </c>
      <c r="CL10" s="144">
        <v>15</v>
      </c>
      <c r="CM10" s="144">
        <v>15</v>
      </c>
      <c r="CN10" s="144">
        <v>15</v>
      </c>
      <c r="CO10" s="144">
        <v>15</v>
      </c>
      <c r="CP10" s="144">
        <v>15</v>
      </c>
      <c r="CQ10" s="144">
        <v>15</v>
      </c>
      <c r="CR10" s="144">
        <v>15</v>
      </c>
      <c r="CS10" s="144">
        <v>15</v>
      </c>
      <c r="CT10" s="144">
        <v>15</v>
      </c>
      <c r="CU10" s="144">
        <v>15</v>
      </c>
      <c r="CV10" s="144">
        <v>15</v>
      </c>
      <c r="CW10" s="144">
        <v>15</v>
      </c>
      <c r="CX10" s="144">
        <v>15</v>
      </c>
      <c r="CY10" s="144">
        <v>15</v>
      </c>
      <c r="CZ10" s="144">
        <v>15</v>
      </c>
      <c r="DA10" s="144">
        <v>15</v>
      </c>
      <c r="DB10" s="144">
        <v>15</v>
      </c>
      <c r="DC10" s="144">
        <v>15</v>
      </c>
      <c r="DD10" s="144">
        <v>15</v>
      </c>
      <c r="DE10" s="144">
        <v>15</v>
      </c>
      <c r="DF10" s="144">
        <v>15</v>
      </c>
      <c r="DG10" s="144">
        <v>15</v>
      </c>
      <c r="DH10"/>
      <c r="DI10"/>
      <c r="DJ10"/>
      <c r="DK10" s="144">
        <v>16</v>
      </c>
      <c r="DL10" s="144">
        <v>16</v>
      </c>
      <c r="DM10" s="144">
        <v>16</v>
      </c>
      <c r="DN10" s="144">
        <v>16</v>
      </c>
      <c r="DO10" s="144">
        <v>16</v>
      </c>
      <c r="DP10" s="144">
        <v>16</v>
      </c>
      <c r="DQ10" s="144">
        <v>16</v>
      </c>
      <c r="DR10" s="144">
        <v>16</v>
      </c>
      <c r="DS10" s="144">
        <v>16</v>
      </c>
      <c r="DT10" s="144">
        <v>16</v>
      </c>
      <c r="DU10" s="144">
        <v>16</v>
      </c>
      <c r="DV10" s="144">
        <v>16</v>
      </c>
      <c r="DW10" s="144">
        <v>16</v>
      </c>
      <c r="DX10" s="144">
        <v>16</v>
      </c>
      <c r="DY10" s="144">
        <v>16</v>
      </c>
      <c r="DZ10" s="144">
        <v>16</v>
      </c>
      <c r="EA10" s="144">
        <v>16</v>
      </c>
      <c r="EB10" s="144">
        <v>16</v>
      </c>
      <c r="EC10" s="144">
        <v>16</v>
      </c>
      <c r="ED10" s="144">
        <v>16</v>
      </c>
      <c r="EE10" s="144">
        <v>16</v>
      </c>
      <c r="EF10" s="144">
        <v>16</v>
      </c>
      <c r="EG10" s="144">
        <v>16</v>
      </c>
      <c r="EH10" s="144">
        <v>16</v>
      </c>
      <c r="EI10" s="144">
        <v>16</v>
      </c>
    </row>
    <row r="11" spans="1:139" s="100" customFormat="1" x14ac:dyDescent="0.25">
      <c r="A11" s="145"/>
      <c r="B11" s="141"/>
      <c r="C11" s="142"/>
      <c r="D11" s="146"/>
      <c r="E11" s="147"/>
      <c r="F11" s="147"/>
      <c r="G11" s="147"/>
      <c r="H11" s="147"/>
      <c r="I11" s="147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Y11" s="148"/>
      <c r="Z11" s="148"/>
      <c r="AA11" s="148"/>
      <c r="AB11" s="148"/>
      <c r="AC11" s="148"/>
      <c r="AD11" s="148"/>
      <c r="AE11" s="148"/>
      <c r="AF11" s="148"/>
      <c r="AG11" s="148"/>
      <c r="AH11" s="148"/>
      <c r="AI11" s="148"/>
      <c r="AJ11" s="148"/>
      <c r="AK11" s="148"/>
      <c r="AL11" s="148"/>
      <c r="AM11" s="148"/>
      <c r="AN11" s="148"/>
      <c r="AO11" s="148"/>
      <c r="AP11" s="148"/>
      <c r="AQ11" s="148"/>
      <c r="AR11" s="148"/>
      <c r="AS11" s="148"/>
      <c r="AT11" s="148"/>
      <c r="AU11" s="148"/>
      <c r="AV11" s="148"/>
      <c r="AW11" s="148"/>
      <c r="AX11" s="148"/>
      <c r="AY11" s="148"/>
      <c r="AZ11" s="148"/>
      <c r="BA11" s="148"/>
      <c r="BB11" s="148"/>
      <c r="BC11" s="148"/>
      <c r="BD11" s="148"/>
      <c r="BE11" s="148"/>
      <c r="BF11" s="148"/>
      <c r="BG11" s="148"/>
      <c r="BH11" s="148"/>
      <c r="BI11" s="148"/>
      <c r="BJ11" s="148"/>
      <c r="BK11" s="148"/>
      <c r="BL11" s="148"/>
      <c r="BM11" s="148"/>
      <c r="BN11" s="148"/>
      <c r="BO11" s="148"/>
      <c r="BP11" s="148"/>
      <c r="BQ11" s="148"/>
      <c r="BR11" s="148"/>
      <c r="BS11" s="148"/>
      <c r="BT11" s="148"/>
      <c r="BU11" s="148"/>
      <c r="BV11" s="148"/>
      <c r="BW11" s="148"/>
      <c r="BX11" s="148"/>
      <c r="BY11" s="148"/>
      <c r="BZ11" s="148"/>
      <c r="CA11" s="148"/>
      <c r="CB11" s="148"/>
      <c r="CC11" s="148"/>
      <c r="CD11" s="148"/>
      <c r="CE11" s="148"/>
      <c r="CF11" s="148"/>
      <c r="CG11" s="148"/>
      <c r="CH11" s="148"/>
      <c r="CI11" s="148"/>
      <c r="CJ11" s="148"/>
      <c r="CK11" s="148"/>
      <c r="CL11" s="148"/>
      <c r="CM11" s="148"/>
      <c r="CN11" s="148"/>
      <c r="CO11" s="148"/>
      <c r="CP11" s="148"/>
      <c r="CQ11" s="148"/>
      <c r="CR11" s="148"/>
      <c r="CS11" s="148"/>
      <c r="CT11" s="148"/>
      <c r="CU11" s="148"/>
      <c r="CV11" s="148"/>
      <c r="CW11" s="148"/>
      <c r="CX11" s="148"/>
      <c r="CY11" s="148"/>
      <c r="CZ11" s="148"/>
      <c r="DA11" s="148"/>
      <c r="DB11" s="148"/>
      <c r="DC11" s="148"/>
      <c r="DD11" s="148"/>
      <c r="DE11" s="148"/>
      <c r="DF11" s="148"/>
      <c r="DG11" s="148"/>
      <c r="DH11"/>
      <c r="DI11"/>
      <c r="DJ11"/>
      <c r="DK11" s="148"/>
      <c r="DL11" s="148"/>
      <c r="DM11" s="148"/>
      <c r="DN11" s="148"/>
      <c r="DO11" s="148"/>
      <c r="DP11" s="148"/>
      <c r="DQ11" s="148"/>
      <c r="DR11" s="148"/>
      <c r="DS11" s="148"/>
      <c r="DT11" s="148"/>
      <c r="DU11" s="148"/>
      <c r="DV11" s="148"/>
      <c r="DW11" s="148"/>
      <c r="DX11" s="148"/>
      <c r="DY11" s="148"/>
      <c r="DZ11" s="148"/>
      <c r="EA11" s="148"/>
      <c r="EB11" s="148"/>
      <c r="EC11" s="148"/>
      <c r="ED11" s="148"/>
      <c r="EE11" s="148"/>
      <c r="EF11" s="148"/>
      <c r="EG11" s="148"/>
      <c r="EH11" s="148"/>
      <c r="EI11" s="148"/>
    </row>
    <row r="12" spans="1:139" s="100" customFormat="1" x14ac:dyDescent="0.25">
      <c r="A12" s="141"/>
      <c r="B12" s="141"/>
      <c r="C12" s="142"/>
      <c r="D12" s="143"/>
      <c r="E12" s="68" t="s">
        <v>93</v>
      </c>
      <c r="F12" s="68"/>
      <c r="G12" s="68" t="s">
        <v>98</v>
      </c>
      <c r="H12" s="68"/>
      <c r="I12" s="68"/>
      <c r="J12" s="144">
        <v>130</v>
      </c>
      <c r="K12" s="144">
        <v>120</v>
      </c>
      <c r="L12" s="144">
        <v>120</v>
      </c>
      <c r="M12" s="144">
        <v>120</v>
      </c>
      <c r="N12" s="144">
        <v>120</v>
      </c>
      <c r="O12" s="144">
        <v>120</v>
      </c>
      <c r="P12" s="144">
        <v>120</v>
      </c>
      <c r="Q12" s="144">
        <v>110</v>
      </c>
      <c r="R12" s="144">
        <v>110</v>
      </c>
      <c r="S12" s="144">
        <v>110</v>
      </c>
      <c r="T12" s="144">
        <v>110</v>
      </c>
      <c r="U12" s="144">
        <v>100</v>
      </c>
      <c r="V12" s="144">
        <v>100</v>
      </c>
      <c r="W12" s="144">
        <v>100</v>
      </c>
      <c r="X12" s="144">
        <v>100</v>
      </c>
      <c r="Y12" s="144">
        <v>90</v>
      </c>
      <c r="Z12" s="144">
        <v>90</v>
      </c>
      <c r="AA12" s="144">
        <v>90</v>
      </c>
      <c r="AB12" s="144">
        <v>90</v>
      </c>
      <c r="AC12" s="144">
        <v>90</v>
      </c>
      <c r="AD12" s="144">
        <v>90</v>
      </c>
      <c r="AE12" s="144">
        <v>90</v>
      </c>
      <c r="AF12" s="144">
        <v>90</v>
      </c>
      <c r="AG12" s="144">
        <v>90</v>
      </c>
      <c r="AH12" s="144">
        <v>90</v>
      </c>
      <c r="AI12" s="144">
        <v>90</v>
      </c>
      <c r="AJ12" s="144">
        <v>90</v>
      </c>
      <c r="AK12" s="144">
        <v>90</v>
      </c>
      <c r="AL12" s="144">
        <v>90</v>
      </c>
      <c r="AM12" s="144">
        <v>90</v>
      </c>
      <c r="AN12" s="144">
        <v>90</v>
      </c>
      <c r="AO12" s="144">
        <v>90</v>
      </c>
      <c r="AP12" s="144">
        <v>90</v>
      </c>
      <c r="AQ12" s="144">
        <v>90</v>
      </c>
      <c r="AR12" s="144">
        <v>90</v>
      </c>
      <c r="AS12" s="144">
        <v>90</v>
      </c>
      <c r="AT12" s="144">
        <v>90</v>
      </c>
      <c r="AU12" s="144">
        <v>90</v>
      </c>
      <c r="AV12" s="144">
        <v>90</v>
      </c>
      <c r="AW12" s="144">
        <v>90</v>
      </c>
      <c r="AX12" s="144">
        <v>90</v>
      </c>
      <c r="AY12" s="144">
        <v>90</v>
      </c>
      <c r="AZ12" s="144">
        <v>90</v>
      </c>
      <c r="BA12" s="144">
        <v>90</v>
      </c>
      <c r="BB12" s="144">
        <v>90</v>
      </c>
      <c r="BC12" s="144">
        <v>90</v>
      </c>
      <c r="BD12" s="144">
        <v>90</v>
      </c>
      <c r="BE12" s="144">
        <v>90</v>
      </c>
      <c r="BF12" s="144">
        <v>90</v>
      </c>
      <c r="BG12" s="144">
        <v>90</v>
      </c>
      <c r="BH12" s="144">
        <v>90</v>
      </c>
      <c r="BI12" s="144">
        <v>90</v>
      </c>
      <c r="BJ12" s="144">
        <v>90</v>
      </c>
      <c r="BK12" s="144">
        <v>90</v>
      </c>
      <c r="BL12" s="144">
        <v>90</v>
      </c>
      <c r="BM12" s="144">
        <v>90</v>
      </c>
      <c r="BN12" s="144">
        <v>90</v>
      </c>
      <c r="BO12" s="144">
        <v>90</v>
      </c>
      <c r="BP12" s="144">
        <v>90</v>
      </c>
      <c r="BQ12" s="144">
        <v>90</v>
      </c>
      <c r="BR12" s="144">
        <v>90</v>
      </c>
      <c r="BS12" s="144">
        <v>90</v>
      </c>
      <c r="BT12" s="144">
        <v>90</v>
      </c>
      <c r="BU12" s="144">
        <v>90</v>
      </c>
      <c r="BV12" s="144">
        <v>90</v>
      </c>
      <c r="BW12" s="144">
        <v>130</v>
      </c>
      <c r="BX12" s="144">
        <v>120</v>
      </c>
      <c r="BY12" s="144">
        <v>120</v>
      </c>
      <c r="BZ12" s="144">
        <v>120</v>
      </c>
      <c r="CA12" s="144">
        <v>120</v>
      </c>
      <c r="CB12" s="144">
        <v>120</v>
      </c>
      <c r="CC12" s="144">
        <v>120</v>
      </c>
      <c r="CD12" s="144">
        <v>110</v>
      </c>
      <c r="CE12" s="144">
        <v>110</v>
      </c>
      <c r="CF12" s="144">
        <v>110</v>
      </c>
      <c r="CG12" s="144">
        <v>110</v>
      </c>
      <c r="CH12" s="144">
        <v>100</v>
      </c>
      <c r="CI12" s="144">
        <v>100</v>
      </c>
      <c r="CJ12" s="144">
        <v>100</v>
      </c>
      <c r="CK12" s="144">
        <v>100</v>
      </c>
      <c r="CL12" s="144">
        <v>90</v>
      </c>
      <c r="CM12" s="144">
        <v>90</v>
      </c>
      <c r="CN12" s="144">
        <v>90</v>
      </c>
      <c r="CO12" s="144">
        <v>90</v>
      </c>
      <c r="CP12" s="144">
        <v>90</v>
      </c>
      <c r="CQ12" s="144">
        <v>90</v>
      </c>
      <c r="CR12" s="144">
        <v>90</v>
      </c>
      <c r="CS12" s="144">
        <v>90</v>
      </c>
      <c r="CT12" s="144">
        <v>90</v>
      </c>
      <c r="CU12" s="144">
        <v>90</v>
      </c>
      <c r="CV12" s="144">
        <v>90</v>
      </c>
      <c r="CW12" s="144">
        <v>90</v>
      </c>
      <c r="CX12" s="144">
        <v>90</v>
      </c>
      <c r="CY12" s="144">
        <v>90</v>
      </c>
      <c r="CZ12" s="144">
        <v>90</v>
      </c>
      <c r="DA12" s="144">
        <v>90</v>
      </c>
      <c r="DB12" s="144">
        <v>90</v>
      </c>
      <c r="DC12" s="144">
        <v>90</v>
      </c>
      <c r="DD12" s="144">
        <v>90</v>
      </c>
      <c r="DE12" s="144">
        <v>90</v>
      </c>
      <c r="DF12" s="144">
        <v>90</v>
      </c>
      <c r="DG12" s="144">
        <v>90</v>
      </c>
      <c r="DH12"/>
      <c r="DI12"/>
      <c r="DJ12"/>
      <c r="DK12" s="144">
        <v>80</v>
      </c>
      <c r="DL12" s="144">
        <v>80</v>
      </c>
      <c r="DM12" s="144">
        <v>80</v>
      </c>
      <c r="DN12" s="144">
        <v>80</v>
      </c>
      <c r="DO12" s="144">
        <v>80</v>
      </c>
      <c r="DP12" s="144">
        <v>80</v>
      </c>
      <c r="DQ12" s="144">
        <v>80</v>
      </c>
      <c r="DR12" s="144">
        <v>80</v>
      </c>
      <c r="DS12" s="144">
        <v>80</v>
      </c>
      <c r="DT12" s="144">
        <v>80</v>
      </c>
      <c r="DU12" s="144">
        <v>80</v>
      </c>
      <c r="DV12" s="144">
        <v>80</v>
      </c>
      <c r="DW12" s="144">
        <v>80</v>
      </c>
      <c r="DX12" s="144">
        <v>80</v>
      </c>
      <c r="DY12" s="144">
        <v>80</v>
      </c>
      <c r="DZ12" s="144">
        <v>80</v>
      </c>
      <c r="EA12" s="144">
        <v>80</v>
      </c>
      <c r="EB12" s="144">
        <v>80</v>
      </c>
      <c r="EC12" s="144">
        <v>80</v>
      </c>
      <c r="ED12" s="144">
        <v>80</v>
      </c>
      <c r="EE12" s="144">
        <v>80</v>
      </c>
      <c r="EF12" s="144">
        <v>80</v>
      </c>
      <c r="EG12" s="144">
        <v>80</v>
      </c>
      <c r="EH12" s="144">
        <v>80</v>
      </c>
      <c r="EI12" s="144">
        <v>80</v>
      </c>
    </row>
    <row r="13" spans="1:139" s="100" customFormat="1" x14ac:dyDescent="0.25">
      <c r="A13" s="141"/>
      <c r="B13" s="141"/>
      <c r="C13" s="142"/>
      <c r="D13" s="143"/>
      <c r="E13" s="68" t="s">
        <v>94</v>
      </c>
      <c r="F13" s="68"/>
      <c r="G13" s="68" t="s">
        <v>98</v>
      </c>
      <c r="H13" s="68"/>
      <c r="I13" s="68"/>
      <c r="J13" s="144">
        <v>300</v>
      </c>
      <c r="K13" s="144">
        <v>280</v>
      </c>
      <c r="L13" s="144">
        <v>300</v>
      </c>
      <c r="M13" s="144">
        <v>280</v>
      </c>
      <c r="N13" s="144">
        <v>300</v>
      </c>
      <c r="O13" s="144">
        <v>280</v>
      </c>
      <c r="P13" s="144">
        <v>300</v>
      </c>
      <c r="Q13" s="144">
        <v>280</v>
      </c>
      <c r="R13" s="144">
        <v>300</v>
      </c>
      <c r="S13" s="144">
        <v>280</v>
      </c>
      <c r="T13" s="144">
        <v>300</v>
      </c>
      <c r="U13" s="144">
        <v>280</v>
      </c>
      <c r="V13" s="144">
        <v>300</v>
      </c>
      <c r="W13" s="144">
        <v>280</v>
      </c>
      <c r="X13" s="144">
        <v>300</v>
      </c>
      <c r="Y13" s="144">
        <v>280</v>
      </c>
      <c r="Z13" s="144">
        <v>300</v>
      </c>
      <c r="AA13" s="144">
        <v>280</v>
      </c>
      <c r="AB13" s="144">
        <v>300</v>
      </c>
      <c r="AC13" s="144">
        <v>280</v>
      </c>
      <c r="AD13" s="144">
        <v>300</v>
      </c>
      <c r="AE13" s="144">
        <v>280</v>
      </c>
      <c r="AF13" s="144">
        <v>300</v>
      </c>
      <c r="AG13" s="144">
        <v>280</v>
      </c>
      <c r="AH13" s="144">
        <v>300</v>
      </c>
      <c r="AI13" s="144">
        <v>280</v>
      </c>
      <c r="AJ13" s="144">
        <v>300</v>
      </c>
      <c r="AK13" s="144">
        <v>280</v>
      </c>
      <c r="AL13" s="144">
        <v>300</v>
      </c>
      <c r="AM13" s="144">
        <v>280</v>
      </c>
      <c r="AN13" s="144">
        <v>300</v>
      </c>
      <c r="AO13" s="144">
        <v>280</v>
      </c>
      <c r="AP13" s="144">
        <v>300</v>
      </c>
      <c r="AQ13" s="144">
        <v>280</v>
      </c>
      <c r="AR13" s="144">
        <v>300</v>
      </c>
      <c r="AS13" s="144">
        <v>280</v>
      </c>
      <c r="AT13" s="144">
        <v>300</v>
      </c>
      <c r="AU13" s="144">
        <v>280</v>
      </c>
      <c r="AV13" s="144">
        <v>300</v>
      </c>
      <c r="AW13" s="144">
        <v>280</v>
      </c>
      <c r="AX13" s="144">
        <v>300</v>
      </c>
      <c r="AY13" s="144">
        <v>280</v>
      </c>
      <c r="AZ13" s="144">
        <v>300</v>
      </c>
      <c r="BA13" s="144">
        <v>280</v>
      </c>
      <c r="BB13" s="144">
        <v>300</v>
      </c>
      <c r="BC13" s="144">
        <v>280</v>
      </c>
      <c r="BD13" s="144">
        <v>300</v>
      </c>
      <c r="BE13" s="144">
        <v>280</v>
      </c>
      <c r="BF13" s="144">
        <v>300</v>
      </c>
      <c r="BG13" s="144">
        <v>280</v>
      </c>
      <c r="BH13" s="144">
        <v>280</v>
      </c>
      <c r="BI13" s="144">
        <v>300</v>
      </c>
      <c r="BJ13" s="144">
        <v>280</v>
      </c>
      <c r="BK13" s="144">
        <v>300</v>
      </c>
      <c r="BL13" s="144">
        <v>280</v>
      </c>
      <c r="BM13" s="144">
        <v>300</v>
      </c>
      <c r="BN13" s="144">
        <v>280</v>
      </c>
      <c r="BO13" s="144">
        <v>300</v>
      </c>
      <c r="BP13" s="144">
        <v>280</v>
      </c>
      <c r="BQ13" s="144">
        <v>280</v>
      </c>
      <c r="BR13" s="144">
        <v>300</v>
      </c>
      <c r="BS13" s="144">
        <v>280</v>
      </c>
      <c r="BT13" s="144">
        <v>300</v>
      </c>
      <c r="BU13" s="144">
        <v>280</v>
      </c>
      <c r="BV13" s="144">
        <v>300</v>
      </c>
      <c r="BW13" s="144">
        <v>300</v>
      </c>
      <c r="BX13" s="144">
        <v>280</v>
      </c>
      <c r="BY13" s="144">
        <v>300</v>
      </c>
      <c r="BZ13" s="144">
        <v>280</v>
      </c>
      <c r="CA13" s="144">
        <v>300</v>
      </c>
      <c r="CB13" s="144">
        <v>280</v>
      </c>
      <c r="CC13" s="144">
        <v>300</v>
      </c>
      <c r="CD13" s="144">
        <v>280</v>
      </c>
      <c r="CE13" s="144">
        <v>300</v>
      </c>
      <c r="CF13" s="144">
        <v>280</v>
      </c>
      <c r="CG13" s="144">
        <v>300</v>
      </c>
      <c r="CH13" s="144">
        <v>280</v>
      </c>
      <c r="CI13" s="144">
        <v>300</v>
      </c>
      <c r="CJ13" s="144">
        <v>280</v>
      </c>
      <c r="CK13" s="144">
        <v>300</v>
      </c>
      <c r="CL13" s="144">
        <v>280</v>
      </c>
      <c r="CM13" s="144">
        <v>300</v>
      </c>
      <c r="CN13" s="144">
        <v>280</v>
      </c>
      <c r="CO13" s="144">
        <v>300</v>
      </c>
      <c r="CP13" s="144">
        <v>280</v>
      </c>
      <c r="CQ13" s="144">
        <v>300</v>
      </c>
      <c r="CR13" s="144">
        <v>280</v>
      </c>
      <c r="CS13" s="144">
        <v>300</v>
      </c>
      <c r="CT13" s="144">
        <v>280</v>
      </c>
      <c r="CU13" s="144">
        <v>300</v>
      </c>
      <c r="CV13" s="144">
        <v>280</v>
      </c>
      <c r="CW13" s="144">
        <v>300</v>
      </c>
      <c r="CX13" s="144">
        <v>280</v>
      </c>
      <c r="CY13" s="144">
        <v>300</v>
      </c>
      <c r="CZ13" s="144">
        <v>280</v>
      </c>
      <c r="DA13" s="144">
        <v>300</v>
      </c>
      <c r="DB13" s="144">
        <v>280</v>
      </c>
      <c r="DC13" s="144">
        <v>300</v>
      </c>
      <c r="DD13" s="144">
        <v>280</v>
      </c>
      <c r="DE13" s="144">
        <v>300</v>
      </c>
      <c r="DF13" s="144">
        <v>280</v>
      </c>
      <c r="DG13" s="144">
        <v>300</v>
      </c>
      <c r="DH13"/>
      <c r="DI13"/>
      <c r="DJ13"/>
      <c r="DK13" s="144">
        <v>270</v>
      </c>
      <c r="DL13" s="144">
        <v>250</v>
      </c>
      <c r="DM13" s="144">
        <v>270</v>
      </c>
      <c r="DN13" s="144">
        <v>250</v>
      </c>
      <c r="DO13" s="144">
        <v>270</v>
      </c>
      <c r="DP13" s="144">
        <v>250</v>
      </c>
      <c r="DQ13" s="144">
        <v>270</v>
      </c>
      <c r="DR13" s="144">
        <v>250</v>
      </c>
      <c r="DS13" s="144">
        <v>270</v>
      </c>
      <c r="DT13" s="144">
        <v>250</v>
      </c>
      <c r="DU13" s="144">
        <v>250</v>
      </c>
      <c r="DV13" s="144">
        <v>270</v>
      </c>
      <c r="DW13" s="144">
        <v>250</v>
      </c>
      <c r="DX13" s="144">
        <v>270</v>
      </c>
      <c r="DY13" s="144">
        <v>250</v>
      </c>
      <c r="DZ13" s="144">
        <v>270</v>
      </c>
      <c r="EA13" s="144">
        <v>250</v>
      </c>
      <c r="EB13" s="144">
        <v>270</v>
      </c>
      <c r="EC13" s="144">
        <v>250</v>
      </c>
      <c r="ED13" s="144">
        <v>250</v>
      </c>
      <c r="EE13" s="144">
        <v>270</v>
      </c>
      <c r="EF13" s="144">
        <v>250</v>
      </c>
      <c r="EG13" s="144">
        <v>270</v>
      </c>
      <c r="EH13" s="144">
        <v>250</v>
      </c>
      <c r="EI13" s="144">
        <v>270</v>
      </c>
    </row>
    <row r="14" spans="1:139" s="100" customFormat="1" x14ac:dyDescent="0.25">
      <c r="A14" s="141"/>
      <c r="B14" s="141"/>
      <c r="C14" s="142"/>
      <c r="D14" s="143"/>
      <c r="E14" s="68" t="s">
        <v>95</v>
      </c>
      <c r="F14" s="68"/>
      <c r="G14" s="68" t="s">
        <v>98</v>
      </c>
      <c r="H14" s="68"/>
      <c r="I14" s="68"/>
      <c r="J14" s="144">
        <v>37</v>
      </c>
      <c r="K14" s="144">
        <v>43</v>
      </c>
      <c r="L14" s="144">
        <v>43</v>
      </c>
      <c r="M14" s="144">
        <v>47</v>
      </c>
      <c r="N14" s="144">
        <v>47</v>
      </c>
      <c r="O14" s="144">
        <v>55</v>
      </c>
      <c r="P14" s="144">
        <v>55</v>
      </c>
      <c r="Q14" s="144">
        <v>55</v>
      </c>
      <c r="R14" s="144">
        <v>55</v>
      </c>
      <c r="S14" s="144">
        <v>67</v>
      </c>
      <c r="T14" s="144">
        <v>67</v>
      </c>
      <c r="U14" s="144">
        <v>75</v>
      </c>
      <c r="V14" s="144">
        <v>75</v>
      </c>
      <c r="W14" s="144">
        <v>85</v>
      </c>
      <c r="X14" s="144">
        <v>85</v>
      </c>
      <c r="Y14" s="144">
        <v>85</v>
      </c>
      <c r="Z14" s="144">
        <v>85</v>
      </c>
      <c r="AA14" s="144">
        <v>85</v>
      </c>
      <c r="AB14" s="144">
        <v>85</v>
      </c>
      <c r="AC14" s="144">
        <v>85</v>
      </c>
      <c r="AD14" s="144">
        <v>85</v>
      </c>
      <c r="AE14" s="144">
        <v>85</v>
      </c>
      <c r="AF14" s="144">
        <v>85</v>
      </c>
      <c r="AG14" s="144">
        <v>85</v>
      </c>
      <c r="AH14" s="144">
        <v>85</v>
      </c>
      <c r="AI14" s="144">
        <v>85</v>
      </c>
      <c r="AJ14" s="144">
        <v>85</v>
      </c>
      <c r="AK14" s="144">
        <v>85</v>
      </c>
      <c r="AL14" s="144">
        <v>85</v>
      </c>
      <c r="AM14" s="144">
        <v>85</v>
      </c>
      <c r="AN14" s="144">
        <v>85</v>
      </c>
      <c r="AO14" s="144">
        <v>85</v>
      </c>
      <c r="AP14" s="144">
        <v>85</v>
      </c>
      <c r="AQ14" s="144">
        <v>85</v>
      </c>
      <c r="AR14" s="144">
        <v>85</v>
      </c>
      <c r="AS14" s="144">
        <v>85</v>
      </c>
      <c r="AT14" s="144">
        <v>85</v>
      </c>
      <c r="AU14" s="144">
        <v>85</v>
      </c>
      <c r="AV14" s="144">
        <v>85</v>
      </c>
      <c r="AW14" s="144">
        <v>85</v>
      </c>
      <c r="AX14" s="144">
        <v>85</v>
      </c>
      <c r="AY14" s="144">
        <v>85</v>
      </c>
      <c r="AZ14" s="144">
        <v>85</v>
      </c>
      <c r="BA14" s="144">
        <v>85</v>
      </c>
      <c r="BB14" s="144">
        <v>85</v>
      </c>
      <c r="BC14" s="144">
        <v>85</v>
      </c>
      <c r="BD14" s="144">
        <v>85</v>
      </c>
      <c r="BE14" s="144">
        <v>85</v>
      </c>
      <c r="BF14" s="144">
        <v>85</v>
      </c>
      <c r="BG14" s="144">
        <v>85</v>
      </c>
      <c r="BH14" s="144">
        <v>85</v>
      </c>
      <c r="BI14" s="144">
        <v>85</v>
      </c>
      <c r="BJ14" s="144">
        <v>85</v>
      </c>
      <c r="BK14" s="144">
        <v>85</v>
      </c>
      <c r="BL14" s="144">
        <v>85</v>
      </c>
      <c r="BM14" s="144">
        <v>85</v>
      </c>
      <c r="BN14" s="144">
        <v>85</v>
      </c>
      <c r="BO14" s="144">
        <v>85</v>
      </c>
      <c r="BP14" s="144">
        <v>85</v>
      </c>
      <c r="BQ14" s="144">
        <v>85</v>
      </c>
      <c r="BR14" s="144">
        <v>85</v>
      </c>
      <c r="BS14" s="144">
        <v>85</v>
      </c>
      <c r="BT14" s="144">
        <v>85</v>
      </c>
      <c r="BU14" s="144">
        <v>85</v>
      </c>
      <c r="BV14" s="144">
        <v>85</v>
      </c>
      <c r="BW14" s="144">
        <v>37</v>
      </c>
      <c r="BX14" s="144">
        <v>43</v>
      </c>
      <c r="BY14" s="144">
        <v>43</v>
      </c>
      <c r="BZ14" s="144">
        <v>47</v>
      </c>
      <c r="CA14" s="144">
        <v>47</v>
      </c>
      <c r="CB14" s="144">
        <v>55</v>
      </c>
      <c r="CC14" s="144">
        <v>55</v>
      </c>
      <c r="CD14" s="144">
        <v>55</v>
      </c>
      <c r="CE14" s="144">
        <v>55</v>
      </c>
      <c r="CF14" s="144">
        <v>67</v>
      </c>
      <c r="CG14" s="144">
        <v>67</v>
      </c>
      <c r="CH14" s="144">
        <v>75</v>
      </c>
      <c r="CI14" s="144">
        <v>75</v>
      </c>
      <c r="CJ14" s="144">
        <v>85</v>
      </c>
      <c r="CK14" s="144">
        <v>85</v>
      </c>
      <c r="CL14" s="144">
        <v>85</v>
      </c>
      <c r="CM14" s="144">
        <v>85</v>
      </c>
      <c r="CN14" s="144">
        <v>85</v>
      </c>
      <c r="CO14" s="144">
        <v>85</v>
      </c>
      <c r="CP14" s="144">
        <v>85</v>
      </c>
      <c r="CQ14" s="144">
        <v>85</v>
      </c>
      <c r="CR14" s="144">
        <v>85</v>
      </c>
      <c r="CS14" s="144">
        <v>85</v>
      </c>
      <c r="CT14" s="144">
        <v>85</v>
      </c>
      <c r="CU14" s="144">
        <v>85</v>
      </c>
      <c r="CV14" s="144">
        <v>85</v>
      </c>
      <c r="CW14" s="144">
        <v>85</v>
      </c>
      <c r="CX14" s="144">
        <v>85</v>
      </c>
      <c r="CY14" s="144">
        <v>85</v>
      </c>
      <c r="CZ14" s="144">
        <v>85</v>
      </c>
      <c r="DA14" s="144">
        <v>85</v>
      </c>
      <c r="DB14" s="144">
        <v>85</v>
      </c>
      <c r="DC14" s="144">
        <v>85</v>
      </c>
      <c r="DD14" s="144">
        <v>85</v>
      </c>
      <c r="DE14" s="144">
        <v>85</v>
      </c>
      <c r="DF14" s="144">
        <v>85</v>
      </c>
      <c r="DG14" s="144">
        <v>85</v>
      </c>
      <c r="DH14"/>
      <c r="DI14"/>
      <c r="DJ14"/>
      <c r="DK14" s="144">
        <v>70</v>
      </c>
      <c r="DL14" s="144">
        <v>70</v>
      </c>
      <c r="DM14" s="144">
        <v>70</v>
      </c>
      <c r="DN14" s="144">
        <v>70</v>
      </c>
      <c r="DO14" s="144">
        <v>70</v>
      </c>
      <c r="DP14" s="144">
        <v>70</v>
      </c>
      <c r="DQ14" s="144">
        <v>70</v>
      </c>
      <c r="DR14" s="144">
        <v>70</v>
      </c>
      <c r="DS14" s="144">
        <v>70</v>
      </c>
      <c r="DT14" s="144">
        <v>70</v>
      </c>
      <c r="DU14" s="144">
        <v>70</v>
      </c>
      <c r="DV14" s="144">
        <v>70</v>
      </c>
      <c r="DW14" s="144">
        <v>70</v>
      </c>
      <c r="DX14" s="144">
        <v>70</v>
      </c>
      <c r="DY14" s="144">
        <v>70</v>
      </c>
      <c r="DZ14" s="144">
        <v>70</v>
      </c>
      <c r="EA14" s="144">
        <v>70</v>
      </c>
      <c r="EB14" s="144">
        <v>70</v>
      </c>
      <c r="EC14" s="144">
        <v>70</v>
      </c>
      <c r="ED14" s="144">
        <v>70</v>
      </c>
      <c r="EE14" s="144">
        <v>70</v>
      </c>
      <c r="EF14" s="144">
        <v>70</v>
      </c>
      <c r="EG14" s="144">
        <v>70</v>
      </c>
      <c r="EH14" s="144">
        <v>70</v>
      </c>
      <c r="EI14" s="144">
        <v>70</v>
      </c>
    </row>
    <row r="15" spans="1:139" s="100" customFormat="1" x14ac:dyDescent="0.25">
      <c r="A15" s="141"/>
      <c r="B15" s="141"/>
      <c r="C15" s="142"/>
      <c r="D15" s="143"/>
      <c r="E15" s="68" t="s">
        <v>96</v>
      </c>
      <c r="F15" s="68"/>
      <c r="G15" s="68" t="s">
        <v>98</v>
      </c>
      <c r="H15" s="68"/>
      <c r="I15" s="68"/>
      <c r="J15" s="144">
        <v>40</v>
      </c>
      <c r="K15" s="144">
        <v>40</v>
      </c>
      <c r="L15" s="144">
        <v>40</v>
      </c>
      <c r="M15" s="144">
        <v>50</v>
      </c>
      <c r="N15" s="144">
        <v>50</v>
      </c>
      <c r="O15" s="144">
        <v>50</v>
      </c>
      <c r="P15" s="144">
        <v>50</v>
      </c>
      <c r="Q15" s="144">
        <v>65</v>
      </c>
      <c r="R15" s="144">
        <v>65</v>
      </c>
      <c r="S15" s="144">
        <v>65</v>
      </c>
      <c r="T15" s="144">
        <v>65</v>
      </c>
      <c r="U15" s="144">
        <v>65</v>
      </c>
      <c r="V15" s="144">
        <v>65</v>
      </c>
      <c r="W15" s="144">
        <v>65</v>
      </c>
      <c r="X15" s="144">
        <v>65</v>
      </c>
      <c r="Y15" s="144">
        <v>65</v>
      </c>
      <c r="Z15" s="144">
        <v>65</v>
      </c>
      <c r="AA15" s="144">
        <v>65</v>
      </c>
      <c r="AB15" s="144">
        <v>65</v>
      </c>
      <c r="AC15" s="144">
        <v>65</v>
      </c>
      <c r="AD15" s="144">
        <v>65</v>
      </c>
      <c r="AE15" s="144">
        <v>65</v>
      </c>
      <c r="AF15" s="144">
        <v>65</v>
      </c>
      <c r="AG15" s="144">
        <v>65</v>
      </c>
      <c r="AH15" s="144">
        <v>65</v>
      </c>
      <c r="AI15" s="144">
        <v>65</v>
      </c>
      <c r="AJ15" s="144">
        <v>65</v>
      </c>
      <c r="AK15" s="144">
        <v>65</v>
      </c>
      <c r="AL15" s="144">
        <v>65</v>
      </c>
      <c r="AM15" s="144">
        <v>65</v>
      </c>
      <c r="AN15" s="144">
        <v>65</v>
      </c>
      <c r="AO15" s="144">
        <v>65</v>
      </c>
      <c r="AP15" s="144">
        <v>65</v>
      </c>
      <c r="AQ15" s="144">
        <v>65</v>
      </c>
      <c r="AR15" s="144">
        <v>65</v>
      </c>
      <c r="AS15" s="144">
        <v>65</v>
      </c>
      <c r="AT15" s="144">
        <v>65</v>
      </c>
      <c r="AU15" s="144">
        <v>65</v>
      </c>
      <c r="AV15" s="144">
        <v>65</v>
      </c>
      <c r="AW15" s="144">
        <v>65</v>
      </c>
      <c r="AX15" s="144">
        <v>65</v>
      </c>
      <c r="AY15" s="144">
        <v>65</v>
      </c>
      <c r="AZ15" s="144">
        <v>65</v>
      </c>
      <c r="BA15" s="144">
        <v>65</v>
      </c>
      <c r="BB15" s="144">
        <v>65</v>
      </c>
      <c r="BC15" s="144">
        <v>65</v>
      </c>
      <c r="BD15" s="144">
        <v>65</v>
      </c>
      <c r="BE15" s="144">
        <v>65</v>
      </c>
      <c r="BF15" s="144">
        <v>65</v>
      </c>
      <c r="BG15" s="144">
        <v>65</v>
      </c>
      <c r="BH15" s="144">
        <v>65</v>
      </c>
      <c r="BI15" s="144">
        <v>65</v>
      </c>
      <c r="BJ15" s="144">
        <v>65</v>
      </c>
      <c r="BK15" s="144">
        <v>65</v>
      </c>
      <c r="BL15" s="144">
        <v>65</v>
      </c>
      <c r="BM15" s="144">
        <v>65</v>
      </c>
      <c r="BN15" s="144">
        <v>65</v>
      </c>
      <c r="BO15" s="144">
        <v>65</v>
      </c>
      <c r="BP15" s="144">
        <v>65</v>
      </c>
      <c r="BQ15" s="144">
        <v>65</v>
      </c>
      <c r="BR15" s="144">
        <v>65</v>
      </c>
      <c r="BS15" s="144">
        <v>65</v>
      </c>
      <c r="BT15" s="144">
        <v>65</v>
      </c>
      <c r="BU15" s="144">
        <v>65</v>
      </c>
      <c r="BV15" s="144">
        <v>65</v>
      </c>
      <c r="BW15" s="144">
        <v>40</v>
      </c>
      <c r="BX15" s="144">
        <v>40</v>
      </c>
      <c r="BY15" s="144">
        <v>40</v>
      </c>
      <c r="BZ15" s="144">
        <v>50</v>
      </c>
      <c r="CA15" s="144">
        <v>50</v>
      </c>
      <c r="CB15" s="144">
        <v>50</v>
      </c>
      <c r="CC15" s="144">
        <v>50</v>
      </c>
      <c r="CD15" s="144">
        <v>65</v>
      </c>
      <c r="CE15" s="144">
        <v>65</v>
      </c>
      <c r="CF15" s="144">
        <v>65</v>
      </c>
      <c r="CG15" s="144">
        <v>65</v>
      </c>
      <c r="CH15" s="144">
        <v>65</v>
      </c>
      <c r="CI15" s="144">
        <v>65</v>
      </c>
      <c r="CJ15" s="144">
        <v>65</v>
      </c>
      <c r="CK15" s="144">
        <v>65</v>
      </c>
      <c r="CL15" s="144">
        <v>65</v>
      </c>
      <c r="CM15" s="144">
        <v>65</v>
      </c>
      <c r="CN15" s="144">
        <v>65</v>
      </c>
      <c r="CO15" s="144">
        <v>65</v>
      </c>
      <c r="CP15" s="144">
        <v>65</v>
      </c>
      <c r="CQ15" s="144">
        <v>65</v>
      </c>
      <c r="CR15" s="144">
        <v>65</v>
      </c>
      <c r="CS15" s="144">
        <v>65</v>
      </c>
      <c r="CT15" s="144">
        <v>65</v>
      </c>
      <c r="CU15" s="144">
        <v>65</v>
      </c>
      <c r="CV15" s="144">
        <v>65</v>
      </c>
      <c r="CW15" s="144">
        <v>65</v>
      </c>
      <c r="CX15" s="144">
        <v>65</v>
      </c>
      <c r="CY15" s="144">
        <v>65</v>
      </c>
      <c r="CZ15" s="144">
        <v>65</v>
      </c>
      <c r="DA15" s="144">
        <v>65</v>
      </c>
      <c r="DB15" s="144">
        <v>65</v>
      </c>
      <c r="DC15" s="144">
        <v>65</v>
      </c>
      <c r="DD15" s="144">
        <v>65</v>
      </c>
      <c r="DE15" s="144">
        <v>65</v>
      </c>
      <c r="DF15" s="144">
        <v>65</v>
      </c>
      <c r="DG15" s="144">
        <v>65</v>
      </c>
      <c r="DH15"/>
      <c r="DI15"/>
      <c r="DJ15"/>
      <c r="DK15" s="144">
        <v>55</v>
      </c>
      <c r="DL15" s="144">
        <v>55</v>
      </c>
      <c r="DM15" s="144">
        <v>55</v>
      </c>
      <c r="DN15" s="144">
        <v>55</v>
      </c>
      <c r="DO15" s="144">
        <v>55</v>
      </c>
      <c r="DP15" s="144">
        <v>55</v>
      </c>
      <c r="DQ15" s="144">
        <v>55</v>
      </c>
      <c r="DR15" s="144">
        <v>55</v>
      </c>
      <c r="DS15" s="144">
        <v>55</v>
      </c>
      <c r="DT15" s="144">
        <v>55</v>
      </c>
      <c r="DU15" s="144">
        <v>55</v>
      </c>
      <c r="DV15" s="144">
        <v>55</v>
      </c>
      <c r="DW15" s="144">
        <v>55</v>
      </c>
      <c r="DX15" s="144">
        <v>55</v>
      </c>
      <c r="DY15" s="144">
        <v>55</v>
      </c>
      <c r="DZ15" s="144">
        <v>55</v>
      </c>
      <c r="EA15" s="144">
        <v>55</v>
      </c>
      <c r="EB15" s="144">
        <v>55</v>
      </c>
      <c r="EC15" s="144">
        <v>55</v>
      </c>
      <c r="ED15" s="144">
        <v>55</v>
      </c>
      <c r="EE15" s="144">
        <v>55</v>
      </c>
      <c r="EF15" s="144">
        <v>55</v>
      </c>
      <c r="EG15" s="144">
        <v>55</v>
      </c>
      <c r="EH15" s="144">
        <v>55</v>
      </c>
      <c r="EI15" s="144">
        <v>55</v>
      </c>
    </row>
    <row r="16" spans="1:139" s="100" customFormat="1" x14ac:dyDescent="0.25">
      <c r="A16" s="145"/>
      <c r="B16" s="141"/>
      <c r="C16" s="142"/>
      <c r="D16" s="14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66"/>
      <c r="AV16" s="66"/>
      <c r="AW16" s="66"/>
      <c r="AX16" s="66"/>
      <c r="AY16" s="66"/>
      <c r="AZ16" s="66"/>
      <c r="BA16" s="66"/>
      <c r="BB16" s="66"/>
      <c r="BC16" s="66"/>
      <c r="BD16" s="66"/>
      <c r="BE16" s="66"/>
      <c r="BF16" s="66"/>
      <c r="BG16" s="66"/>
      <c r="BH16" s="66"/>
      <c r="BI16" s="66"/>
      <c r="BJ16" s="66"/>
      <c r="BK16" s="66"/>
      <c r="BL16" s="66"/>
      <c r="BM16" s="66"/>
      <c r="BN16" s="66"/>
      <c r="BO16" s="66"/>
      <c r="BP16" s="66"/>
      <c r="BQ16" s="66"/>
      <c r="BR16" s="66"/>
      <c r="BS16" s="66"/>
      <c r="BT16" s="66"/>
      <c r="BU16" s="66"/>
      <c r="BV16" s="66"/>
      <c r="BW16" s="66"/>
      <c r="BX16" s="66"/>
      <c r="BY16" s="66"/>
      <c r="BZ16" s="66"/>
      <c r="CA16" s="66"/>
      <c r="CB16" s="66"/>
      <c r="CC16" s="66"/>
      <c r="CD16" s="66"/>
      <c r="CE16" s="66"/>
      <c r="CF16" s="66"/>
      <c r="CG16" s="66"/>
      <c r="CH16" s="66"/>
      <c r="CI16" s="66"/>
      <c r="CJ16" s="66"/>
      <c r="CK16" s="66"/>
      <c r="CL16" s="66"/>
      <c r="CM16" s="66"/>
      <c r="CN16" s="66"/>
      <c r="CO16" s="66"/>
      <c r="CP16" s="66"/>
      <c r="CQ16" s="66"/>
      <c r="CR16" s="66"/>
      <c r="CS16" s="66"/>
      <c r="CT16" s="66"/>
      <c r="CU16" s="66"/>
      <c r="CV16" s="66"/>
      <c r="CW16" s="66"/>
      <c r="CX16" s="66"/>
      <c r="CY16" s="66"/>
      <c r="CZ16" s="66"/>
      <c r="DA16" s="66"/>
      <c r="DB16" s="66"/>
      <c r="DC16" s="66"/>
      <c r="DD16" s="66"/>
      <c r="DE16" s="66"/>
      <c r="DF16" s="66"/>
      <c r="DG16" s="66"/>
      <c r="DH16"/>
      <c r="DI16"/>
      <c r="DJ16"/>
      <c r="DK16" s="66"/>
      <c r="DL16" s="66"/>
      <c r="DM16" s="66"/>
      <c r="DN16" s="66"/>
      <c r="DO16" s="66"/>
      <c r="DP16" s="66"/>
      <c r="DQ16" s="66"/>
      <c r="DR16" s="66"/>
      <c r="DS16" s="66"/>
      <c r="DT16" s="66"/>
      <c r="DU16" s="66"/>
      <c r="DV16" s="66"/>
      <c r="DW16" s="66"/>
      <c r="DX16" s="66"/>
      <c r="DY16" s="66"/>
      <c r="DZ16" s="66"/>
      <c r="EA16" s="66"/>
      <c r="EB16" s="66"/>
      <c r="EC16" s="66"/>
      <c r="ED16" s="66"/>
      <c r="EE16" s="66"/>
      <c r="EF16" s="66"/>
      <c r="EG16" s="66"/>
      <c r="EH16" s="66"/>
      <c r="EI16" s="66"/>
    </row>
    <row r="17" spans="1:139" s="100" customFormat="1" x14ac:dyDescent="0.25">
      <c r="A17" s="145"/>
      <c r="B17" s="141"/>
      <c r="C17" s="142"/>
      <c r="D17" s="146"/>
      <c r="E17" s="66" t="s">
        <v>80</v>
      </c>
      <c r="F17" s="149">
        <v>120</v>
      </c>
      <c r="G17" s="66" t="s">
        <v>81</v>
      </c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  <c r="CQ17" s="66"/>
      <c r="CR17" s="66"/>
      <c r="CS17" s="66"/>
      <c r="CT17" s="66"/>
      <c r="CU17" s="66"/>
      <c r="CV17" s="66"/>
      <c r="CW17" s="66"/>
      <c r="CX17" s="66"/>
      <c r="CY17" s="66"/>
      <c r="CZ17" s="66"/>
      <c r="DA17" s="66"/>
      <c r="DB17" s="66"/>
      <c r="DC17" s="66"/>
      <c r="DD17" s="66"/>
      <c r="DE17" s="66"/>
      <c r="DF17" s="66"/>
      <c r="DG17" s="66"/>
      <c r="DH17"/>
      <c r="DI17"/>
      <c r="DJ17"/>
      <c r="DK17" s="66"/>
      <c r="DL17" s="66"/>
      <c r="DM17" s="66"/>
      <c r="DN17" s="66"/>
      <c r="DO17" s="66"/>
      <c r="DP17" s="66"/>
      <c r="DQ17" s="66"/>
      <c r="DR17" s="66"/>
      <c r="DS17" s="66"/>
      <c r="DT17" s="66"/>
      <c r="DU17" s="66"/>
      <c r="DV17" s="66"/>
      <c r="DW17" s="66"/>
      <c r="DX17" s="66"/>
      <c r="DY17" s="66"/>
      <c r="DZ17" s="66"/>
      <c r="EA17" s="66"/>
      <c r="EB17" s="66"/>
      <c r="EC17" s="66"/>
      <c r="ED17" s="66"/>
      <c r="EE17" s="66"/>
      <c r="EF17" s="66"/>
      <c r="EG17" s="66"/>
      <c r="EH17" s="66"/>
      <c r="EI17" s="66"/>
    </row>
    <row r="18" spans="1:139" s="100" customFormat="1" x14ac:dyDescent="0.25">
      <c r="A18" s="145"/>
      <c r="B18" s="141"/>
      <c r="C18" s="142"/>
      <c r="D18" s="146"/>
      <c r="E18" s="66" t="s">
        <v>82</v>
      </c>
      <c r="F18" s="149">
        <v>150</v>
      </c>
      <c r="G18" s="66" t="s">
        <v>81</v>
      </c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  <c r="BA18" s="66"/>
      <c r="BB18" s="66"/>
      <c r="BC18" s="66"/>
      <c r="BD18" s="66"/>
      <c r="BE18" s="66"/>
      <c r="BF18" s="66"/>
      <c r="BG18" s="66"/>
      <c r="BH18" s="66"/>
      <c r="BI18" s="66"/>
      <c r="BJ18" s="66"/>
      <c r="BK18" s="66"/>
      <c r="BL18" s="66"/>
      <c r="BM18" s="66"/>
      <c r="BN18" s="66"/>
      <c r="BO18" s="66"/>
      <c r="BP18" s="66"/>
      <c r="BQ18" s="66"/>
      <c r="BR18" s="66"/>
      <c r="BS18" s="66"/>
      <c r="BT18" s="66"/>
      <c r="BU18" s="66"/>
      <c r="BV18" s="66"/>
      <c r="BW18" s="66"/>
      <c r="BX18" s="66"/>
      <c r="BY18" s="66"/>
      <c r="BZ18" s="66"/>
      <c r="CA18" s="66"/>
      <c r="CB18" s="66"/>
      <c r="CC18" s="66"/>
      <c r="CD18" s="66"/>
      <c r="CE18" s="66"/>
      <c r="CF18" s="66"/>
      <c r="CG18" s="66"/>
      <c r="CH18" s="66"/>
      <c r="CI18" s="66"/>
      <c r="CJ18" s="66"/>
      <c r="CK18" s="66"/>
      <c r="CL18" s="66"/>
      <c r="CM18" s="66"/>
      <c r="CN18" s="66"/>
      <c r="CO18" s="66"/>
      <c r="CP18" s="66"/>
      <c r="CQ18" s="66"/>
      <c r="CR18" s="66"/>
      <c r="CS18" s="66"/>
      <c r="CT18" s="66"/>
      <c r="CU18" s="66"/>
      <c r="CV18" s="66"/>
      <c r="CW18" s="66"/>
      <c r="CX18" s="66"/>
      <c r="CY18" s="66"/>
      <c r="CZ18" s="66"/>
      <c r="DA18" s="66"/>
      <c r="DB18" s="66"/>
      <c r="DC18" s="66"/>
      <c r="DD18" s="66"/>
      <c r="DE18" s="66"/>
      <c r="DF18" s="66"/>
      <c r="DG18" s="66"/>
      <c r="DH18"/>
      <c r="DI18"/>
      <c r="DJ18"/>
      <c r="DK18" s="66"/>
      <c r="DL18" s="66"/>
      <c r="DM18" s="66"/>
      <c r="DN18" s="66"/>
      <c r="DO18" s="66"/>
      <c r="DP18" s="66"/>
      <c r="DQ18" s="66"/>
      <c r="DR18" s="66"/>
      <c r="DS18" s="66"/>
      <c r="DT18" s="66"/>
      <c r="DU18" s="66"/>
      <c r="DV18" s="66"/>
      <c r="DW18" s="66"/>
      <c r="DX18" s="66"/>
      <c r="DY18" s="66"/>
      <c r="DZ18" s="66"/>
      <c r="EA18" s="66"/>
      <c r="EB18" s="66"/>
      <c r="EC18" s="66"/>
      <c r="ED18" s="66"/>
      <c r="EE18" s="66"/>
      <c r="EF18" s="66"/>
      <c r="EG18" s="66"/>
      <c r="EH18" s="66"/>
      <c r="EI18" s="66"/>
    </row>
    <row r="19" spans="1:139" s="100" customFormat="1" x14ac:dyDescent="0.25">
      <c r="A19" s="145"/>
      <c r="B19" s="141"/>
      <c r="C19" s="142"/>
      <c r="D19" s="146"/>
      <c r="E19" s="66" t="s">
        <v>83</v>
      </c>
      <c r="F19" s="149">
        <v>260</v>
      </c>
      <c r="G19" s="66" t="s">
        <v>81</v>
      </c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66"/>
      <c r="AU19" s="66"/>
      <c r="AV19" s="66"/>
      <c r="AW19" s="66"/>
      <c r="AX19" s="66"/>
      <c r="AY19" s="66"/>
      <c r="AZ19" s="66"/>
      <c r="BA19" s="66"/>
      <c r="BB19" s="66"/>
      <c r="BC19" s="66"/>
      <c r="BD19" s="66"/>
      <c r="BE19" s="66"/>
      <c r="BF19" s="66"/>
      <c r="BG19" s="66"/>
      <c r="BH19" s="66"/>
      <c r="BI19" s="66"/>
      <c r="BJ19" s="66"/>
      <c r="BK19" s="66"/>
      <c r="BL19" s="66"/>
      <c r="BM19" s="66"/>
      <c r="BN19" s="66"/>
      <c r="BO19" s="66"/>
      <c r="BP19" s="66"/>
      <c r="BQ19" s="66"/>
      <c r="BR19" s="66"/>
      <c r="BS19" s="66"/>
      <c r="BT19" s="66"/>
      <c r="BU19" s="66"/>
      <c r="BV19" s="66"/>
      <c r="BW19" s="66"/>
      <c r="BX19" s="66"/>
      <c r="BY19" s="66"/>
      <c r="BZ19" s="66"/>
      <c r="CA19" s="66"/>
      <c r="CB19" s="66"/>
      <c r="CC19" s="66"/>
      <c r="CD19" s="66"/>
      <c r="CE19" s="66"/>
      <c r="CF19" s="66"/>
      <c r="CG19" s="66"/>
      <c r="CH19" s="66"/>
      <c r="CI19" s="66"/>
      <c r="CJ19" s="66"/>
      <c r="CK19" s="66"/>
      <c r="CL19" s="66"/>
      <c r="CM19" s="66"/>
      <c r="CN19" s="66"/>
      <c r="CO19" s="66"/>
      <c r="CP19" s="66"/>
      <c r="CQ19" s="66"/>
      <c r="CR19" s="66"/>
      <c r="CS19" s="66"/>
      <c r="CT19" s="66"/>
      <c r="CU19" s="66"/>
      <c r="CV19" s="66"/>
      <c r="CW19" s="66"/>
      <c r="CX19" s="66"/>
      <c r="CY19" s="66"/>
      <c r="CZ19" s="66"/>
      <c r="DA19" s="66"/>
      <c r="DB19" s="66"/>
      <c r="DC19" s="66"/>
      <c r="DD19" s="66"/>
      <c r="DE19" s="66"/>
      <c r="DF19" s="66"/>
      <c r="DG19" s="66"/>
      <c r="DH19"/>
      <c r="DI19"/>
      <c r="DJ19"/>
      <c r="DK19" s="66"/>
      <c r="DL19" s="66"/>
      <c r="DM19" s="66"/>
      <c r="DN19" s="66"/>
      <c r="DO19" s="66"/>
      <c r="DP19" s="66"/>
      <c r="DQ19" s="66"/>
      <c r="DR19" s="66"/>
      <c r="DS19" s="66"/>
      <c r="DT19" s="66"/>
      <c r="DU19" s="66"/>
      <c r="DV19" s="66"/>
      <c r="DW19" s="66"/>
      <c r="DX19" s="66"/>
      <c r="DY19" s="66"/>
      <c r="DZ19" s="66"/>
      <c r="EA19" s="66"/>
      <c r="EB19" s="66"/>
      <c r="EC19" s="66"/>
      <c r="ED19" s="66"/>
      <c r="EE19" s="66"/>
      <c r="EF19" s="66"/>
      <c r="EG19" s="66"/>
      <c r="EH19" s="66"/>
      <c r="EI19" s="66"/>
    </row>
    <row r="20" spans="1:139" s="100" customFormat="1" x14ac:dyDescent="0.25">
      <c r="A20" s="145"/>
      <c r="B20" s="141"/>
      <c r="C20" s="142"/>
      <c r="D20" s="146"/>
      <c r="E20" s="66" t="s">
        <v>84</v>
      </c>
      <c r="F20" s="149">
        <v>300</v>
      </c>
      <c r="G20" s="66" t="s">
        <v>81</v>
      </c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  <c r="AY20" s="66"/>
      <c r="AZ20" s="66"/>
      <c r="BA20" s="66"/>
      <c r="BB20" s="66"/>
      <c r="BC20" s="66"/>
      <c r="BD20" s="66"/>
      <c r="BE20" s="66"/>
      <c r="BF20" s="66"/>
      <c r="BG20" s="66"/>
      <c r="BH20" s="66"/>
      <c r="BI20" s="66"/>
      <c r="BJ20" s="66"/>
      <c r="BK20" s="66"/>
      <c r="BL20" s="66"/>
      <c r="BM20" s="66"/>
      <c r="BN20" s="66"/>
      <c r="BO20" s="66"/>
      <c r="BP20" s="66"/>
      <c r="BQ20" s="66"/>
      <c r="BR20" s="66"/>
      <c r="BS20" s="66"/>
      <c r="BT20" s="66"/>
      <c r="BU20" s="66"/>
      <c r="BV20" s="66"/>
      <c r="BW20" s="66"/>
      <c r="BX20" s="66"/>
      <c r="BY20" s="66"/>
      <c r="BZ20" s="66"/>
      <c r="CA20" s="66"/>
      <c r="CB20" s="66"/>
      <c r="CC20" s="66"/>
      <c r="CD20" s="66"/>
      <c r="CE20" s="66"/>
      <c r="CF20" s="66"/>
      <c r="CG20" s="66"/>
      <c r="CH20" s="66"/>
      <c r="CI20" s="66"/>
      <c r="CJ20" s="66"/>
      <c r="CK20" s="66"/>
      <c r="CL20" s="66"/>
      <c r="CM20" s="66"/>
      <c r="CN20" s="66"/>
      <c r="CO20" s="66"/>
      <c r="CP20" s="66"/>
      <c r="CQ20" s="66"/>
      <c r="CR20" s="66"/>
      <c r="CS20" s="66"/>
      <c r="CT20" s="66"/>
      <c r="CU20" s="66"/>
      <c r="CV20" s="66"/>
      <c r="CW20" s="66"/>
      <c r="CX20" s="66"/>
      <c r="CY20" s="66"/>
      <c r="CZ20" s="66"/>
      <c r="DA20" s="66"/>
      <c r="DB20" s="66"/>
      <c r="DC20" s="66"/>
      <c r="DD20" s="66"/>
      <c r="DE20" s="66"/>
      <c r="DF20" s="66"/>
      <c r="DG20" s="66"/>
      <c r="DH20"/>
      <c r="DI20"/>
      <c r="DJ20"/>
      <c r="DK20" s="66"/>
      <c r="DL20" s="66"/>
      <c r="DM20" s="66"/>
      <c r="DN20" s="66"/>
      <c r="DO20" s="66"/>
      <c r="DP20" s="66"/>
      <c r="DQ20" s="66"/>
      <c r="DR20" s="66"/>
      <c r="DS20" s="66"/>
      <c r="DT20" s="66"/>
      <c r="DU20" s="66"/>
      <c r="DV20" s="66"/>
      <c r="DW20" s="66"/>
      <c r="DX20" s="66"/>
      <c r="DY20" s="66"/>
      <c r="DZ20" s="66"/>
      <c r="EA20" s="66"/>
      <c r="EB20" s="66"/>
      <c r="EC20" s="66"/>
      <c r="ED20" s="66"/>
      <c r="EE20" s="66"/>
      <c r="EF20" s="66"/>
      <c r="EG20" s="66"/>
      <c r="EH20" s="66"/>
      <c r="EI20" s="66"/>
    </row>
    <row r="21" spans="1:139" s="100" customFormat="1" x14ac:dyDescent="0.25">
      <c r="A21" s="145"/>
      <c r="B21" s="141"/>
      <c r="C21" s="142"/>
      <c r="D21" s="14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BA21" s="66"/>
      <c r="BB21" s="66"/>
      <c r="BC21" s="66"/>
      <c r="BD21" s="66"/>
      <c r="BE21" s="66"/>
      <c r="BF21" s="66"/>
      <c r="BG21" s="66"/>
      <c r="BH21" s="66"/>
      <c r="BI21" s="66"/>
      <c r="BJ21" s="66"/>
      <c r="BK21" s="66"/>
      <c r="BL21" s="66"/>
      <c r="BM21" s="66"/>
      <c r="BN21" s="66"/>
      <c r="BO21" s="66"/>
      <c r="BP21" s="66"/>
      <c r="BQ21" s="66"/>
      <c r="BR21" s="66"/>
      <c r="BS21" s="66"/>
      <c r="BT21" s="66"/>
      <c r="BU21" s="66"/>
      <c r="BV21" s="66"/>
      <c r="BW21" s="66"/>
      <c r="BX21" s="66"/>
      <c r="BY21" s="66"/>
      <c r="BZ21" s="66"/>
      <c r="CA21" s="66"/>
      <c r="CB21" s="66"/>
      <c r="CC21" s="66"/>
      <c r="CD21" s="66"/>
      <c r="CE21" s="66"/>
      <c r="CF21" s="66"/>
      <c r="CG21" s="66"/>
      <c r="CH21" s="66"/>
      <c r="CI21" s="66"/>
      <c r="CJ21" s="66"/>
      <c r="CK21" s="66"/>
      <c r="CL21" s="66"/>
      <c r="CM21" s="66"/>
      <c r="CN21" s="66"/>
      <c r="CO21" s="66"/>
      <c r="CP21" s="66"/>
      <c r="CQ21" s="66"/>
      <c r="CR21" s="66"/>
      <c r="CS21" s="66"/>
      <c r="CT21" s="66"/>
      <c r="CU21" s="66"/>
      <c r="CV21" s="66"/>
      <c r="CW21" s="66"/>
      <c r="CX21" s="66"/>
      <c r="CY21" s="66"/>
      <c r="CZ21" s="66"/>
      <c r="DA21" s="66"/>
      <c r="DB21" s="66"/>
      <c r="DC21" s="66"/>
      <c r="DD21" s="66"/>
      <c r="DE21" s="66"/>
      <c r="DF21" s="66"/>
      <c r="DG21" s="66"/>
      <c r="DH21"/>
      <c r="DI21"/>
      <c r="DJ21"/>
      <c r="DK21" s="66"/>
      <c r="DL21" s="66"/>
      <c r="DM21" s="66"/>
      <c r="DN21" s="66"/>
      <c r="DO21" s="66"/>
      <c r="DP21" s="66"/>
      <c r="DQ21" s="66"/>
      <c r="DR21" s="66"/>
      <c r="DS21" s="66"/>
      <c r="DT21" s="66"/>
      <c r="DU21" s="66"/>
      <c r="DV21" s="66"/>
      <c r="DW21" s="66"/>
      <c r="DX21" s="66"/>
      <c r="DY21" s="66"/>
      <c r="DZ21" s="66"/>
      <c r="EA21" s="66"/>
      <c r="EB21" s="66"/>
      <c r="EC21" s="66"/>
      <c r="ED21" s="66"/>
      <c r="EE21" s="66"/>
      <c r="EF21" s="66"/>
      <c r="EG21" s="66"/>
      <c r="EH21" s="66"/>
      <c r="EI21" s="66"/>
    </row>
    <row r="22" spans="1:139" s="154" customFormat="1" x14ac:dyDescent="0.25">
      <c r="A22" s="150"/>
      <c r="B22" s="151"/>
      <c r="C22" s="152"/>
      <c r="D22" s="67"/>
      <c r="E22" s="68" t="s">
        <v>85</v>
      </c>
      <c r="F22" s="67"/>
      <c r="G22" s="67" t="s">
        <v>26</v>
      </c>
      <c r="H22" s="67"/>
      <c r="I22" s="67"/>
      <c r="J22" s="153">
        <v>0.6</v>
      </c>
      <c r="K22" s="153">
        <v>0.6</v>
      </c>
      <c r="L22" s="153">
        <v>0.6</v>
      </c>
      <c r="M22" s="153">
        <v>0.6</v>
      </c>
      <c r="N22" s="153">
        <v>0.7</v>
      </c>
      <c r="O22" s="153">
        <v>0.7</v>
      </c>
      <c r="P22" s="153">
        <v>0.7</v>
      </c>
      <c r="Q22" s="153">
        <v>0.7</v>
      </c>
      <c r="R22" s="153">
        <v>0.7</v>
      </c>
      <c r="S22" s="153">
        <v>0.7</v>
      </c>
      <c r="T22" s="153">
        <v>0.7</v>
      </c>
      <c r="U22" s="153">
        <v>0.7</v>
      </c>
      <c r="V22" s="153">
        <v>0.7</v>
      </c>
      <c r="W22" s="153">
        <v>0.7</v>
      </c>
      <c r="X22" s="153">
        <v>0.7</v>
      </c>
      <c r="Y22" s="153">
        <v>0.7</v>
      </c>
      <c r="Z22" s="153">
        <v>0.7</v>
      </c>
      <c r="AA22" s="153">
        <v>0.7</v>
      </c>
      <c r="AB22" s="153">
        <v>0.7</v>
      </c>
      <c r="AC22" s="153">
        <v>0.7</v>
      </c>
      <c r="AD22" s="153">
        <v>0.79</v>
      </c>
      <c r="AE22" s="153">
        <v>0.79</v>
      </c>
      <c r="AF22" s="153">
        <v>0.79</v>
      </c>
      <c r="AG22" s="153">
        <v>0.79</v>
      </c>
      <c r="AH22" s="153">
        <v>0.79</v>
      </c>
      <c r="AI22" s="153">
        <v>0.79</v>
      </c>
      <c r="AJ22" s="153">
        <v>0.79</v>
      </c>
      <c r="AK22" s="153">
        <v>0.79</v>
      </c>
      <c r="AL22" s="153">
        <v>0.79</v>
      </c>
      <c r="AM22" s="153">
        <v>0.79</v>
      </c>
      <c r="AN22" s="153">
        <v>0.79</v>
      </c>
      <c r="AO22" s="153">
        <v>0.79</v>
      </c>
      <c r="AP22" s="153">
        <v>0.79</v>
      </c>
      <c r="AQ22" s="153">
        <v>0.79</v>
      </c>
      <c r="AR22" s="153">
        <v>0.79</v>
      </c>
      <c r="AS22" s="153">
        <v>0.79</v>
      </c>
      <c r="AT22" s="153">
        <v>0.79</v>
      </c>
      <c r="AU22" s="153">
        <v>0.79</v>
      </c>
      <c r="AV22" s="153">
        <v>0.79</v>
      </c>
      <c r="AW22" s="153">
        <v>0.79</v>
      </c>
      <c r="AX22" s="153">
        <v>0.7</v>
      </c>
      <c r="AY22" s="153">
        <v>0.7</v>
      </c>
      <c r="AZ22" s="153">
        <v>0.7</v>
      </c>
      <c r="BA22" s="153">
        <v>0.7</v>
      </c>
      <c r="BB22" s="153">
        <v>0.7</v>
      </c>
      <c r="BC22" s="153">
        <v>0.7</v>
      </c>
      <c r="BD22" s="153">
        <v>0.7</v>
      </c>
      <c r="BE22" s="153">
        <v>0.7</v>
      </c>
      <c r="BF22" s="153">
        <v>0.65</v>
      </c>
      <c r="BG22" s="153">
        <v>0.65</v>
      </c>
      <c r="BH22" s="153">
        <v>0.65</v>
      </c>
      <c r="BI22" s="153">
        <v>0.65</v>
      </c>
      <c r="BJ22" s="153">
        <v>0.6</v>
      </c>
      <c r="BK22" s="153">
        <v>0.6</v>
      </c>
      <c r="BL22" s="153">
        <v>0.6</v>
      </c>
      <c r="BM22" s="153">
        <v>0.6</v>
      </c>
      <c r="BN22" s="153">
        <v>0.6</v>
      </c>
      <c r="BO22" s="153">
        <v>0.6</v>
      </c>
      <c r="BP22" s="153">
        <v>0.6</v>
      </c>
      <c r="BQ22" s="153">
        <v>0.6</v>
      </c>
      <c r="BR22" s="153">
        <v>0.6</v>
      </c>
      <c r="BS22" s="153">
        <v>0.6</v>
      </c>
      <c r="BT22" s="153">
        <v>0.6</v>
      </c>
      <c r="BU22" s="153">
        <v>0.6</v>
      </c>
      <c r="BV22" s="153">
        <v>0.6</v>
      </c>
      <c r="BW22" s="153">
        <v>0.6</v>
      </c>
      <c r="BX22" s="153">
        <v>0.6</v>
      </c>
      <c r="BY22" s="153">
        <v>0.6</v>
      </c>
      <c r="BZ22" s="153">
        <v>0.6</v>
      </c>
      <c r="CA22" s="153">
        <v>0.7</v>
      </c>
      <c r="CB22" s="153">
        <v>0.7</v>
      </c>
      <c r="CC22" s="153">
        <v>0.7</v>
      </c>
      <c r="CD22" s="153">
        <v>0.7</v>
      </c>
      <c r="CE22" s="153">
        <v>0.7</v>
      </c>
      <c r="CF22" s="153">
        <v>0.7</v>
      </c>
      <c r="CG22" s="153">
        <v>0.7</v>
      </c>
      <c r="CH22" s="153">
        <v>0.7</v>
      </c>
      <c r="CI22" s="153">
        <v>0.7</v>
      </c>
      <c r="CJ22" s="153">
        <v>0.7</v>
      </c>
      <c r="CK22" s="153">
        <v>0.7</v>
      </c>
      <c r="CL22" s="153">
        <v>0.7</v>
      </c>
      <c r="CM22" s="153">
        <v>0.7</v>
      </c>
      <c r="CN22" s="153">
        <v>0.7</v>
      </c>
      <c r="CO22" s="153">
        <v>0.7</v>
      </c>
      <c r="CP22" s="153">
        <v>0.7</v>
      </c>
      <c r="CQ22" s="153">
        <v>0.79</v>
      </c>
      <c r="CR22" s="153">
        <v>0.79</v>
      </c>
      <c r="CS22" s="153">
        <v>0.79</v>
      </c>
      <c r="CT22" s="153">
        <v>0.79</v>
      </c>
      <c r="CU22" s="153">
        <v>0.79</v>
      </c>
      <c r="CV22" s="153">
        <v>0.79</v>
      </c>
      <c r="CW22" s="153">
        <v>0.79</v>
      </c>
      <c r="CX22" s="153">
        <v>0.79</v>
      </c>
      <c r="CY22" s="153">
        <v>0.79</v>
      </c>
      <c r="CZ22" s="153">
        <v>0.79</v>
      </c>
      <c r="DA22" s="153">
        <v>0.79</v>
      </c>
      <c r="DB22" s="153">
        <v>0.79</v>
      </c>
      <c r="DC22" s="153">
        <v>0.79</v>
      </c>
      <c r="DD22" s="153">
        <v>0.79</v>
      </c>
      <c r="DE22" s="153">
        <v>0.79</v>
      </c>
      <c r="DF22" s="153">
        <v>0.79</v>
      </c>
      <c r="DG22" s="153">
        <v>0.79</v>
      </c>
      <c r="DH22"/>
      <c r="DI22"/>
      <c r="DJ22"/>
      <c r="DK22" s="153">
        <v>0.7</v>
      </c>
      <c r="DL22" s="153">
        <v>0.7</v>
      </c>
      <c r="DM22" s="153">
        <v>0.7</v>
      </c>
      <c r="DN22" s="153">
        <v>0.7</v>
      </c>
      <c r="DO22" s="153">
        <v>0.7</v>
      </c>
      <c r="DP22" s="153">
        <v>0.7</v>
      </c>
      <c r="DQ22" s="153">
        <v>0.7</v>
      </c>
      <c r="DR22" s="153">
        <v>0.7</v>
      </c>
      <c r="DS22" s="153">
        <v>0.65</v>
      </c>
      <c r="DT22" s="153">
        <v>0.65</v>
      </c>
      <c r="DU22" s="153">
        <v>0.65</v>
      </c>
      <c r="DV22" s="153">
        <v>0.65</v>
      </c>
      <c r="DW22" s="153">
        <v>0.6</v>
      </c>
      <c r="DX22" s="153">
        <v>0.6</v>
      </c>
      <c r="DY22" s="153">
        <v>0.6</v>
      </c>
      <c r="DZ22" s="153">
        <v>0.6</v>
      </c>
      <c r="EA22" s="153">
        <v>0.6</v>
      </c>
      <c r="EB22" s="153">
        <v>0.6</v>
      </c>
      <c r="EC22" s="153">
        <v>0.6</v>
      </c>
      <c r="ED22" s="153">
        <v>0.6</v>
      </c>
      <c r="EE22" s="153">
        <v>0.6</v>
      </c>
      <c r="EF22" s="153">
        <v>0.6</v>
      </c>
      <c r="EG22" s="153">
        <v>0.6</v>
      </c>
      <c r="EH22" s="153">
        <v>0.6</v>
      </c>
      <c r="EI22" s="153">
        <v>0.6</v>
      </c>
    </row>
    <row r="23" spans="1:139" s="154" customFormat="1" x14ac:dyDescent="0.25">
      <c r="A23" s="150"/>
      <c r="B23" s="151"/>
      <c r="C23" s="152"/>
      <c r="D23" s="67"/>
      <c r="E23" s="68" t="s">
        <v>86</v>
      </c>
      <c r="F23" s="67"/>
      <c r="G23" s="67" t="s">
        <v>26</v>
      </c>
      <c r="H23" s="67"/>
      <c r="I23" s="67"/>
      <c r="J23" s="153">
        <v>0.7</v>
      </c>
      <c r="K23" s="153">
        <v>0.7</v>
      </c>
      <c r="L23" s="153">
        <v>0.7</v>
      </c>
      <c r="M23" s="153">
        <v>0.7</v>
      </c>
      <c r="N23" s="153">
        <v>0.7</v>
      </c>
      <c r="O23" s="153">
        <v>0.7</v>
      </c>
      <c r="P23" s="153">
        <v>0.7</v>
      </c>
      <c r="Q23" s="153">
        <v>0.7</v>
      </c>
      <c r="R23" s="153">
        <v>0.7</v>
      </c>
      <c r="S23" s="153">
        <v>0.7</v>
      </c>
      <c r="T23" s="153">
        <v>0.66</v>
      </c>
      <c r="U23" s="153">
        <v>0.66</v>
      </c>
      <c r="V23" s="153">
        <v>0.66</v>
      </c>
      <c r="W23" s="153">
        <v>0.66</v>
      </c>
      <c r="X23" s="153">
        <v>0.66</v>
      </c>
      <c r="Y23" s="153">
        <v>0.66</v>
      </c>
      <c r="Z23" s="153">
        <v>0.66</v>
      </c>
      <c r="AA23" s="153">
        <v>0.66</v>
      </c>
      <c r="AB23" s="153">
        <v>0.66</v>
      </c>
      <c r="AC23" s="153">
        <v>0.66</v>
      </c>
      <c r="AD23" s="153">
        <v>0.68</v>
      </c>
      <c r="AE23" s="153">
        <v>0.68</v>
      </c>
      <c r="AF23" s="153">
        <v>0.68</v>
      </c>
      <c r="AG23" s="153">
        <v>0.68</v>
      </c>
      <c r="AH23" s="153">
        <v>0.68</v>
      </c>
      <c r="AI23" s="153">
        <v>0.68</v>
      </c>
      <c r="AJ23" s="153">
        <v>0.68</v>
      </c>
      <c r="AK23" s="153">
        <v>0.68</v>
      </c>
      <c r="AL23" s="153">
        <v>0.68</v>
      </c>
      <c r="AM23" s="153">
        <v>0.68</v>
      </c>
      <c r="AN23" s="153">
        <v>0.7</v>
      </c>
      <c r="AO23" s="153">
        <v>0.7</v>
      </c>
      <c r="AP23" s="153">
        <v>0.7</v>
      </c>
      <c r="AQ23" s="153">
        <v>0.7</v>
      </c>
      <c r="AR23" s="153">
        <v>0.7</v>
      </c>
      <c r="AS23" s="153">
        <v>0.7</v>
      </c>
      <c r="AT23" s="153">
        <v>0.7</v>
      </c>
      <c r="AU23" s="153">
        <v>0.7</v>
      </c>
      <c r="AV23" s="153">
        <v>0.7</v>
      </c>
      <c r="AW23" s="153">
        <v>0.7</v>
      </c>
      <c r="AX23" s="153">
        <v>0.72</v>
      </c>
      <c r="AY23" s="153">
        <v>0.72</v>
      </c>
      <c r="AZ23" s="153">
        <v>0.72</v>
      </c>
      <c r="BA23" s="153">
        <v>0.72</v>
      </c>
      <c r="BB23" s="153">
        <v>0.72</v>
      </c>
      <c r="BC23" s="153">
        <v>0.72</v>
      </c>
      <c r="BD23" s="153">
        <v>0.72</v>
      </c>
      <c r="BE23" s="153">
        <v>0.72</v>
      </c>
      <c r="BF23" s="153">
        <v>0.72</v>
      </c>
      <c r="BG23" s="153">
        <v>0.72</v>
      </c>
      <c r="BH23" s="153">
        <v>0.72</v>
      </c>
      <c r="BI23" s="153">
        <v>0.72</v>
      </c>
      <c r="BJ23" s="153">
        <v>0.72</v>
      </c>
      <c r="BK23" s="153">
        <v>0.72</v>
      </c>
      <c r="BL23" s="153">
        <v>0.72</v>
      </c>
      <c r="BM23" s="153">
        <v>0.72</v>
      </c>
      <c r="BN23" s="153">
        <v>0.72</v>
      </c>
      <c r="BO23" s="153">
        <v>0.72</v>
      </c>
      <c r="BP23" s="153">
        <v>0.72</v>
      </c>
      <c r="BQ23" s="153">
        <v>0.72</v>
      </c>
      <c r="BR23" s="153">
        <v>0.72</v>
      </c>
      <c r="BS23" s="153">
        <v>0.72</v>
      </c>
      <c r="BT23" s="153">
        <v>0.72</v>
      </c>
      <c r="BU23" s="153">
        <v>0.72</v>
      </c>
      <c r="BV23" s="153">
        <v>0.72</v>
      </c>
      <c r="BW23" s="153">
        <v>0.7</v>
      </c>
      <c r="BX23" s="153">
        <v>0.7</v>
      </c>
      <c r="BY23" s="153">
        <v>0.7</v>
      </c>
      <c r="BZ23" s="153">
        <v>0.7</v>
      </c>
      <c r="CA23" s="153">
        <v>0.7</v>
      </c>
      <c r="CB23" s="153">
        <v>0.7</v>
      </c>
      <c r="CC23" s="153">
        <v>0.7</v>
      </c>
      <c r="CD23" s="153">
        <v>0.7</v>
      </c>
      <c r="CE23" s="153">
        <v>0.7</v>
      </c>
      <c r="CF23" s="153">
        <v>0.7</v>
      </c>
      <c r="CG23" s="153">
        <v>0.66</v>
      </c>
      <c r="CH23" s="153">
        <v>0.66</v>
      </c>
      <c r="CI23" s="153">
        <v>0.66</v>
      </c>
      <c r="CJ23" s="153">
        <v>0.66</v>
      </c>
      <c r="CK23" s="153">
        <v>0.66</v>
      </c>
      <c r="CL23" s="153">
        <v>0.66</v>
      </c>
      <c r="CM23" s="153">
        <v>0.66</v>
      </c>
      <c r="CN23" s="153">
        <v>0.66</v>
      </c>
      <c r="CO23" s="153">
        <v>0.66</v>
      </c>
      <c r="CP23" s="153">
        <v>0.66</v>
      </c>
      <c r="CQ23" s="153">
        <v>0.68</v>
      </c>
      <c r="CR23" s="153">
        <v>0.68</v>
      </c>
      <c r="CS23" s="153">
        <v>0.68</v>
      </c>
      <c r="CT23" s="153">
        <v>0.68</v>
      </c>
      <c r="CU23" s="153">
        <v>0.68</v>
      </c>
      <c r="CV23" s="153">
        <v>0.68</v>
      </c>
      <c r="CW23" s="153">
        <v>0.68</v>
      </c>
      <c r="CX23" s="153">
        <v>0.68</v>
      </c>
      <c r="CY23" s="153">
        <v>0.68</v>
      </c>
      <c r="CZ23" s="153">
        <v>0.68</v>
      </c>
      <c r="DA23" s="153">
        <v>0.7</v>
      </c>
      <c r="DB23" s="153">
        <v>0.7</v>
      </c>
      <c r="DC23" s="153">
        <v>0.7</v>
      </c>
      <c r="DD23" s="153">
        <v>0.7</v>
      </c>
      <c r="DE23" s="153">
        <v>0.7</v>
      </c>
      <c r="DF23" s="153">
        <v>0.7</v>
      </c>
      <c r="DG23" s="153">
        <v>0.7</v>
      </c>
      <c r="DH23"/>
      <c r="DI23"/>
      <c r="DJ23"/>
      <c r="DK23" s="153">
        <v>0.72</v>
      </c>
      <c r="DL23" s="153">
        <v>0.72</v>
      </c>
      <c r="DM23" s="153">
        <v>0.72</v>
      </c>
      <c r="DN23" s="153">
        <v>0.72</v>
      </c>
      <c r="DO23" s="153">
        <v>0.72</v>
      </c>
      <c r="DP23" s="153">
        <v>0.72</v>
      </c>
      <c r="DQ23" s="153">
        <v>0.72</v>
      </c>
      <c r="DR23" s="153">
        <v>0.72</v>
      </c>
      <c r="DS23" s="153">
        <v>0.72</v>
      </c>
      <c r="DT23" s="153">
        <v>0.72</v>
      </c>
      <c r="DU23" s="153">
        <v>0.72</v>
      </c>
      <c r="DV23" s="153">
        <v>0.72</v>
      </c>
      <c r="DW23" s="153">
        <v>0.72</v>
      </c>
      <c r="DX23" s="153">
        <v>0.72</v>
      </c>
      <c r="DY23" s="153">
        <v>0.72</v>
      </c>
      <c r="DZ23" s="153">
        <v>0.72</v>
      </c>
      <c r="EA23" s="153">
        <v>0.72</v>
      </c>
      <c r="EB23" s="153">
        <v>0.72</v>
      </c>
      <c r="EC23" s="153">
        <v>0.72</v>
      </c>
      <c r="ED23" s="153">
        <v>0.72</v>
      </c>
      <c r="EE23" s="153">
        <v>0.72</v>
      </c>
      <c r="EF23" s="153">
        <v>0.72</v>
      </c>
      <c r="EG23" s="153">
        <v>0.72</v>
      </c>
      <c r="EH23" s="153">
        <v>0.72</v>
      </c>
      <c r="EI23" s="153">
        <v>0.72</v>
      </c>
    </row>
    <row r="24" spans="1:139" s="154" customFormat="1" x14ac:dyDescent="0.25">
      <c r="A24" s="150"/>
      <c r="B24" s="151"/>
      <c r="C24" s="152"/>
      <c r="D24" s="67"/>
      <c r="E24" s="68" t="s">
        <v>87</v>
      </c>
      <c r="F24" s="67"/>
      <c r="G24" s="67" t="s">
        <v>26</v>
      </c>
      <c r="H24" s="67"/>
      <c r="I24" s="67"/>
      <c r="J24" s="153">
        <v>0.65</v>
      </c>
      <c r="K24" s="153">
        <v>0.6</v>
      </c>
      <c r="L24" s="153">
        <v>0.65</v>
      </c>
      <c r="M24" s="153">
        <v>0.6</v>
      </c>
      <c r="N24" s="153">
        <v>0.65</v>
      </c>
      <c r="O24" s="153">
        <v>0.6</v>
      </c>
      <c r="P24" s="153">
        <v>0.65</v>
      </c>
      <c r="Q24" s="153">
        <v>0.6</v>
      </c>
      <c r="R24" s="153">
        <v>0.65</v>
      </c>
      <c r="S24" s="153">
        <v>0.6</v>
      </c>
      <c r="T24" s="153">
        <v>0.65</v>
      </c>
      <c r="U24" s="153">
        <v>0.6</v>
      </c>
      <c r="V24" s="153">
        <v>0.65</v>
      </c>
      <c r="W24" s="153">
        <v>0.6</v>
      </c>
      <c r="X24" s="153">
        <v>0.65</v>
      </c>
      <c r="Y24" s="153">
        <v>0.6</v>
      </c>
      <c r="Z24" s="153">
        <v>0.65</v>
      </c>
      <c r="AA24" s="153">
        <v>0.6</v>
      </c>
      <c r="AB24" s="153">
        <v>0.65</v>
      </c>
      <c r="AC24" s="153">
        <v>0.6</v>
      </c>
      <c r="AD24" s="153">
        <v>0.65</v>
      </c>
      <c r="AE24" s="153">
        <v>0.6</v>
      </c>
      <c r="AF24" s="153">
        <v>0.65</v>
      </c>
      <c r="AG24" s="153">
        <v>0.6</v>
      </c>
      <c r="AH24" s="153">
        <v>0.65</v>
      </c>
      <c r="AI24" s="153">
        <v>0.6</v>
      </c>
      <c r="AJ24" s="153">
        <v>0.65</v>
      </c>
      <c r="AK24" s="153">
        <v>0.6</v>
      </c>
      <c r="AL24" s="153">
        <v>0.65</v>
      </c>
      <c r="AM24" s="153">
        <v>0.6</v>
      </c>
      <c r="AN24" s="153">
        <v>0.65</v>
      </c>
      <c r="AO24" s="153">
        <v>0.6</v>
      </c>
      <c r="AP24" s="153">
        <v>0.65</v>
      </c>
      <c r="AQ24" s="153">
        <v>0.6</v>
      </c>
      <c r="AR24" s="153">
        <v>0.65</v>
      </c>
      <c r="AS24" s="153">
        <v>0.6</v>
      </c>
      <c r="AT24" s="153">
        <v>0.65</v>
      </c>
      <c r="AU24" s="153">
        <v>0.6</v>
      </c>
      <c r="AV24" s="153">
        <v>0.65</v>
      </c>
      <c r="AW24" s="153">
        <v>0.6</v>
      </c>
      <c r="AX24" s="153">
        <v>0.65</v>
      </c>
      <c r="AY24" s="153">
        <v>0.6</v>
      </c>
      <c r="AZ24" s="153">
        <v>0.65</v>
      </c>
      <c r="BA24" s="153">
        <v>0.6</v>
      </c>
      <c r="BB24" s="153">
        <v>0.65</v>
      </c>
      <c r="BC24" s="153">
        <v>0.6</v>
      </c>
      <c r="BD24" s="153">
        <v>0.65</v>
      </c>
      <c r="BE24" s="153">
        <v>0.6</v>
      </c>
      <c r="BF24" s="153">
        <v>0.65</v>
      </c>
      <c r="BG24" s="153">
        <v>0.6</v>
      </c>
      <c r="BH24" s="153">
        <v>0.65</v>
      </c>
      <c r="BI24" s="153">
        <v>0.6</v>
      </c>
      <c r="BJ24" s="153">
        <v>0.65</v>
      </c>
      <c r="BK24" s="153">
        <v>0.6</v>
      </c>
      <c r="BL24" s="153">
        <v>0.65</v>
      </c>
      <c r="BM24" s="153">
        <v>0.6</v>
      </c>
      <c r="BN24" s="153">
        <v>0.65</v>
      </c>
      <c r="BO24" s="153">
        <v>0.6</v>
      </c>
      <c r="BP24" s="153">
        <v>0.65</v>
      </c>
      <c r="BQ24" s="153">
        <v>0.6</v>
      </c>
      <c r="BR24" s="153">
        <v>0.65</v>
      </c>
      <c r="BS24" s="153">
        <v>0.6</v>
      </c>
      <c r="BT24" s="153">
        <v>0.65</v>
      </c>
      <c r="BU24" s="153">
        <v>0.6</v>
      </c>
      <c r="BV24" s="153">
        <v>0.65</v>
      </c>
      <c r="BW24" s="153">
        <v>0.65</v>
      </c>
      <c r="BX24" s="153">
        <v>0.6</v>
      </c>
      <c r="BY24" s="153">
        <v>0.65</v>
      </c>
      <c r="BZ24" s="153">
        <v>0.6</v>
      </c>
      <c r="CA24" s="153">
        <v>0.65</v>
      </c>
      <c r="CB24" s="153">
        <v>0.6</v>
      </c>
      <c r="CC24" s="153">
        <v>0.65</v>
      </c>
      <c r="CD24" s="153">
        <v>0.6</v>
      </c>
      <c r="CE24" s="153">
        <v>0.65</v>
      </c>
      <c r="CF24" s="153">
        <v>0.6</v>
      </c>
      <c r="CG24" s="153">
        <v>0.65</v>
      </c>
      <c r="CH24" s="153">
        <v>0.6</v>
      </c>
      <c r="CI24" s="153">
        <v>0.65</v>
      </c>
      <c r="CJ24" s="153">
        <v>0.6</v>
      </c>
      <c r="CK24" s="153">
        <v>0.65</v>
      </c>
      <c r="CL24" s="153">
        <v>0.6</v>
      </c>
      <c r="CM24" s="153">
        <v>0.65</v>
      </c>
      <c r="CN24" s="153">
        <v>0.6</v>
      </c>
      <c r="CO24" s="153">
        <v>0.65</v>
      </c>
      <c r="CP24" s="153">
        <v>0.6</v>
      </c>
      <c r="CQ24" s="153">
        <v>0.65</v>
      </c>
      <c r="CR24" s="153">
        <v>0.6</v>
      </c>
      <c r="CS24" s="153">
        <v>0.65</v>
      </c>
      <c r="CT24" s="153">
        <v>0.6</v>
      </c>
      <c r="CU24" s="153">
        <v>0.65</v>
      </c>
      <c r="CV24" s="153">
        <v>0.6</v>
      </c>
      <c r="CW24" s="153">
        <v>0.65</v>
      </c>
      <c r="CX24" s="153">
        <v>0.6</v>
      </c>
      <c r="CY24" s="153">
        <v>0.65</v>
      </c>
      <c r="CZ24" s="153">
        <v>0.6</v>
      </c>
      <c r="DA24" s="153">
        <v>0.65</v>
      </c>
      <c r="DB24" s="153">
        <v>0.6</v>
      </c>
      <c r="DC24" s="153">
        <v>0.65</v>
      </c>
      <c r="DD24" s="153">
        <v>0.6</v>
      </c>
      <c r="DE24" s="153">
        <v>0.65</v>
      </c>
      <c r="DF24" s="153">
        <v>0.6</v>
      </c>
      <c r="DG24" s="153">
        <v>0.65</v>
      </c>
      <c r="DH24"/>
      <c r="DI24"/>
      <c r="DJ24"/>
      <c r="DK24" s="153">
        <v>0.65</v>
      </c>
      <c r="DL24" s="153">
        <v>0.6</v>
      </c>
      <c r="DM24" s="153">
        <v>0.65</v>
      </c>
      <c r="DN24" s="153">
        <v>0.6</v>
      </c>
      <c r="DO24" s="153">
        <v>0.65</v>
      </c>
      <c r="DP24" s="153">
        <v>0.6</v>
      </c>
      <c r="DQ24" s="153">
        <v>0.65</v>
      </c>
      <c r="DR24" s="153">
        <v>0.6</v>
      </c>
      <c r="DS24" s="153">
        <v>0.65</v>
      </c>
      <c r="DT24" s="153">
        <v>0.6</v>
      </c>
      <c r="DU24" s="153">
        <v>0.65</v>
      </c>
      <c r="DV24" s="153">
        <v>0.6</v>
      </c>
      <c r="DW24" s="153">
        <v>0.65</v>
      </c>
      <c r="DX24" s="153">
        <v>0.6</v>
      </c>
      <c r="DY24" s="153">
        <v>0.65</v>
      </c>
      <c r="DZ24" s="153">
        <v>0.6</v>
      </c>
      <c r="EA24" s="153">
        <v>0.65</v>
      </c>
      <c r="EB24" s="153">
        <v>0.6</v>
      </c>
      <c r="EC24" s="153">
        <v>0.65</v>
      </c>
      <c r="ED24" s="153">
        <v>0.6</v>
      </c>
      <c r="EE24" s="153">
        <v>0.65</v>
      </c>
      <c r="EF24" s="153">
        <v>0.6</v>
      </c>
      <c r="EG24" s="153">
        <v>0.65</v>
      </c>
      <c r="EH24" s="153">
        <v>0.6</v>
      </c>
      <c r="EI24" s="153">
        <v>0.65</v>
      </c>
    </row>
    <row r="25" spans="1:139" s="154" customFormat="1" x14ac:dyDescent="0.25">
      <c r="A25" s="150"/>
      <c r="B25" s="151"/>
      <c r="C25" s="152"/>
      <c r="D25" s="67"/>
      <c r="E25" s="68" t="s">
        <v>88</v>
      </c>
      <c r="F25" s="67"/>
      <c r="G25" s="67" t="s">
        <v>26</v>
      </c>
      <c r="H25" s="67"/>
      <c r="I25" s="67"/>
      <c r="J25" s="153">
        <v>0.65</v>
      </c>
      <c r="K25" s="153">
        <v>0.65</v>
      </c>
      <c r="L25" s="153">
        <v>0.65</v>
      </c>
      <c r="M25" s="153">
        <v>0.65</v>
      </c>
      <c r="N25" s="153">
        <v>0.65</v>
      </c>
      <c r="O25" s="153">
        <v>0.65</v>
      </c>
      <c r="P25" s="153">
        <v>0.65</v>
      </c>
      <c r="Q25" s="153">
        <v>0.65</v>
      </c>
      <c r="R25" s="153">
        <v>0.65</v>
      </c>
      <c r="S25" s="153">
        <v>0.65</v>
      </c>
      <c r="T25" s="153">
        <v>0.65</v>
      </c>
      <c r="U25" s="153">
        <v>0.65</v>
      </c>
      <c r="V25" s="153">
        <v>0.65</v>
      </c>
      <c r="W25" s="153">
        <v>0.65</v>
      </c>
      <c r="X25" s="153">
        <v>0.65</v>
      </c>
      <c r="Y25" s="153">
        <v>0.65</v>
      </c>
      <c r="Z25" s="153">
        <v>0.65</v>
      </c>
      <c r="AA25" s="153">
        <v>0.65</v>
      </c>
      <c r="AB25" s="153">
        <v>0.65</v>
      </c>
      <c r="AC25" s="153">
        <v>0.65</v>
      </c>
      <c r="AD25" s="153">
        <v>0.65</v>
      </c>
      <c r="AE25" s="153">
        <v>0.65</v>
      </c>
      <c r="AF25" s="153">
        <v>0.65</v>
      </c>
      <c r="AG25" s="153">
        <v>0.65</v>
      </c>
      <c r="AH25" s="153">
        <v>0.65</v>
      </c>
      <c r="AI25" s="153">
        <v>0.65</v>
      </c>
      <c r="AJ25" s="153">
        <v>0.65</v>
      </c>
      <c r="AK25" s="153">
        <v>0.65</v>
      </c>
      <c r="AL25" s="153">
        <v>0.65</v>
      </c>
      <c r="AM25" s="153">
        <v>0.65</v>
      </c>
      <c r="AN25" s="153">
        <v>0.65</v>
      </c>
      <c r="AO25" s="153">
        <v>0.65</v>
      </c>
      <c r="AP25" s="153">
        <v>0.65</v>
      </c>
      <c r="AQ25" s="153">
        <v>0.65</v>
      </c>
      <c r="AR25" s="153">
        <v>0.65</v>
      </c>
      <c r="AS25" s="153">
        <v>0.65</v>
      </c>
      <c r="AT25" s="153">
        <v>0.65</v>
      </c>
      <c r="AU25" s="153">
        <v>0.65</v>
      </c>
      <c r="AV25" s="153">
        <v>0.65</v>
      </c>
      <c r="AW25" s="153">
        <v>0.65</v>
      </c>
      <c r="AX25" s="153">
        <v>0.7</v>
      </c>
      <c r="AY25" s="153">
        <v>0.7</v>
      </c>
      <c r="AZ25" s="153">
        <v>0.7</v>
      </c>
      <c r="BA25" s="153">
        <v>0.7</v>
      </c>
      <c r="BB25" s="153">
        <v>0.7</v>
      </c>
      <c r="BC25" s="153">
        <v>0.7</v>
      </c>
      <c r="BD25" s="153">
        <v>0.7</v>
      </c>
      <c r="BE25" s="153">
        <v>0.7</v>
      </c>
      <c r="BF25" s="153">
        <v>0.7</v>
      </c>
      <c r="BG25" s="153">
        <v>0.7</v>
      </c>
      <c r="BH25" s="153">
        <v>0.7</v>
      </c>
      <c r="BI25" s="153">
        <v>0.7</v>
      </c>
      <c r="BJ25" s="153">
        <v>0.7</v>
      </c>
      <c r="BK25" s="153">
        <v>0.7</v>
      </c>
      <c r="BL25" s="153">
        <v>0.7</v>
      </c>
      <c r="BM25" s="153">
        <v>0.7</v>
      </c>
      <c r="BN25" s="153">
        <v>0.7</v>
      </c>
      <c r="BO25" s="153">
        <v>0.7</v>
      </c>
      <c r="BP25" s="153">
        <v>0.7</v>
      </c>
      <c r="BQ25" s="153">
        <v>0.7</v>
      </c>
      <c r="BR25" s="153">
        <v>0.7</v>
      </c>
      <c r="BS25" s="153">
        <v>0.7</v>
      </c>
      <c r="BT25" s="153">
        <v>0.7</v>
      </c>
      <c r="BU25" s="153">
        <v>0.7</v>
      </c>
      <c r="BV25" s="153">
        <v>0.7</v>
      </c>
      <c r="BW25" s="153">
        <v>0.65</v>
      </c>
      <c r="BX25" s="153">
        <v>0.65</v>
      </c>
      <c r="BY25" s="153">
        <v>0.65</v>
      </c>
      <c r="BZ25" s="153">
        <v>0.65</v>
      </c>
      <c r="CA25" s="153">
        <v>0.65</v>
      </c>
      <c r="CB25" s="153">
        <v>0.65</v>
      </c>
      <c r="CC25" s="153">
        <v>0.65</v>
      </c>
      <c r="CD25" s="153">
        <v>0.65</v>
      </c>
      <c r="CE25" s="153">
        <v>0.65</v>
      </c>
      <c r="CF25" s="153">
        <v>0.65</v>
      </c>
      <c r="CG25" s="153">
        <v>0.65</v>
      </c>
      <c r="CH25" s="153">
        <v>0.65</v>
      </c>
      <c r="CI25" s="153">
        <v>0.65</v>
      </c>
      <c r="CJ25" s="153">
        <v>0.65</v>
      </c>
      <c r="CK25" s="153">
        <v>0.65</v>
      </c>
      <c r="CL25" s="153">
        <v>0.65</v>
      </c>
      <c r="CM25" s="153">
        <v>0.65</v>
      </c>
      <c r="CN25" s="153">
        <v>0.65</v>
      </c>
      <c r="CO25" s="153">
        <v>0.65</v>
      </c>
      <c r="CP25" s="153">
        <v>0.65</v>
      </c>
      <c r="CQ25" s="153">
        <v>0.65</v>
      </c>
      <c r="CR25" s="153">
        <v>0.65</v>
      </c>
      <c r="CS25" s="153">
        <v>0.65</v>
      </c>
      <c r="CT25" s="153">
        <v>0.65</v>
      </c>
      <c r="CU25" s="153">
        <v>0.65</v>
      </c>
      <c r="CV25" s="153">
        <v>0.65</v>
      </c>
      <c r="CW25" s="153">
        <v>0.65</v>
      </c>
      <c r="CX25" s="153">
        <v>0.65</v>
      </c>
      <c r="CY25" s="153">
        <v>0.65</v>
      </c>
      <c r="CZ25" s="153">
        <v>0.65</v>
      </c>
      <c r="DA25" s="153">
        <v>0.65</v>
      </c>
      <c r="DB25" s="153">
        <v>0.65</v>
      </c>
      <c r="DC25" s="153">
        <v>0.65</v>
      </c>
      <c r="DD25" s="153">
        <v>0.65</v>
      </c>
      <c r="DE25" s="153">
        <v>0.65</v>
      </c>
      <c r="DF25" s="153">
        <v>0.65</v>
      </c>
      <c r="DG25" s="153">
        <v>0.65</v>
      </c>
      <c r="DH25"/>
      <c r="DI25"/>
      <c r="DJ25"/>
      <c r="DK25" s="153">
        <v>0.7</v>
      </c>
      <c r="DL25" s="153">
        <v>0.7</v>
      </c>
      <c r="DM25" s="153">
        <v>0.7</v>
      </c>
      <c r="DN25" s="153">
        <v>0.7</v>
      </c>
      <c r="DO25" s="153">
        <v>0.7</v>
      </c>
      <c r="DP25" s="153">
        <v>0.7</v>
      </c>
      <c r="DQ25" s="153">
        <v>0.7</v>
      </c>
      <c r="DR25" s="153">
        <v>0.7</v>
      </c>
      <c r="DS25" s="153">
        <v>0.7</v>
      </c>
      <c r="DT25" s="153">
        <v>0.7</v>
      </c>
      <c r="DU25" s="153">
        <v>0.7</v>
      </c>
      <c r="DV25" s="153">
        <v>0.7</v>
      </c>
      <c r="DW25" s="153">
        <v>0.7</v>
      </c>
      <c r="DX25" s="153">
        <v>0.7</v>
      </c>
      <c r="DY25" s="153">
        <v>0.7</v>
      </c>
      <c r="DZ25" s="153">
        <v>0.7</v>
      </c>
      <c r="EA25" s="153">
        <v>0.7</v>
      </c>
      <c r="EB25" s="153">
        <v>0.7</v>
      </c>
      <c r="EC25" s="153">
        <v>0.7</v>
      </c>
      <c r="ED25" s="153">
        <v>0.7</v>
      </c>
      <c r="EE25" s="153">
        <v>0.7</v>
      </c>
      <c r="EF25" s="153">
        <v>0.7</v>
      </c>
      <c r="EG25" s="153">
        <v>0.7</v>
      </c>
      <c r="EH25" s="153">
        <v>0.7</v>
      </c>
      <c r="EI25" s="153">
        <v>0.7</v>
      </c>
    </row>
  </sheetData>
  <conditionalFormatting sqref="J3:DJ3">
    <cfRule type="cellIs" dxfId="165" priority="7" stopIfTrue="1" operator="equal">
      <formula>"Pre-fcst"</formula>
    </cfRule>
    <cfRule type="cellIs" dxfId="164" priority="8" stopIfTrue="1" operator="equal">
      <formula>"Forecast"</formula>
    </cfRule>
  </conditionalFormatting>
  <conditionalFormatting sqref="F2">
    <cfRule type="cellIs" dxfId="161" priority="1" stopIfTrue="1" operator="notEqual">
      <formula>0</formula>
    </cfRule>
    <cfRule type="cellIs" dxfId="160" priority="2" stopIfTrue="1" operator="equal">
      <formula>""</formula>
    </cfRule>
  </conditionalFormatting>
  <printOptions verticalCentered="1" heading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&amp;L&amp;"Arial,Bold"&amp;14F1F9 Training Model&amp;C&amp;"Arial,Bold"&amp;14Sheet: &amp;A&amp;R&amp;"Arial,Bold"&amp;14CONFIDENTIAL</oddHeader>
    <oddFooter>&amp;L&amp;F ( Printed on &amp;D at &amp;T )&amp;RPage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D1111-F4D9-489C-BE04-320C8B9A4E63}">
  <sheetPr>
    <tabColor theme="9" tint="-0.249977111117893"/>
    <outlinePr summaryBelow="0" summaryRight="0"/>
  </sheetPr>
  <dimension ref="A1:DT152"/>
  <sheetViews>
    <sheetView defaultGridColor="0" colorId="22" zoomScale="80" zoomScaleNormal="80" workbookViewId="0">
      <pane xSplit="9" ySplit="5" topLeftCell="J90" activePane="bottomRight" state="frozen"/>
      <selection activeCell="G5" sqref="G5"/>
      <selection pane="topRight" activeCell="G5" sqref="G5"/>
      <selection pane="bottomLeft" activeCell="G5" sqref="G5"/>
      <selection pane="bottomRight" activeCell="G5" sqref="G5"/>
    </sheetView>
  </sheetViews>
  <sheetFormatPr defaultColWidth="0" defaultRowHeight="13.2" x14ac:dyDescent="0.25"/>
  <cols>
    <col min="1" max="2" width="1.21875" style="2" customWidth="1"/>
    <col min="3" max="3" width="1.21875" style="3" customWidth="1"/>
    <col min="4" max="4" width="1.21875" style="5" customWidth="1"/>
    <col min="5" max="5" width="47.77734375" style="64" bestFit="1" customWidth="1"/>
    <col min="6" max="6" width="12.77734375" style="64" customWidth="1"/>
    <col min="7" max="8" width="11.77734375" style="64" customWidth="1"/>
    <col min="9" max="9" width="2.77734375" style="64" customWidth="1"/>
    <col min="10" max="114" width="11.77734375" style="64" customWidth="1"/>
    <col min="115" max="124" width="0" style="64" hidden="1" customWidth="1"/>
    <col min="125" max="16384" width="11.77734375" style="64" hidden="1"/>
  </cols>
  <sheetData>
    <row r="1" spans="1:124" s="6" customFormat="1" ht="25.8" x14ac:dyDescent="0.25">
      <c r="A1" s="1" t="str">
        <f ca="1" xml:space="preserve"> RIGHT(CELL("filename", A1), LEN(CELL("filename", A1)) - SEARCH("]", CELL("filename", A1)))</f>
        <v>Time</v>
      </c>
      <c r="B1" s="2"/>
      <c r="C1" s="3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</row>
    <row r="2" spans="1:124" s="18" customFormat="1" ht="14.4" x14ac:dyDescent="0.25">
      <c r="A2" s="7"/>
      <c r="B2" s="7"/>
      <c r="C2" s="8"/>
      <c r="D2" s="7"/>
      <c r="E2" s="16" t="str">
        <f xml:space="preserve"> Time!E$18</f>
        <v xml:space="preserve">Model period ending </v>
      </c>
      <c r="F2" s="501">
        <f xml:space="preserve"> check!F$15</f>
        <v>0</v>
      </c>
      <c r="G2" s="502" t="s">
        <v>406</v>
      </c>
      <c r="H2" s="54"/>
      <c r="I2" s="13"/>
      <c r="J2" s="13">
        <f xml:space="preserve"> Time!J$18</f>
        <v>44651</v>
      </c>
      <c r="K2" s="13">
        <f xml:space="preserve"> Time!K$18</f>
        <v>44742</v>
      </c>
      <c r="L2" s="13">
        <f xml:space="preserve"> Time!L$18</f>
        <v>44834</v>
      </c>
      <c r="M2" s="13">
        <f xml:space="preserve"> Time!M$18</f>
        <v>44926</v>
      </c>
      <c r="N2" s="13">
        <f xml:space="preserve"> Time!N$18</f>
        <v>45016</v>
      </c>
      <c r="O2" s="13">
        <f xml:space="preserve"> Time!O$18</f>
        <v>45107</v>
      </c>
      <c r="P2" s="13">
        <f xml:space="preserve"> Time!P$18</f>
        <v>45199</v>
      </c>
      <c r="Q2" s="13">
        <f xml:space="preserve"> Time!Q$18</f>
        <v>45291</v>
      </c>
      <c r="R2" s="13">
        <f xml:space="preserve"> Time!R$18</f>
        <v>45382</v>
      </c>
      <c r="S2" s="13">
        <f xml:space="preserve"> Time!S$18</f>
        <v>45473</v>
      </c>
      <c r="T2" s="13">
        <f xml:space="preserve"> Time!T$18</f>
        <v>45565</v>
      </c>
      <c r="U2" s="13">
        <f xml:space="preserve"> Time!U$18</f>
        <v>45657</v>
      </c>
      <c r="V2" s="13">
        <f xml:space="preserve"> Time!V$18</f>
        <v>45747</v>
      </c>
      <c r="W2" s="13">
        <f xml:space="preserve"> Time!W$18</f>
        <v>45838</v>
      </c>
      <c r="X2" s="13">
        <f xml:space="preserve"> Time!X$18</f>
        <v>45930</v>
      </c>
      <c r="Y2" s="13">
        <f xml:space="preserve"> Time!Y$18</f>
        <v>46022</v>
      </c>
      <c r="Z2" s="13">
        <f xml:space="preserve"> Time!Z$18</f>
        <v>46112</v>
      </c>
      <c r="AA2" s="13">
        <f xml:space="preserve"> Time!AA$18</f>
        <v>46203</v>
      </c>
      <c r="AB2" s="13">
        <f xml:space="preserve"> Time!AB$18</f>
        <v>46295</v>
      </c>
      <c r="AC2" s="13">
        <f xml:space="preserve"> Time!AC$18</f>
        <v>46387</v>
      </c>
      <c r="AD2" s="13">
        <f xml:space="preserve"> Time!AD$18</f>
        <v>46477</v>
      </c>
      <c r="AE2" s="13">
        <f xml:space="preserve"> Time!AE$18</f>
        <v>46568</v>
      </c>
      <c r="AF2" s="13">
        <f xml:space="preserve"> Time!AF$18</f>
        <v>46660</v>
      </c>
      <c r="AG2" s="13">
        <f xml:space="preserve"> Time!AG$18</f>
        <v>46752</v>
      </c>
      <c r="AH2" s="13">
        <f xml:space="preserve"> Time!AH$18</f>
        <v>46843</v>
      </c>
      <c r="AI2" s="13">
        <f xml:space="preserve"> Time!AI$18</f>
        <v>46934</v>
      </c>
      <c r="AJ2" s="13">
        <f xml:space="preserve"> Time!AJ$18</f>
        <v>47026</v>
      </c>
      <c r="AK2" s="13">
        <f xml:space="preserve"> Time!AK$18</f>
        <v>47118</v>
      </c>
      <c r="AL2" s="13">
        <f xml:space="preserve"> Time!AL$18</f>
        <v>47208</v>
      </c>
      <c r="AM2" s="13">
        <f xml:space="preserve"> Time!AM$18</f>
        <v>47299</v>
      </c>
      <c r="AN2" s="13">
        <f xml:space="preserve"> Time!AN$18</f>
        <v>47391</v>
      </c>
      <c r="AO2" s="13">
        <f xml:space="preserve"> Time!AO$18</f>
        <v>47483</v>
      </c>
      <c r="AP2" s="13">
        <f xml:space="preserve"> Time!AP$18</f>
        <v>47573</v>
      </c>
      <c r="AQ2" s="13">
        <f xml:space="preserve"> Time!AQ$18</f>
        <v>47664</v>
      </c>
      <c r="AR2" s="13">
        <f xml:space="preserve"> Time!AR$18</f>
        <v>47756</v>
      </c>
      <c r="AS2" s="13">
        <f xml:space="preserve"> Time!AS$18</f>
        <v>47848</v>
      </c>
      <c r="AT2" s="13">
        <f xml:space="preserve"> Time!AT$18</f>
        <v>47938</v>
      </c>
      <c r="AU2" s="13">
        <f xml:space="preserve"> Time!AU$18</f>
        <v>48029</v>
      </c>
      <c r="AV2" s="13">
        <f xml:space="preserve"> Time!AV$18</f>
        <v>48121</v>
      </c>
      <c r="AW2" s="13">
        <f xml:space="preserve"> Time!AW$18</f>
        <v>48213</v>
      </c>
      <c r="AX2" s="13">
        <f xml:space="preserve"> Time!AX$18</f>
        <v>48304</v>
      </c>
      <c r="AY2" s="13">
        <f xml:space="preserve"> Time!AY$18</f>
        <v>48395</v>
      </c>
      <c r="AZ2" s="13">
        <f xml:space="preserve"> Time!AZ$18</f>
        <v>48487</v>
      </c>
      <c r="BA2" s="13">
        <f xml:space="preserve"> Time!BA$18</f>
        <v>48579</v>
      </c>
      <c r="BB2" s="13">
        <f xml:space="preserve"> Time!BB$18</f>
        <v>48669</v>
      </c>
      <c r="BC2" s="13">
        <f xml:space="preserve"> Time!BC$18</f>
        <v>48760</v>
      </c>
      <c r="BD2" s="13">
        <f xml:space="preserve"> Time!BD$18</f>
        <v>48852</v>
      </c>
      <c r="BE2" s="13">
        <f xml:space="preserve"> Time!BE$18</f>
        <v>48944</v>
      </c>
      <c r="BF2" s="13">
        <f xml:space="preserve"> Time!BF$18</f>
        <v>49034</v>
      </c>
      <c r="BG2" s="13">
        <f xml:space="preserve"> Time!BG$18</f>
        <v>49125</v>
      </c>
      <c r="BH2" s="13">
        <f xml:space="preserve"> Time!BH$18</f>
        <v>49217</v>
      </c>
      <c r="BI2" s="13">
        <f xml:space="preserve"> Time!BI$18</f>
        <v>49309</v>
      </c>
      <c r="BJ2" s="13">
        <f xml:space="preserve"> Time!BJ$18</f>
        <v>49399</v>
      </c>
      <c r="BK2" s="13">
        <f xml:space="preserve"> Time!BK$18</f>
        <v>49490</v>
      </c>
      <c r="BL2" s="13">
        <f xml:space="preserve"> Time!BL$18</f>
        <v>49582</v>
      </c>
      <c r="BM2" s="13">
        <f xml:space="preserve"> Time!BM$18</f>
        <v>49674</v>
      </c>
      <c r="BN2" s="13">
        <f xml:space="preserve"> Time!BN$18</f>
        <v>49765</v>
      </c>
      <c r="BO2" s="13">
        <f xml:space="preserve"> Time!BO$18</f>
        <v>49856</v>
      </c>
      <c r="BP2" s="13">
        <f xml:space="preserve"> Time!BP$18</f>
        <v>49948</v>
      </c>
      <c r="BQ2" s="13">
        <f xml:space="preserve"> Time!BQ$18</f>
        <v>50040</v>
      </c>
      <c r="BR2" s="13">
        <f xml:space="preserve"> Time!BR$18</f>
        <v>50130</v>
      </c>
      <c r="BS2" s="13">
        <f xml:space="preserve"> Time!BS$18</f>
        <v>50221</v>
      </c>
      <c r="BT2" s="13">
        <f xml:space="preserve"> Time!BT$18</f>
        <v>50313</v>
      </c>
      <c r="BU2" s="13">
        <f xml:space="preserve"> Time!BU$18</f>
        <v>50405</v>
      </c>
      <c r="BV2" s="13">
        <f xml:space="preserve"> Time!BV$18</f>
        <v>50495</v>
      </c>
      <c r="BW2" s="13">
        <f xml:space="preserve"> Time!BW$18</f>
        <v>50586</v>
      </c>
      <c r="BX2" s="13">
        <f xml:space="preserve"> Time!BX$18</f>
        <v>50678</v>
      </c>
      <c r="BY2" s="13">
        <f xml:space="preserve"> Time!BY$18</f>
        <v>50770</v>
      </c>
      <c r="BZ2" s="13">
        <f xml:space="preserve"> Time!BZ$18</f>
        <v>50860</v>
      </c>
      <c r="CA2" s="13">
        <f xml:space="preserve"> Time!CA$18</f>
        <v>50951</v>
      </c>
      <c r="CB2" s="13">
        <f xml:space="preserve"> Time!CB$18</f>
        <v>51043</v>
      </c>
      <c r="CC2" s="13">
        <f xml:space="preserve"> Time!CC$18</f>
        <v>51135</v>
      </c>
      <c r="CD2" s="13">
        <f xml:space="preserve"> Time!CD$18</f>
        <v>51226</v>
      </c>
      <c r="CE2" s="13">
        <f xml:space="preserve"> Time!CE$18</f>
        <v>51317</v>
      </c>
      <c r="CF2" s="13">
        <f xml:space="preserve"> Time!CF$18</f>
        <v>51409</v>
      </c>
      <c r="CG2" s="13">
        <f xml:space="preserve"> Time!CG$18</f>
        <v>51501</v>
      </c>
      <c r="CH2" s="13">
        <f xml:space="preserve"> Time!CH$18</f>
        <v>51591</v>
      </c>
      <c r="CI2" s="13">
        <f xml:space="preserve"> Time!CI$18</f>
        <v>51682</v>
      </c>
      <c r="CJ2" s="13">
        <f xml:space="preserve"> Time!CJ$18</f>
        <v>51774</v>
      </c>
      <c r="CK2" s="13">
        <f xml:space="preserve"> Time!CK$18</f>
        <v>51866</v>
      </c>
      <c r="CL2" s="13">
        <f xml:space="preserve"> Time!CL$18</f>
        <v>51956</v>
      </c>
      <c r="CM2" s="13">
        <f xml:space="preserve"> Time!CM$18</f>
        <v>52047</v>
      </c>
      <c r="CN2" s="13">
        <f xml:space="preserve"> Time!CN$18</f>
        <v>52139</v>
      </c>
      <c r="CO2" s="13">
        <f xml:space="preserve"> Time!CO$18</f>
        <v>52231</v>
      </c>
      <c r="CP2" s="13">
        <f xml:space="preserve"> Time!CP$18</f>
        <v>52321</v>
      </c>
      <c r="CQ2" s="13">
        <f xml:space="preserve"> Time!CQ$18</f>
        <v>52412</v>
      </c>
      <c r="CR2" s="13">
        <f xml:space="preserve"> Time!CR$18</f>
        <v>52504</v>
      </c>
      <c r="CS2" s="13">
        <f xml:space="preserve"> Time!CS$18</f>
        <v>52596</v>
      </c>
      <c r="CT2" s="13">
        <f xml:space="preserve"> Time!CT$18</f>
        <v>52687</v>
      </c>
      <c r="CU2" s="13">
        <f xml:space="preserve"> Time!CU$18</f>
        <v>52778</v>
      </c>
      <c r="CV2" s="13">
        <f xml:space="preserve"> Time!CV$18</f>
        <v>52870</v>
      </c>
      <c r="CW2" s="13">
        <f xml:space="preserve"> Time!CW$18</f>
        <v>52962</v>
      </c>
      <c r="CX2" s="13">
        <f xml:space="preserve"> Time!CX$18</f>
        <v>53052</v>
      </c>
      <c r="CY2" s="13">
        <f xml:space="preserve"> Time!CY$18</f>
        <v>53143</v>
      </c>
      <c r="CZ2" s="13">
        <f xml:space="preserve"> Time!CZ$18</f>
        <v>53235</v>
      </c>
      <c r="DA2" s="13">
        <f xml:space="preserve"> Time!DA$18</f>
        <v>53327</v>
      </c>
      <c r="DB2" s="13">
        <f xml:space="preserve"> Time!DB$18</f>
        <v>53417</v>
      </c>
      <c r="DC2" s="13">
        <f xml:space="preserve"> Time!DC$18</f>
        <v>53508</v>
      </c>
      <c r="DD2" s="13">
        <f xml:space="preserve"> Time!DD$18</f>
        <v>53600</v>
      </c>
      <c r="DE2" s="13">
        <f xml:space="preserve"> Time!DE$18</f>
        <v>53692</v>
      </c>
      <c r="DF2" s="13">
        <f xml:space="preserve"> Time!DF$18</f>
        <v>53782</v>
      </c>
      <c r="DG2" s="13">
        <f xml:space="preserve"> Time!DG$18</f>
        <v>53873</v>
      </c>
      <c r="DH2" s="13">
        <f xml:space="preserve"> Time!DH$18</f>
        <v>53965</v>
      </c>
      <c r="DI2" s="13">
        <f xml:space="preserve"> Time!DI$18</f>
        <v>54057</v>
      </c>
      <c r="DJ2" s="13">
        <f xml:space="preserve"> Time!DJ$18</f>
        <v>54148</v>
      </c>
      <c r="DK2" s="13">
        <f xml:space="preserve"> Time!DK$18</f>
        <v>54239</v>
      </c>
      <c r="DL2" s="13">
        <f xml:space="preserve"> Time!DL$18</f>
        <v>54331</v>
      </c>
      <c r="DM2" s="13">
        <f xml:space="preserve"> Time!DM$18</f>
        <v>54423</v>
      </c>
      <c r="DN2" s="13">
        <f xml:space="preserve"> Time!DN$18</f>
        <v>54513</v>
      </c>
      <c r="DO2" s="13">
        <f xml:space="preserve"> Time!DO$18</f>
        <v>54604</v>
      </c>
      <c r="DP2" s="13">
        <f xml:space="preserve"> Time!DP$18</f>
        <v>54696</v>
      </c>
      <c r="DQ2" s="13">
        <f xml:space="preserve"> Time!DQ$18</f>
        <v>54788</v>
      </c>
      <c r="DR2" s="13">
        <f xml:space="preserve"> Time!DR$18</f>
        <v>54878</v>
      </c>
      <c r="DS2" s="13">
        <f xml:space="preserve"> Time!DS$18</f>
        <v>54969</v>
      </c>
      <c r="DT2" s="13">
        <f xml:space="preserve"> Time!DT$18</f>
        <v>55061</v>
      </c>
    </row>
    <row r="3" spans="1:124" s="18" customFormat="1" ht="14.4" x14ac:dyDescent="0.25">
      <c r="A3" s="7"/>
      <c r="B3" s="7"/>
      <c r="C3" s="8"/>
      <c r="D3" s="7"/>
      <c r="E3" s="16" t="str">
        <f xml:space="preserve"> Time!E$141</f>
        <v>Timeline label</v>
      </c>
      <c r="F3"/>
      <c r="G3"/>
      <c r="H3" s="54"/>
      <c r="I3" s="13"/>
      <c r="J3" s="56" t="str">
        <f xml:space="preserve"> Time!J$141</f>
        <v>Pre-fcst</v>
      </c>
      <c r="K3" s="56" t="str">
        <f xml:space="preserve"> Time!K$141</f>
        <v>Fin close</v>
      </c>
      <c r="L3" s="56" t="str">
        <f xml:space="preserve"> Time!L$141</f>
        <v>Forecast</v>
      </c>
      <c r="M3" s="56" t="str">
        <f xml:space="preserve"> Time!M$141</f>
        <v>Forecast</v>
      </c>
      <c r="N3" s="56" t="str">
        <f xml:space="preserve"> Time!N$141</f>
        <v>Forecast</v>
      </c>
      <c r="O3" s="56" t="str">
        <f xml:space="preserve"> Time!O$141</f>
        <v>Forecast</v>
      </c>
      <c r="P3" s="56" t="str">
        <f xml:space="preserve"> Time!P$141</f>
        <v>Forecast</v>
      </c>
      <c r="Q3" s="56" t="str">
        <f xml:space="preserve"> Time!Q$141</f>
        <v>Forecast</v>
      </c>
      <c r="R3" s="56" t="str">
        <f xml:space="preserve"> Time!R$141</f>
        <v>Forecast</v>
      </c>
      <c r="S3" s="56" t="str">
        <f xml:space="preserve"> Time!S$141</f>
        <v>Forecast</v>
      </c>
      <c r="T3" s="56" t="str">
        <f xml:space="preserve"> Time!T$141</f>
        <v>Forecast</v>
      </c>
      <c r="U3" s="56" t="str">
        <f xml:space="preserve"> Time!U$141</f>
        <v>Forecast</v>
      </c>
      <c r="V3" s="56" t="str">
        <f xml:space="preserve"> Time!V$141</f>
        <v>Forecast</v>
      </c>
      <c r="W3" s="56" t="str">
        <f xml:space="preserve"> Time!W$141</f>
        <v>Forecast</v>
      </c>
      <c r="X3" s="56" t="str">
        <f xml:space="preserve"> Time!X$141</f>
        <v>Forecast</v>
      </c>
      <c r="Y3" s="56" t="str">
        <f xml:space="preserve"> Time!Y$141</f>
        <v>Forecast</v>
      </c>
      <c r="Z3" s="56" t="str">
        <f xml:space="preserve"> Time!Z$141</f>
        <v>Forecast</v>
      </c>
      <c r="AA3" s="56" t="str">
        <f xml:space="preserve"> Time!AA$141</f>
        <v>Forecast</v>
      </c>
      <c r="AB3" s="56" t="str">
        <f xml:space="preserve"> Time!AB$141</f>
        <v>Forecast</v>
      </c>
      <c r="AC3" s="56" t="str">
        <f xml:space="preserve"> Time!AC$141</f>
        <v>Forecast</v>
      </c>
      <c r="AD3" s="56" t="str">
        <f xml:space="preserve"> Time!AD$141</f>
        <v>Forecast</v>
      </c>
      <c r="AE3" s="56" t="str">
        <f xml:space="preserve"> Time!AE$141</f>
        <v>Forecast</v>
      </c>
      <c r="AF3" s="56" t="str">
        <f xml:space="preserve"> Time!AF$141</f>
        <v>Forecast</v>
      </c>
      <c r="AG3" s="56" t="str">
        <f xml:space="preserve"> Time!AG$141</f>
        <v>Forecast</v>
      </c>
      <c r="AH3" s="56" t="str">
        <f xml:space="preserve"> Time!AH$141</f>
        <v>Forecast</v>
      </c>
      <c r="AI3" s="56" t="str">
        <f xml:space="preserve"> Time!AI$141</f>
        <v>Forecast</v>
      </c>
      <c r="AJ3" s="56" t="str">
        <f xml:space="preserve"> Time!AJ$141</f>
        <v>Forecast</v>
      </c>
      <c r="AK3" s="56" t="str">
        <f xml:space="preserve"> Time!AK$141</f>
        <v>Forecast</v>
      </c>
      <c r="AL3" s="56" t="str">
        <f xml:space="preserve"> Time!AL$141</f>
        <v>Forecast</v>
      </c>
      <c r="AM3" s="56" t="str">
        <f xml:space="preserve"> Time!AM$141</f>
        <v>Forecast</v>
      </c>
      <c r="AN3" s="56" t="str">
        <f xml:space="preserve"> Time!AN$141</f>
        <v>Forecast</v>
      </c>
      <c r="AO3" s="56" t="str">
        <f xml:space="preserve"> Time!AO$141</f>
        <v>Forecast</v>
      </c>
      <c r="AP3" s="56" t="str">
        <f xml:space="preserve"> Time!AP$141</f>
        <v>Forecast</v>
      </c>
      <c r="AQ3" s="56" t="str">
        <f xml:space="preserve"> Time!AQ$141</f>
        <v>Forecast</v>
      </c>
      <c r="AR3" s="56" t="str">
        <f xml:space="preserve"> Time!AR$141</f>
        <v>Forecast</v>
      </c>
      <c r="AS3" s="56" t="str">
        <f xml:space="preserve"> Time!AS$141</f>
        <v>Forecast</v>
      </c>
      <c r="AT3" s="56" t="str">
        <f xml:space="preserve"> Time!AT$141</f>
        <v>Forecast</v>
      </c>
      <c r="AU3" s="56" t="str">
        <f xml:space="preserve"> Time!AU$141</f>
        <v>Forecast</v>
      </c>
      <c r="AV3" s="56" t="str">
        <f xml:space="preserve"> Time!AV$141</f>
        <v>Forecast</v>
      </c>
      <c r="AW3" s="56" t="str">
        <f xml:space="preserve"> Time!AW$141</f>
        <v>Forecast</v>
      </c>
      <c r="AX3" s="56" t="str">
        <f xml:space="preserve"> Time!AX$141</f>
        <v>Forecast</v>
      </c>
      <c r="AY3" s="56" t="str">
        <f xml:space="preserve"> Time!AY$141</f>
        <v>Forecast</v>
      </c>
      <c r="AZ3" s="56" t="str">
        <f xml:space="preserve"> Time!AZ$141</f>
        <v>Forecast</v>
      </c>
      <c r="BA3" s="56" t="str">
        <f xml:space="preserve"> Time!BA$141</f>
        <v>Forecast</v>
      </c>
      <c r="BB3" s="56" t="str">
        <f xml:space="preserve"> Time!BB$141</f>
        <v>Forecast</v>
      </c>
      <c r="BC3" s="56" t="str">
        <f xml:space="preserve"> Time!BC$141</f>
        <v>Forecast</v>
      </c>
      <c r="BD3" s="56" t="str">
        <f xml:space="preserve"> Time!BD$141</f>
        <v>Forecast</v>
      </c>
      <c r="BE3" s="56" t="str">
        <f xml:space="preserve"> Time!BE$141</f>
        <v>Forecast</v>
      </c>
      <c r="BF3" s="56" t="str">
        <f xml:space="preserve"> Time!BF$141</f>
        <v>Forecast</v>
      </c>
      <c r="BG3" s="56" t="str">
        <f xml:space="preserve"> Time!BG$141</f>
        <v>Forecast</v>
      </c>
      <c r="BH3" s="56" t="str">
        <f xml:space="preserve"> Time!BH$141</f>
        <v>Forecast</v>
      </c>
      <c r="BI3" s="56" t="str">
        <f xml:space="preserve"> Time!BI$141</f>
        <v>Forecast</v>
      </c>
      <c r="BJ3" s="56" t="str">
        <f xml:space="preserve"> Time!BJ$141</f>
        <v>Forecast</v>
      </c>
      <c r="BK3" s="56" t="str">
        <f xml:space="preserve"> Time!BK$141</f>
        <v>Forecast</v>
      </c>
      <c r="BL3" s="56" t="str">
        <f xml:space="preserve"> Time!BL$141</f>
        <v>Forecast</v>
      </c>
      <c r="BM3" s="56" t="str">
        <f xml:space="preserve"> Time!BM$141</f>
        <v>Forecast</v>
      </c>
      <c r="BN3" s="56" t="str">
        <f xml:space="preserve"> Time!BN$141</f>
        <v>Forecast</v>
      </c>
      <c r="BO3" s="56" t="str">
        <f xml:space="preserve"> Time!BO$141</f>
        <v>Forecast</v>
      </c>
      <c r="BP3" s="56" t="str">
        <f xml:space="preserve"> Time!BP$141</f>
        <v>Forecast</v>
      </c>
      <c r="BQ3" s="56" t="str">
        <f xml:space="preserve"> Time!BQ$141</f>
        <v>Forecast</v>
      </c>
      <c r="BR3" s="56" t="str">
        <f xml:space="preserve"> Time!BR$141</f>
        <v>Forecast</v>
      </c>
      <c r="BS3" s="56" t="str">
        <f xml:space="preserve"> Time!BS$141</f>
        <v>Forecast</v>
      </c>
      <c r="BT3" s="56" t="str">
        <f xml:space="preserve"> Time!BT$141</f>
        <v>Forecast</v>
      </c>
      <c r="BU3" s="56" t="str">
        <f xml:space="preserve"> Time!BU$141</f>
        <v>Forecast</v>
      </c>
      <c r="BV3" s="56" t="str">
        <f xml:space="preserve"> Time!BV$141</f>
        <v>Forecast</v>
      </c>
      <c r="BW3" s="56" t="str">
        <f xml:space="preserve"> Time!BW$141</f>
        <v>Forecast</v>
      </c>
      <c r="BX3" s="56" t="str">
        <f xml:space="preserve"> Time!BX$141</f>
        <v>Forecast</v>
      </c>
      <c r="BY3" s="56" t="str">
        <f xml:space="preserve"> Time!BY$141</f>
        <v>Forecast</v>
      </c>
      <c r="BZ3" s="56" t="str">
        <f xml:space="preserve"> Time!BZ$141</f>
        <v>Forecast</v>
      </c>
      <c r="CA3" s="56" t="str">
        <f xml:space="preserve"> Time!CA$141</f>
        <v>Forecast</v>
      </c>
      <c r="CB3" s="56" t="str">
        <f xml:space="preserve"> Time!CB$141</f>
        <v>Forecast</v>
      </c>
      <c r="CC3" s="56" t="str">
        <f xml:space="preserve"> Time!CC$141</f>
        <v>Forecast</v>
      </c>
      <c r="CD3" s="56" t="str">
        <f xml:space="preserve"> Time!CD$141</f>
        <v>Forecast</v>
      </c>
      <c r="CE3" s="56" t="str">
        <f xml:space="preserve"> Time!CE$141</f>
        <v>Forecast</v>
      </c>
      <c r="CF3" s="56" t="str">
        <f xml:space="preserve"> Time!CF$141</f>
        <v>Forecast</v>
      </c>
      <c r="CG3" s="56" t="str">
        <f xml:space="preserve"> Time!CG$141</f>
        <v>Forecast</v>
      </c>
      <c r="CH3" s="56" t="str">
        <f xml:space="preserve"> Time!CH$141</f>
        <v>Forecast</v>
      </c>
      <c r="CI3" s="56" t="str">
        <f xml:space="preserve"> Time!CI$141</f>
        <v>Forecast</v>
      </c>
      <c r="CJ3" s="56" t="str">
        <f xml:space="preserve"> Time!CJ$141</f>
        <v>Forecast</v>
      </c>
      <c r="CK3" s="56" t="str">
        <f xml:space="preserve"> Time!CK$141</f>
        <v>Forecast</v>
      </c>
      <c r="CL3" s="56" t="str">
        <f xml:space="preserve"> Time!CL$141</f>
        <v>Forecast</v>
      </c>
      <c r="CM3" s="56" t="str">
        <f xml:space="preserve"> Time!CM$141</f>
        <v>Forecast</v>
      </c>
      <c r="CN3" s="56" t="str">
        <f xml:space="preserve"> Time!CN$141</f>
        <v>Forecast</v>
      </c>
      <c r="CO3" s="56" t="str">
        <f xml:space="preserve"> Time!CO$141</f>
        <v>Forecast</v>
      </c>
      <c r="CP3" s="56" t="str">
        <f xml:space="preserve"> Time!CP$141</f>
        <v>Forecast</v>
      </c>
      <c r="CQ3" s="56" t="str">
        <f xml:space="preserve"> Time!CQ$141</f>
        <v>Forecast</v>
      </c>
      <c r="CR3" s="56" t="str">
        <f xml:space="preserve"> Time!CR$141</f>
        <v>Forecast</v>
      </c>
      <c r="CS3" s="56" t="str">
        <f xml:space="preserve"> Time!CS$141</f>
        <v>Forecast</v>
      </c>
      <c r="CT3" s="56" t="str">
        <f xml:space="preserve"> Time!CT$141</f>
        <v>Forecast</v>
      </c>
      <c r="CU3" s="56" t="str">
        <f xml:space="preserve"> Time!CU$141</f>
        <v>Forecast</v>
      </c>
      <c r="CV3" s="56" t="str">
        <f xml:space="preserve"> Time!CV$141</f>
        <v>Forecast</v>
      </c>
      <c r="CW3" s="56" t="str">
        <f xml:space="preserve"> Time!CW$141</f>
        <v>Forecast</v>
      </c>
      <c r="CX3" s="56" t="str">
        <f xml:space="preserve"> Time!CX$141</f>
        <v>Forecast</v>
      </c>
      <c r="CY3" s="56" t="str">
        <f xml:space="preserve"> Time!CY$141</f>
        <v>Forecast</v>
      </c>
      <c r="CZ3" s="56" t="str">
        <f xml:space="preserve"> Time!CZ$141</f>
        <v>Forecast</v>
      </c>
      <c r="DA3" s="56" t="str">
        <f xml:space="preserve"> Time!DA$141</f>
        <v>Forecast</v>
      </c>
      <c r="DB3" s="56" t="str">
        <f xml:space="preserve"> Time!DB$141</f>
        <v>Forecast</v>
      </c>
      <c r="DC3" s="56" t="str">
        <f xml:space="preserve"> Time!DC$141</f>
        <v>Forecast</v>
      </c>
      <c r="DD3" s="56" t="str">
        <f xml:space="preserve"> Time!DD$141</f>
        <v>Forecast</v>
      </c>
      <c r="DE3" s="56" t="str">
        <f xml:space="preserve"> Time!DE$141</f>
        <v>Forecast</v>
      </c>
      <c r="DF3" s="56" t="str">
        <f xml:space="preserve"> Time!DF$141</f>
        <v>Forecast</v>
      </c>
      <c r="DG3" s="56" t="str">
        <f xml:space="preserve"> Time!DG$141</f>
        <v>Forecast</v>
      </c>
      <c r="DH3" s="56" t="str">
        <f xml:space="preserve"> Time!DH$141</f>
        <v>Post-fcst</v>
      </c>
      <c r="DI3" s="56" t="str">
        <f xml:space="preserve"> Time!DI$141</f>
        <v>Post-fcst</v>
      </c>
      <c r="DJ3" s="56" t="str">
        <f xml:space="preserve"> Time!DJ$141</f>
        <v>Post-fcst</v>
      </c>
      <c r="DK3" s="56" t="str">
        <f xml:space="preserve"> Time!DK$141</f>
        <v>Post-fcst</v>
      </c>
      <c r="DL3" s="56" t="str">
        <f xml:space="preserve"> Time!DL$141</f>
        <v>Post-fcst</v>
      </c>
      <c r="DM3" s="56" t="str">
        <f xml:space="preserve"> Time!DM$141</f>
        <v>Post-fcst</v>
      </c>
      <c r="DN3" s="56" t="str">
        <f xml:space="preserve"> Time!DN$141</f>
        <v>Post-fcst</v>
      </c>
      <c r="DO3" s="56" t="str">
        <f xml:space="preserve"> Time!DO$141</f>
        <v>Post-fcst</v>
      </c>
      <c r="DP3" s="56" t="str">
        <f xml:space="preserve"> Time!DP$141</f>
        <v>Post-fcst</v>
      </c>
      <c r="DQ3" s="56" t="str">
        <f xml:space="preserve"> Time!DQ$141</f>
        <v>Post-fcst</v>
      </c>
      <c r="DR3" s="56" t="str">
        <f xml:space="preserve"> Time!DR$141</f>
        <v>Post-fcst</v>
      </c>
      <c r="DS3" s="56" t="str">
        <f xml:space="preserve"> Time!DS$141</f>
        <v>Post-fcst</v>
      </c>
      <c r="DT3" s="56" t="str">
        <f xml:space="preserve"> Time!DT$141</f>
        <v>Post-fcst</v>
      </c>
    </row>
    <row r="4" spans="1:124" s="62" customFormat="1" ht="14.4" x14ac:dyDescent="0.25">
      <c r="A4" s="19"/>
      <c r="B4" s="19"/>
      <c r="C4" s="20"/>
      <c r="D4" s="22"/>
      <c r="E4" s="16" t="str">
        <f xml:space="preserve"> E$22</f>
        <v>Financial year ending</v>
      </c>
      <c r="F4"/>
      <c r="G4"/>
      <c r="H4" s="60"/>
      <c r="I4" s="60"/>
      <c r="J4" s="61">
        <f xml:space="preserve"> Time!J$22</f>
        <v>2022</v>
      </c>
      <c r="K4" s="61">
        <f xml:space="preserve"> Time!K$22</f>
        <v>2022</v>
      </c>
      <c r="L4" s="61">
        <f xml:space="preserve"> Time!L$22</f>
        <v>2022</v>
      </c>
      <c r="M4" s="61">
        <f xml:space="preserve"> Time!M$22</f>
        <v>2022</v>
      </c>
      <c r="N4" s="61">
        <f xml:space="preserve"> Time!N$22</f>
        <v>2023</v>
      </c>
      <c r="O4" s="61">
        <f xml:space="preserve"> Time!O$22</f>
        <v>2023</v>
      </c>
      <c r="P4" s="61">
        <f xml:space="preserve"> Time!P$22</f>
        <v>2023</v>
      </c>
      <c r="Q4" s="61">
        <f xml:space="preserve"> Time!Q$22</f>
        <v>2023</v>
      </c>
      <c r="R4" s="61">
        <f xml:space="preserve"> Time!R$22</f>
        <v>2024</v>
      </c>
      <c r="S4" s="61">
        <f xml:space="preserve"> Time!S$22</f>
        <v>2024</v>
      </c>
      <c r="T4" s="61">
        <f xml:space="preserve"> Time!T$22</f>
        <v>2024</v>
      </c>
      <c r="U4" s="61">
        <f xml:space="preserve"> Time!U$22</f>
        <v>2024</v>
      </c>
      <c r="V4" s="61">
        <f xml:space="preserve"> Time!V$22</f>
        <v>2025</v>
      </c>
      <c r="W4" s="61">
        <f xml:space="preserve"> Time!W$22</f>
        <v>2025</v>
      </c>
      <c r="X4" s="61">
        <f xml:space="preserve"> Time!X$22</f>
        <v>2025</v>
      </c>
      <c r="Y4" s="61">
        <f xml:space="preserve"> Time!Y$22</f>
        <v>2025</v>
      </c>
      <c r="Z4" s="61">
        <f xml:space="preserve"> Time!Z$22</f>
        <v>2026</v>
      </c>
      <c r="AA4" s="61">
        <f xml:space="preserve"> Time!AA$22</f>
        <v>2026</v>
      </c>
      <c r="AB4" s="61">
        <f xml:space="preserve"> Time!AB$22</f>
        <v>2026</v>
      </c>
      <c r="AC4" s="61">
        <f xml:space="preserve"> Time!AC$22</f>
        <v>2026</v>
      </c>
      <c r="AD4" s="61">
        <f xml:space="preserve"> Time!AD$22</f>
        <v>2027</v>
      </c>
      <c r="AE4" s="61">
        <f xml:space="preserve"> Time!AE$22</f>
        <v>2027</v>
      </c>
      <c r="AF4" s="61">
        <f xml:space="preserve"> Time!AF$22</f>
        <v>2027</v>
      </c>
      <c r="AG4" s="61">
        <f xml:space="preserve"> Time!AG$22</f>
        <v>2027</v>
      </c>
      <c r="AH4" s="61">
        <f xml:space="preserve"> Time!AH$22</f>
        <v>2028</v>
      </c>
      <c r="AI4" s="61">
        <f xml:space="preserve"> Time!AI$22</f>
        <v>2028</v>
      </c>
      <c r="AJ4" s="61">
        <f xml:space="preserve"> Time!AJ$22</f>
        <v>2028</v>
      </c>
      <c r="AK4" s="61">
        <f xml:space="preserve"> Time!AK$22</f>
        <v>2028</v>
      </c>
      <c r="AL4" s="61">
        <f xml:space="preserve"> Time!AL$22</f>
        <v>2029</v>
      </c>
      <c r="AM4" s="61">
        <f xml:space="preserve"> Time!AM$22</f>
        <v>2029</v>
      </c>
      <c r="AN4" s="61">
        <f xml:space="preserve"> Time!AN$22</f>
        <v>2029</v>
      </c>
      <c r="AO4" s="61">
        <f xml:space="preserve"> Time!AO$22</f>
        <v>2029</v>
      </c>
      <c r="AP4" s="61">
        <f xml:space="preserve"> Time!AP$22</f>
        <v>2030</v>
      </c>
      <c r="AQ4" s="61">
        <f xml:space="preserve"> Time!AQ$22</f>
        <v>2030</v>
      </c>
      <c r="AR4" s="61">
        <f xml:space="preserve"> Time!AR$22</f>
        <v>2030</v>
      </c>
      <c r="AS4" s="61">
        <f xml:space="preserve"> Time!AS$22</f>
        <v>2030</v>
      </c>
      <c r="AT4" s="61">
        <f xml:space="preserve"> Time!AT$22</f>
        <v>2031</v>
      </c>
      <c r="AU4" s="61">
        <f xml:space="preserve"> Time!AU$22</f>
        <v>2031</v>
      </c>
      <c r="AV4" s="61">
        <f xml:space="preserve"> Time!AV$22</f>
        <v>2031</v>
      </c>
      <c r="AW4" s="61">
        <f xml:space="preserve"> Time!AW$22</f>
        <v>2031</v>
      </c>
      <c r="AX4" s="61">
        <f xml:space="preserve"> Time!AX$22</f>
        <v>2032</v>
      </c>
      <c r="AY4" s="61">
        <f xml:space="preserve"> Time!AY$22</f>
        <v>2032</v>
      </c>
      <c r="AZ4" s="61">
        <f xml:space="preserve"> Time!AZ$22</f>
        <v>2032</v>
      </c>
      <c r="BA4" s="61">
        <f xml:space="preserve"> Time!BA$22</f>
        <v>2032</v>
      </c>
      <c r="BB4" s="61">
        <f xml:space="preserve"> Time!BB$22</f>
        <v>2033</v>
      </c>
      <c r="BC4" s="61">
        <f xml:space="preserve"> Time!BC$22</f>
        <v>2033</v>
      </c>
      <c r="BD4" s="61">
        <f xml:space="preserve"> Time!BD$22</f>
        <v>2033</v>
      </c>
      <c r="BE4" s="61">
        <f xml:space="preserve"> Time!BE$22</f>
        <v>2033</v>
      </c>
      <c r="BF4" s="61">
        <f xml:space="preserve"> Time!BF$22</f>
        <v>2034</v>
      </c>
      <c r="BG4" s="61">
        <f xml:space="preserve"> Time!BG$22</f>
        <v>2034</v>
      </c>
      <c r="BH4" s="61">
        <f xml:space="preserve"> Time!BH$22</f>
        <v>2034</v>
      </c>
      <c r="BI4" s="61">
        <f xml:space="preserve"> Time!BI$22</f>
        <v>2034</v>
      </c>
      <c r="BJ4" s="61">
        <f xml:space="preserve"> Time!BJ$22</f>
        <v>2035</v>
      </c>
      <c r="BK4" s="61">
        <f xml:space="preserve"> Time!BK$22</f>
        <v>2035</v>
      </c>
      <c r="BL4" s="61">
        <f xml:space="preserve"> Time!BL$22</f>
        <v>2035</v>
      </c>
      <c r="BM4" s="61">
        <f xml:space="preserve"> Time!BM$22</f>
        <v>2035</v>
      </c>
      <c r="BN4" s="61">
        <f xml:space="preserve"> Time!BN$22</f>
        <v>2036</v>
      </c>
      <c r="BO4" s="61">
        <f xml:space="preserve"> Time!BO$22</f>
        <v>2036</v>
      </c>
      <c r="BP4" s="61">
        <f xml:space="preserve"> Time!BP$22</f>
        <v>2036</v>
      </c>
      <c r="BQ4" s="61">
        <f xml:space="preserve"> Time!BQ$22</f>
        <v>2036</v>
      </c>
      <c r="BR4" s="61">
        <f xml:space="preserve"> Time!BR$22</f>
        <v>2037</v>
      </c>
      <c r="BS4" s="61">
        <f xml:space="preserve"> Time!BS$22</f>
        <v>2037</v>
      </c>
      <c r="BT4" s="61">
        <f xml:space="preserve"> Time!BT$22</f>
        <v>2037</v>
      </c>
      <c r="BU4" s="61">
        <f xml:space="preserve"> Time!BU$22</f>
        <v>2037</v>
      </c>
      <c r="BV4" s="61">
        <f xml:space="preserve"> Time!BV$22</f>
        <v>2038</v>
      </c>
      <c r="BW4" s="61">
        <f xml:space="preserve"> Time!BW$22</f>
        <v>2038</v>
      </c>
      <c r="BX4" s="61">
        <f xml:space="preserve"> Time!BX$22</f>
        <v>2038</v>
      </c>
      <c r="BY4" s="61">
        <f xml:space="preserve"> Time!BY$22</f>
        <v>2038</v>
      </c>
      <c r="BZ4" s="61">
        <f xml:space="preserve"> Time!BZ$22</f>
        <v>2039</v>
      </c>
      <c r="CA4" s="61">
        <f xml:space="preserve"> Time!CA$22</f>
        <v>2039</v>
      </c>
      <c r="CB4" s="61">
        <f xml:space="preserve"> Time!CB$22</f>
        <v>2039</v>
      </c>
      <c r="CC4" s="61">
        <f xml:space="preserve"> Time!CC$22</f>
        <v>2039</v>
      </c>
      <c r="CD4" s="61">
        <f xml:space="preserve"> Time!CD$22</f>
        <v>2040</v>
      </c>
      <c r="CE4" s="61">
        <f xml:space="preserve"> Time!CE$22</f>
        <v>2040</v>
      </c>
      <c r="CF4" s="61">
        <f xml:space="preserve"> Time!CF$22</f>
        <v>2040</v>
      </c>
      <c r="CG4" s="61">
        <f xml:space="preserve"> Time!CG$22</f>
        <v>2040</v>
      </c>
      <c r="CH4" s="61">
        <f xml:space="preserve"> Time!CH$22</f>
        <v>2041</v>
      </c>
      <c r="CI4" s="61">
        <f xml:space="preserve"> Time!CI$22</f>
        <v>2041</v>
      </c>
      <c r="CJ4" s="61">
        <f xml:space="preserve"> Time!CJ$22</f>
        <v>2041</v>
      </c>
      <c r="CK4" s="61">
        <f xml:space="preserve"> Time!CK$22</f>
        <v>2041</v>
      </c>
      <c r="CL4" s="61">
        <f xml:space="preserve"> Time!CL$22</f>
        <v>2042</v>
      </c>
      <c r="CM4" s="61">
        <f xml:space="preserve"> Time!CM$22</f>
        <v>2042</v>
      </c>
      <c r="CN4" s="61">
        <f xml:space="preserve"> Time!CN$22</f>
        <v>2042</v>
      </c>
      <c r="CO4" s="61">
        <f xml:space="preserve"> Time!CO$22</f>
        <v>2042</v>
      </c>
      <c r="CP4" s="61">
        <f xml:space="preserve"> Time!CP$22</f>
        <v>2043</v>
      </c>
      <c r="CQ4" s="61">
        <f xml:space="preserve"> Time!CQ$22</f>
        <v>2043</v>
      </c>
      <c r="CR4" s="61">
        <f xml:space="preserve"> Time!CR$22</f>
        <v>2043</v>
      </c>
      <c r="CS4" s="61">
        <f xml:space="preserve"> Time!CS$22</f>
        <v>2043</v>
      </c>
      <c r="CT4" s="61">
        <f xml:space="preserve"> Time!CT$22</f>
        <v>2044</v>
      </c>
      <c r="CU4" s="61">
        <f xml:space="preserve"> Time!CU$22</f>
        <v>2044</v>
      </c>
      <c r="CV4" s="61">
        <f xml:space="preserve"> Time!CV$22</f>
        <v>2044</v>
      </c>
      <c r="CW4" s="61">
        <f xml:space="preserve"> Time!CW$22</f>
        <v>2044</v>
      </c>
      <c r="CX4" s="61">
        <f xml:space="preserve"> Time!CX$22</f>
        <v>2045</v>
      </c>
      <c r="CY4" s="61">
        <f xml:space="preserve"> Time!CY$22</f>
        <v>2045</v>
      </c>
      <c r="CZ4" s="61">
        <f xml:space="preserve"> Time!CZ$22</f>
        <v>2045</v>
      </c>
      <c r="DA4" s="61">
        <f xml:space="preserve"> Time!DA$22</f>
        <v>2045</v>
      </c>
      <c r="DB4" s="61">
        <f xml:space="preserve"> Time!DB$22</f>
        <v>2046</v>
      </c>
      <c r="DC4" s="61">
        <f xml:space="preserve"> Time!DC$22</f>
        <v>2046</v>
      </c>
      <c r="DD4" s="61">
        <f xml:space="preserve"> Time!DD$22</f>
        <v>2046</v>
      </c>
      <c r="DE4" s="61">
        <f xml:space="preserve"> Time!DE$22</f>
        <v>2046</v>
      </c>
      <c r="DF4" s="61">
        <f xml:space="preserve"> Time!DF$22</f>
        <v>2047</v>
      </c>
      <c r="DG4" s="61">
        <f xml:space="preserve"> Time!DG$22</f>
        <v>2047</v>
      </c>
      <c r="DH4" s="61">
        <f xml:space="preserve"> Time!DH$22</f>
        <v>2047</v>
      </c>
      <c r="DI4" s="61">
        <f xml:space="preserve"> Time!DI$22</f>
        <v>2047</v>
      </c>
      <c r="DJ4" s="61">
        <f xml:space="preserve"> Time!DJ$22</f>
        <v>2048</v>
      </c>
      <c r="DK4" s="61">
        <f xml:space="preserve"> Time!DK$22</f>
        <v>2048</v>
      </c>
      <c r="DL4" s="61">
        <f xml:space="preserve"> Time!DL$22</f>
        <v>2048</v>
      </c>
      <c r="DM4" s="61">
        <f xml:space="preserve"> Time!DM$22</f>
        <v>2048</v>
      </c>
      <c r="DN4" s="61">
        <f xml:space="preserve"> Time!DN$22</f>
        <v>2049</v>
      </c>
      <c r="DO4" s="61">
        <f xml:space="preserve"> Time!DO$22</f>
        <v>2049</v>
      </c>
      <c r="DP4" s="61">
        <f xml:space="preserve"> Time!DP$22</f>
        <v>2049</v>
      </c>
      <c r="DQ4" s="61">
        <f xml:space="preserve"> Time!DQ$22</f>
        <v>2049</v>
      </c>
      <c r="DR4" s="61">
        <f xml:space="preserve"> Time!DR$22</f>
        <v>2050</v>
      </c>
      <c r="DS4" s="61">
        <f xml:space="preserve"> Time!DS$22</f>
        <v>2050</v>
      </c>
      <c r="DT4" s="61">
        <f xml:space="preserve"> Time!DT$22</f>
        <v>2050</v>
      </c>
    </row>
    <row r="5" spans="1:124" s="12" customFormat="1" ht="14.4" x14ac:dyDescent="0.25">
      <c r="A5" s="7"/>
      <c r="B5" s="7"/>
      <c r="C5" s="8"/>
      <c r="D5" s="10"/>
      <c r="E5" s="16" t="str">
        <f xml:space="preserve"> Time!E$9</f>
        <v>Model column counter</v>
      </c>
      <c r="F5" s="17" t="s">
        <v>24</v>
      </c>
      <c r="G5" s="7" t="s">
        <v>1</v>
      </c>
      <c r="H5" s="17" t="s">
        <v>25</v>
      </c>
      <c r="I5" s="10"/>
      <c r="J5" s="10">
        <f xml:space="preserve"> Time!J$9</f>
        <v>1</v>
      </c>
      <c r="K5" s="10">
        <f xml:space="preserve"> Time!K$9</f>
        <v>2</v>
      </c>
      <c r="L5" s="10">
        <f xml:space="preserve"> Time!L$9</f>
        <v>3</v>
      </c>
      <c r="M5" s="10">
        <f xml:space="preserve"> Time!M$9</f>
        <v>4</v>
      </c>
      <c r="N5" s="10">
        <f xml:space="preserve"> Time!N$9</f>
        <v>5</v>
      </c>
      <c r="O5" s="10">
        <f xml:space="preserve"> Time!O$9</f>
        <v>6</v>
      </c>
      <c r="P5" s="10">
        <f xml:space="preserve"> Time!P$9</f>
        <v>7</v>
      </c>
      <c r="Q5" s="10">
        <f xml:space="preserve"> Time!Q$9</f>
        <v>8</v>
      </c>
      <c r="R5" s="10">
        <f xml:space="preserve"> Time!R$9</f>
        <v>9</v>
      </c>
      <c r="S5" s="10">
        <f xml:space="preserve"> Time!S$9</f>
        <v>10</v>
      </c>
      <c r="T5" s="10">
        <f xml:space="preserve"> Time!T$9</f>
        <v>11</v>
      </c>
      <c r="U5" s="10">
        <f xml:space="preserve"> Time!U$9</f>
        <v>12</v>
      </c>
      <c r="V5" s="10">
        <f xml:space="preserve"> Time!V$9</f>
        <v>13</v>
      </c>
      <c r="W5" s="10">
        <f xml:space="preserve"> Time!W$9</f>
        <v>14</v>
      </c>
      <c r="X5" s="10">
        <f xml:space="preserve"> Time!X$9</f>
        <v>15</v>
      </c>
      <c r="Y5" s="10">
        <f xml:space="preserve"> Time!Y$9</f>
        <v>16</v>
      </c>
      <c r="Z5" s="10">
        <f xml:space="preserve"> Time!Z$9</f>
        <v>17</v>
      </c>
      <c r="AA5" s="10">
        <f xml:space="preserve"> Time!AA$9</f>
        <v>18</v>
      </c>
      <c r="AB5" s="10">
        <f xml:space="preserve"> Time!AB$9</f>
        <v>19</v>
      </c>
      <c r="AC5" s="10">
        <f xml:space="preserve"> Time!AC$9</f>
        <v>20</v>
      </c>
      <c r="AD5" s="10">
        <f xml:space="preserve"> Time!AD$9</f>
        <v>21</v>
      </c>
      <c r="AE5" s="10">
        <f xml:space="preserve"> Time!AE$9</f>
        <v>22</v>
      </c>
      <c r="AF5" s="10">
        <f xml:space="preserve"> Time!AF$9</f>
        <v>23</v>
      </c>
      <c r="AG5" s="10">
        <f xml:space="preserve"> Time!AG$9</f>
        <v>24</v>
      </c>
      <c r="AH5" s="10">
        <f xml:space="preserve"> Time!AH$9</f>
        <v>25</v>
      </c>
      <c r="AI5" s="10">
        <f xml:space="preserve"> Time!AI$9</f>
        <v>26</v>
      </c>
      <c r="AJ5" s="10">
        <f xml:space="preserve"> Time!AJ$9</f>
        <v>27</v>
      </c>
      <c r="AK5" s="10">
        <f xml:space="preserve"> Time!AK$9</f>
        <v>28</v>
      </c>
      <c r="AL5" s="10">
        <f xml:space="preserve"> Time!AL$9</f>
        <v>29</v>
      </c>
      <c r="AM5" s="10">
        <f xml:space="preserve"> Time!AM$9</f>
        <v>30</v>
      </c>
      <c r="AN5" s="10">
        <f xml:space="preserve"> Time!AN$9</f>
        <v>31</v>
      </c>
      <c r="AO5" s="10">
        <f xml:space="preserve"> Time!AO$9</f>
        <v>32</v>
      </c>
      <c r="AP5" s="10">
        <f xml:space="preserve"> Time!AP$9</f>
        <v>33</v>
      </c>
      <c r="AQ5" s="10">
        <f xml:space="preserve"> Time!AQ$9</f>
        <v>34</v>
      </c>
      <c r="AR5" s="10">
        <f xml:space="preserve"> Time!AR$9</f>
        <v>35</v>
      </c>
      <c r="AS5" s="10">
        <f xml:space="preserve"> Time!AS$9</f>
        <v>36</v>
      </c>
      <c r="AT5" s="10">
        <f xml:space="preserve"> Time!AT$9</f>
        <v>37</v>
      </c>
      <c r="AU5" s="10">
        <f xml:space="preserve"> Time!AU$9</f>
        <v>38</v>
      </c>
      <c r="AV5" s="10">
        <f xml:space="preserve"> Time!AV$9</f>
        <v>39</v>
      </c>
      <c r="AW5" s="10">
        <f xml:space="preserve"> Time!AW$9</f>
        <v>40</v>
      </c>
      <c r="AX5" s="10">
        <f xml:space="preserve"> Time!AX$9</f>
        <v>41</v>
      </c>
      <c r="AY5" s="10">
        <f xml:space="preserve"> Time!AY$9</f>
        <v>42</v>
      </c>
      <c r="AZ5" s="10">
        <f xml:space="preserve"> Time!AZ$9</f>
        <v>43</v>
      </c>
      <c r="BA5" s="10">
        <f xml:space="preserve"> Time!BA$9</f>
        <v>44</v>
      </c>
      <c r="BB5" s="10">
        <f xml:space="preserve"> Time!BB$9</f>
        <v>45</v>
      </c>
      <c r="BC5" s="10">
        <f xml:space="preserve"> Time!BC$9</f>
        <v>46</v>
      </c>
      <c r="BD5" s="10">
        <f xml:space="preserve"> Time!BD$9</f>
        <v>47</v>
      </c>
      <c r="BE5" s="10">
        <f xml:space="preserve"> Time!BE$9</f>
        <v>48</v>
      </c>
      <c r="BF5" s="10">
        <f xml:space="preserve"> Time!BF$9</f>
        <v>49</v>
      </c>
      <c r="BG5" s="10">
        <f xml:space="preserve"> Time!BG$9</f>
        <v>50</v>
      </c>
      <c r="BH5" s="10">
        <f xml:space="preserve"> Time!BH$9</f>
        <v>51</v>
      </c>
      <c r="BI5" s="10">
        <f xml:space="preserve"> Time!BI$9</f>
        <v>52</v>
      </c>
      <c r="BJ5" s="10">
        <f xml:space="preserve"> Time!BJ$9</f>
        <v>53</v>
      </c>
      <c r="BK5" s="10">
        <f xml:space="preserve"> Time!BK$9</f>
        <v>54</v>
      </c>
      <c r="BL5" s="10">
        <f xml:space="preserve"> Time!BL$9</f>
        <v>55</v>
      </c>
      <c r="BM5" s="10">
        <f xml:space="preserve"> Time!BM$9</f>
        <v>56</v>
      </c>
      <c r="BN5" s="10">
        <f xml:space="preserve"> Time!BN$9</f>
        <v>57</v>
      </c>
      <c r="BO5" s="10">
        <f xml:space="preserve"> Time!BO$9</f>
        <v>58</v>
      </c>
      <c r="BP5" s="10">
        <f xml:space="preserve"> Time!BP$9</f>
        <v>59</v>
      </c>
      <c r="BQ5" s="10">
        <f xml:space="preserve"> Time!BQ$9</f>
        <v>60</v>
      </c>
      <c r="BR5" s="10">
        <f xml:space="preserve"> Time!BR$9</f>
        <v>61</v>
      </c>
      <c r="BS5" s="10">
        <f xml:space="preserve"> Time!BS$9</f>
        <v>62</v>
      </c>
      <c r="BT5" s="10">
        <f xml:space="preserve"> Time!BT$9</f>
        <v>63</v>
      </c>
      <c r="BU5" s="10">
        <f xml:space="preserve"> Time!BU$9</f>
        <v>64</v>
      </c>
      <c r="BV5" s="10">
        <f xml:space="preserve"> Time!BV$9</f>
        <v>65</v>
      </c>
      <c r="BW5" s="10">
        <f xml:space="preserve"> Time!BW$9</f>
        <v>66</v>
      </c>
      <c r="BX5" s="10">
        <f xml:space="preserve"> Time!BX$9</f>
        <v>67</v>
      </c>
      <c r="BY5" s="10">
        <f xml:space="preserve"> Time!BY$9</f>
        <v>68</v>
      </c>
      <c r="BZ5" s="10">
        <f xml:space="preserve"> Time!BZ$9</f>
        <v>69</v>
      </c>
      <c r="CA5" s="10">
        <f xml:space="preserve"> Time!CA$9</f>
        <v>70</v>
      </c>
      <c r="CB5" s="10">
        <f xml:space="preserve"> Time!CB$9</f>
        <v>71</v>
      </c>
      <c r="CC5" s="10">
        <f xml:space="preserve"> Time!CC$9</f>
        <v>72</v>
      </c>
      <c r="CD5" s="10">
        <f xml:space="preserve"> Time!CD$9</f>
        <v>73</v>
      </c>
      <c r="CE5" s="10">
        <f xml:space="preserve"> Time!CE$9</f>
        <v>74</v>
      </c>
      <c r="CF5" s="10">
        <f xml:space="preserve"> Time!CF$9</f>
        <v>75</v>
      </c>
      <c r="CG5" s="10">
        <f xml:space="preserve"> Time!CG$9</f>
        <v>76</v>
      </c>
      <c r="CH5" s="10">
        <f xml:space="preserve"> Time!CH$9</f>
        <v>77</v>
      </c>
      <c r="CI5" s="10">
        <f xml:space="preserve"> Time!CI$9</f>
        <v>78</v>
      </c>
      <c r="CJ5" s="10">
        <f xml:space="preserve"> Time!CJ$9</f>
        <v>79</v>
      </c>
      <c r="CK5" s="10">
        <f xml:space="preserve"> Time!CK$9</f>
        <v>80</v>
      </c>
      <c r="CL5" s="10">
        <f xml:space="preserve"> Time!CL$9</f>
        <v>81</v>
      </c>
      <c r="CM5" s="10">
        <f xml:space="preserve"> Time!CM$9</f>
        <v>82</v>
      </c>
      <c r="CN5" s="10">
        <f xml:space="preserve"> Time!CN$9</f>
        <v>83</v>
      </c>
      <c r="CO5" s="10">
        <f xml:space="preserve"> Time!CO$9</f>
        <v>84</v>
      </c>
      <c r="CP5" s="10">
        <f xml:space="preserve"> Time!CP$9</f>
        <v>85</v>
      </c>
      <c r="CQ5" s="10">
        <f xml:space="preserve"> Time!CQ$9</f>
        <v>86</v>
      </c>
      <c r="CR5" s="10">
        <f xml:space="preserve"> Time!CR$9</f>
        <v>87</v>
      </c>
      <c r="CS5" s="10">
        <f xml:space="preserve"> Time!CS$9</f>
        <v>88</v>
      </c>
      <c r="CT5" s="10">
        <f xml:space="preserve"> Time!CT$9</f>
        <v>89</v>
      </c>
      <c r="CU5" s="10">
        <f xml:space="preserve"> Time!CU$9</f>
        <v>90</v>
      </c>
      <c r="CV5" s="10">
        <f xml:space="preserve"> Time!CV$9</f>
        <v>91</v>
      </c>
      <c r="CW5" s="10">
        <f xml:space="preserve"> Time!CW$9</f>
        <v>92</v>
      </c>
      <c r="CX5" s="10">
        <f xml:space="preserve"> Time!CX$9</f>
        <v>93</v>
      </c>
      <c r="CY5" s="10">
        <f xml:space="preserve"> Time!CY$9</f>
        <v>94</v>
      </c>
      <c r="CZ5" s="10">
        <f xml:space="preserve"> Time!CZ$9</f>
        <v>95</v>
      </c>
      <c r="DA5" s="10">
        <f xml:space="preserve"> Time!DA$9</f>
        <v>96</v>
      </c>
      <c r="DB5" s="10">
        <f xml:space="preserve"> Time!DB$9</f>
        <v>97</v>
      </c>
      <c r="DC5" s="10">
        <f xml:space="preserve"> Time!DC$9</f>
        <v>98</v>
      </c>
      <c r="DD5" s="10">
        <f xml:space="preserve"> Time!DD$9</f>
        <v>99</v>
      </c>
      <c r="DE5" s="10">
        <f xml:space="preserve"> Time!DE$9</f>
        <v>100</v>
      </c>
      <c r="DF5" s="10">
        <f xml:space="preserve"> Time!DF$9</f>
        <v>101</v>
      </c>
      <c r="DG5" s="10">
        <f xml:space="preserve"> Time!DG$9</f>
        <v>102</v>
      </c>
      <c r="DH5" s="10">
        <f xml:space="preserve"> Time!DH$9</f>
        <v>103</v>
      </c>
      <c r="DI5" s="10">
        <f xml:space="preserve"> Time!DI$9</f>
        <v>104</v>
      </c>
      <c r="DJ5" s="10">
        <f xml:space="preserve"> Time!DJ$9</f>
        <v>105</v>
      </c>
      <c r="DK5" s="10">
        <f xml:space="preserve"> Time!DK$9</f>
        <v>106</v>
      </c>
      <c r="DL5" s="10">
        <f xml:space="preserve"> Time!DL$9</f>
        <v>107</v>
      </c>
      <c r="DM5" s="10">
        <f xml:space="preserve"> Time!DM$9</f>
        <v>108</v>
      </c>
      <c r="DN5" s="10">
        <f xml:space="preserve"> Time!DN$9</f>
        <v>109</v>
      </c>
      <c r="DO5" s="10">
        <f xml:space="preserve"> Time!DO$9</f>
        <v>110</v>
      </c>
      <c r="DP5" s="10">
        <f xml:space="preserve"> Time!DP$9</f>
        <v>111</v>
      </c>
      <c r="DQ5" s="10">
        <f xml:space="preserve"> Time!DQ$9</f>
        <v>112</v>
      </c>
      <c r="DR5" s="10">
        <f xml:space="preserve"> Time!DR$9</f>
        <v>113</v>
      </c>
      <c r="DS5" s="10">
        <f xml:space="preserve"> Time!DS$9</f>
        <v>114</v>
      </c>
      <c r="DT5" s="10">
        <f xml:space="preserve"> Time!DT$9</f>
        <v>115</v>
      </c>
    </row>
    <row r="6" spans="1:124" ht="14.4" x14ac:dyDescent="0.25">
      <c r="A6" s="19"/>
      <c r="B6" s="19"/>
      <c r="C6" s="20"/>
      <c r="D6" s="22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  <c r="CJ6" s="38"/>
      <c r="CK6" s="38"/>
      <c r="CL6" s="38"/>
      <c r="CM6" s="38"/>
      <c r="CN6" s="38"/>
      <c r="CO6" s="38"/>
      <c r="CP6" s="38"/>
      <c r="CQ6" s="38"/>
      <c r="CR6" s="38"/>
      <c r="CS6" s="38"/>
      <c r="CT6" s="38"/>
      <c r="CU6" s="38"/>
      <c r="CV6" s="38"/>
      <c r="CW6" s="38"/>
      <c r="CX6" s="38"/>
      <c r="CY6" s="38"/>
      <c r="CZ6" s="38"/>
      <c r="DA6" s="38"/>
      <c r="DB6" s="38"/>
      <c r="DC6" s="38"/>
      <c r="DD6" s="38"/>
      <c r="DE6" s="38"/>
      <c r="DF6" s="38"/>
      <c r="DG6" s="38"/>
      <c r="DH6" s="38"/>
      <c r="DI6" s="38"/>
      <c r="DJ6" s="38"/>
      <c r="DK6" s="38"/>
      <c r="DL6" s="38"/>
      <c r="DM6" s="38"/>
      <c r="DN6" s="38"/>
      <c r="DO6" s="38"/>
      <c r="DP6" s="38"/>
      <c r="DQ6" s="38"/>
      <c r="DR6" s="38"/>
      <c r="DS6" s="38"/>
      <c r="DT6" s="38"/>
    </row>
    <row r="7" spans="1:124" s="71" customFormat="1" ht="14.4" x14ac:dyDescent="0.25">
      <c r="A7" s="7" t="s">
        <v>27</v>
      </c>
      <c r="B7" s="7"/>
      <c r="C7" s="8"/>
      <c r="D7" s="10"/>
      <c r="E7" s="69"/>
      <c r="F7" s="69"/>
      <c r="G7" s="70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9"/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69"/>
      <c r="BX7" s="69"/>
      <c r="BY7" s="69"/>
      <c r="BZ7" s="69"/>
      <c r="CA7" s="69"/>
      <c r="CB7" s="69"/>
      <c r="CC7" s="69"/>
      <c r="CD7" s="69"/>
      <c r="CE7" s="69"/>
      <c r="CF7" s="69"/>
      <c r="CG7" s="69"/>
      <c r="CH7" s="69"/>
      <c r="CI7" s="69"/>
      <c r="CJ7" s="69"/>
      <c r="CK7" s="69"/>
      <c r="CL7" s="69"/>
      <c r="CM7" s="69"/>
      <c r="CN7" s="69"/>
      <c r="CO7" s="69"/>
      <c r="CP7" s="69"/>
      <c r="CQ7" s="69"/>
      <c r="CR7" s="69"/>
      <c r="CS7" s="69"/>
      <c r="CT7" s="69"/>
      <c r="CU7" s="69"/>
      <c r="CV7" s="69"/>
      <c r="CW7" s="69"/>
      <c r="CX7" s="69"/>
      <c r="CY7" s="69"/>
      <c r="CZ7" s="69"/>
      <c r="DA7" s="69"/>
      <c r="DB7" s="69"/>
      <c r="DC7" s="69"/>
      <c r="DD7" s="69"/>
      <c r="DE7" s="69"/>
      <c r="DF7" s="69"/>
      <c r="DG7" s="69"/>
      <c r="DH7" s="69"/>
      <c r="DI7" s="69"/>
      <c r="DJ7" s="69"/>
      <c r="DK7" s="69"/>
      <c r="DL7" s="69"/>
      <c r="DM7" s="69"/>
      <c r="DN7" s="69"/>
      <c r="DO7" s="69"/>
      <c r="DP7" s="69"/>
      <c r="DQ7" s="69"/>
      <c r="DR7" s="69"/>
      <c r="DS7" s="69"/>
      <c r="DT7" s="69"/>
    </row>
    <row r="8" spans="1:124" s="71" customFormat="1" ht="14.4" x14ac:dyDescent="0.25">
      <c r="A8" s="7"/>
      <c r="B8" s="7"/>
      <c r="C8" s="8"/>
      <c r="D8" s="10"/>
      <c r="E8" s="69"/>
      <c r="F8" s="69"/>
      <c r="G8" s="70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69"/>
      <c r="BI8" s="69"/>
      <c r="BJ8" s="69"/>
      <c r="BK8" s="69"/>
      <c r="BL8" s="69"/>
      <c r="BM8" s="69"/>
      <c r="BN8" s="69"/>
      <c r="BO8" s="69"/>
      <c r="BP8" s="69"/>
      <c r="BQ8" s="69"/>
      <c r="BR8" s="69"/>
      <c r="BS8" s="69"/>
      <c r="BT8" s="69"/>
      <c r="BU8" s="69"/>
      <c r="BV8" s="69"/>
      <c r="BW8" s="69"/>
      <c r="BX8" s="69"/>
      <c r="BY8" s="69"/>
      <c r="BZ8" s="69"/>
      <c r="CA8" s="69"/>
      <c r="CB8" s="69"/>
      <c r="CC8" s="69"/>
      <c r="CD8" s="69"/>
      <c r="CE8" s="69"/>
      <c r="CF8" s="69"/>
      <c r="CG8" s="69"/>
      <c r="CH8" s="69"/>
      <c r="CI8" s="69"/>
      <c r="CJ8" s="69"/>
      <c r="CK8" s="69"/>
      <c r="CL8" s="69"/>
      <c r="CM8" s="69"/>
      <c r="CN8" s="69"/>
      <c r="CO8" s="69"/>
      <c r="CP8" s="69"/>
      <c r="CQ8" s="69"/>
      <c r="CR8" s="69"/>
      <c r="CS8" s="69"/>
      <c r="CT8" s="69"/>
      <c r="CU8" s="69"/>
      <c r="CV8" s="69"/>
      <c r="CW8" s="69"/>
      <c r="CX8" s="69"/>
      <c r="CY8" s="69"/>
      <c r="CZ8" s="69"/>
      <c r="DA8" s="69"/>
      <c r="DB8" s="69"/>
      <c r="DC8" s="69"/>
      <c r="DD8" s="69"/>
      <c r="DE8" s="69"/>
      <c r="DF8" s="69"/>
      <c r="DG8" s="69"/>
      <c r="DH8" s="69"/>
      <c r="DI8" s="69"/>
      <c r="DJ8" s="69"/>
      <c r="DK8" s="69"/>
      <c r="DL8" s="69"/>
      <c r="DM8" s="69"/>
      <c r="DN8" s="69"/>
      <c r="DO8" s="69"/>
      <c r="DP8" s="69"/>
      <c r="DQ8" s="69"/>
      <c r="DR8" s="69"/>
      <c r="DS8" s="69"/>
      <c r="DT8" s="69"/>
    </row>
    <row r="9" spans="1:124" s="305" customFormat="1" ht="14.4" x14ac:dyDescent="0.25">
      <c r="A9" s="287"/>
      <c r="B9" s="287"/>
      <c r="C9" s="288"/>
      <c r="D9" s="289"/>
      <c r="E9" s="86" t="s">
        <v>28</v>
      </c>
      <c r="F9" s="86"/>
      <c r="G9" s="86" t="s">
        <v>29</v>
      </c>
      <c r="H9" s="86"/>
      <c r="I9" s="393"/>
      <c r="J9" s="86">
        <f t="shared" ref="J9:BB9" si="0" xml:space="preserve"> I9 + 1</f>
        <v>1</v>
      </c>
      <c r="K9" s="86">
        <f t="shared" si="0"/>
        <v>2</v>
      </c>
      <c r="L9" s="86">
        <f t="shared" si="0"/>
        <v>3</v>
      </c>
      <c r="M9" s="86">
        <f t="shared" si="0"/>
        <v>4</v>
      </c>
      <c r="N9" s="86">
        <f t="shared" si="0"/>
        <v>5</v>
      </c>
      <c r="O9" s="86">
        <f t="shared" si="0"/>
        <v>6</v>
      </c>
      <c r="P9" s="86">
        <f t="shared" si="0"/>
        <v>7</v>
      </c>
      <c r="Q9" s="86">
        <f t="shared" si="0"/>
        <v>8</v>
      </c>
      <c r="R9" s="86">
        <f t="shared" si="0"/>
        <v>9</v>
      </c>
      <c r="S9" s="86">
        <f t="shared" si="0"/>
        <v>10</v>
      </c>
      <c r="T9" s="86">
        <f t="shared" si="0"/>
        <v>11</v>
      </c>
      <c r="U9" s="86">
        <f t="shared" si="0"/>
        <v>12</v>
      </c>
      <c r="V9" s="86">
        <f t="shared" si="0"/>
        <v>13</v>
      </c>
      <c r="W9" s="86">
        <f t="shared" si="0"/>
        <v>14</v>
      </c>
      <c r="X9" s="86">
        <f t="shared" si="0"/>
        <v>15</v>
      </c>
      <c r="Y9" s="86">
        <f t="shared" si="0"/>
        <v>16</v>
      </c>
      <c r="Z9" s="86">
        <f t="shared" si="0"/>
        <v>17</v>
      </c>
      <c r="AA9" s="86">
        <f t="shared" si="0"/>
        <v>18</v>
      </c>
      <c r="AB9" s="86">
        <f t="shared" si="0"/>
        <v>19</v>
      </c>
      <c r="AC9" s="86">
        <f t="shared" si="0"/>
        <v>20</v>
      </c>
      <c r="AD9" s="86">
        <f t="shared" si="0"/>
        <v>21</v>
      </c>
      <c r="AE9" s="86">
        <f t="shared" si="0"/>
        <v>22</v>
      </c>
      <c r="AF9" s="86">
        <f t="shared" si="0"/>
        <v>23</v>
      </c>
      <c r="AG9" s="86">
        <f t="shared" si="0"/>
        <v>24</v>
      </c>
      <c r="AH9" s="86">
        <f t="shared" si="0"/>
        <v>25</v>
      </c>
      <c r="AI9" s="86">
        <f t="shared" si="0"/>
        <v>26</v>
      </c>
      <c r="AJ9" s="86">
        <f t="shared" si="0"/>
        <v>27</v>
      </c>
      <c r="AK9" s="86">
        <f t="shared" si="0"/>
        <v>28</v>
      </c>
      <c r="AL9" s="86">
        <f t="shared" si="0"/>
        <v>29</v>
      </c>
      <c r="AM9" s="86">
        <f t="shared" si="0"/>
        <v>30</v>
      </c>
      <c r="AN9" s="86">
        <f t="shared" si="0"/>
        <v>31</v>
      </c>
      <c r="AO9" s="86">
        <f t="shared" si="0"/>
        <v>32</v>
      </c>
      <c r="AP9" s="86">
        <f t="shared" si="0"/>
        <v>33</v>
      </c>
      <c r="AQ9" s="86">
        <f t="shared" si="0"/>
        <v>34</v>
      </c>
      <c r="AR9" s="86">
        <f t="shared" si="0"/>
        <v>35</v>
      </c>
      <c r="AS9" s="86">
        <f t="shared" si="0"/>
        <v>36</v>
      </c>
      <c r="AT9" s="86">
        <f t="shared" si="0"/>
        <v>37</v>
      </c>
      <c r="AU9" s="86">
        <f t="shared" si="0"/>
        <v>38</v>
      </c>
      <c r="AV9" s="86">
        <f t="shared" si="0"/>
        <v>39</v>
      </c>
      <c r="AW9" s="86">
        <f t="shared" si="0"/>
        <v>40</v>
      </c>
      <c r="AX9" s="86">
        <f t="shared" si="0"/>
        <v>41</v>
      </c>
      <c r="AY9" s="86">
        <f t="shared" si="0"/>
        <v>42</v>
      </c>
      <c r="AZ9" s="86">
        <f t="shared" si="0"/>
        <v>43</v>
      </c>
      <c r="BA9" s="86">
        <f t="shared" si="0"/>
        <v>44</v>
      </c>
      <c r="BB9" s="86">
        <f t="shared" si="0"/>
        <v>45</v>
      </c>
      <c r="BC9" s="86">
        <f t="shared" ref="BC9" si="1" xml:space="preserve"> BB9 + 1</f>
        <v>46</v>
      </c>
      <c r="BD9" s="86">
        <f t="shared" ref="BD9" si="2" xml:space="preserve"> BC9 + 1</f>
        <v>47</v>
      </c>
      <c r="BE9" s="86">
        <f t="shared" ref="BE9" si="3" xml:space="preserve"> BD9 + 1</f>
        <v>48</v>
      </c>
      <c r="BF9" s="86">
        <f t="shared" ref="BF9" si="4" xml:space="preserve"> BE9 + 1</f>
        <v>49</v>
      </c>
      <c r="BG9" s="86">
        <f t="shared" ref="BG9" si="5" xml:space="preserve"> BF9 + 1</f>
        <v>50</v>
      </c>
      <c r="BH9" s="86">
        <f t="shared" ref="BH9" si="6" xml:space="preserve"> BG9 + 1</f>
        <v>51</v>
      </c>
      <c r="BI9" s="86">
        <f t="shared" ref="BI9" si="7" xml:space="preserve"> BH9 + 1</f>
        <v>52</v>
      </c>
      <c r="BJ9" s="86">
        <f t="shared" ref="BJ9" si="8" xml:space="preserve"> BI9 + 1</f>
        <v>53</v>
      </c>
      <c r="BK9" s="86">
        <f t="shared" ref="BK9" si="9" xml:space="preserve"> BJ9 + 1</f>
        <v>54</v>
      </c>
      <c r="BL9" s="86">
        <f t="shared" ref="BL9" si="10" xml:space="preserve"> BK9 + 1</f>
        <v>55</v>
      </c>
      <c r="BM9" s="86">
        <f t="shared" ref="BM9" si="11" xml:space="preserve"> BL9 + 1</f>
        <v>56</v>
      </c>
      <c r="BN9" s="86">
        <f t="shared" ref="BN9" si="12" xml:space="preserve"> BM9 + 1</f>
        <v>57</v>
      </c>
      <c r="BO9" s="86">
        <f t="shared" ref="BO9" si="13" xml:space="preserve"> BN9 + 1</f>
        <v>58</v>
      </c>
      <c r="BP9" s="86">
        <f t="shared" ref="BP9" si="14" xml:space="preserve"> BO9 + 1</f>
        <v>59</v>
      </c>
      <c r="BQ9" s="86">
        <f t="shared" ref="BQ9" si="15" xml:space="preserve"> BP9 + 1</f>
        <v>60</v>
      </c>
      <c r="BR9" s="86">
        <f t="shared" ref="BR9" si="16" xml:space="preserve"> BQ9 + 1</f>
        <v>61</v>
      </c>
      <c r="BS9" s="86">
        <f t="shared" ref="BS9" si="17" xml:space="preserve"> BR9 + 1</f>
        <v>62</v>
      </c>
      <c r="BT9" s="86">
        <f t="shared" ref="BT9" si="18" xml:space="preserve"> BS9 + 1</f>
        <v>63</v>
      </c>
      <c r="BU9" s="86">
        <f t="shared" ref="BU9" si="19" xml:space="preserve"> BT9 + 1</f>
        <v>64</v>
      </c>
      <c r="BV9" s="86">
        <f t="shared" ref="BV9" si="20" xml:space="preserve"> BU9 + 1</f>
        <v>65</v>
      </c>
      <c r="BW9" s="86">
        <f t="shared" ref="BW9" si="21" xml:space="preserve"> BV9 + 1</f>
        <v>66</v>
      </c>
      <c r="BX9" s="86">
        <f t="shared" ref="BX9" si="22" xml:space="preserve"> BW9 + 1</f>
        <v>67</v>
      </c>
      <c r="BY9" s="86">
        <f t="shared" ref="BY9" si="23" xml:space="preserve"> BX9 + 1</f>
        <v>68</v>
      </c>
      <c r="BZ9" s="86">
        <f t="shared" ref="BZ9" si="24" xml:space="preserve"> BY9 + 1</f>
        <v>69</v>
      </c>
      <c r="CA9" s="86">
        <f t="shared" ref="CA9" si="25" xml:space="preserve"> BZ9 + 1</f>
        <v>70</v>
      </c>
      <c r="CB9" s="86">
        <f t="shared" ref="CB9" si="26" xml:space="preserve"> CA9 + 1</f>
        <v>71</v>
      </c>
      <c r="CC9" s="86">
        <f t="shared" ref="CC9" si="27" xml:space="preserve"> CB9 + 1</f>
        <v>72</v>
      </c>
      <c r="CD9" s="86">
        <f t="shared" ref="CD9" si="28" xml:space="preserve"> CC9 + 1</f>
        <v>73</v>
      </c>
      <c r="CE9" s="86">
        <f t="shared" ref="CE9" si="29" xml:space="preserve"> CD9 + 1</f>
        <v>74</v>
      </c>
      <c r="CF9" s="86">
        <f t="shared" ref="CF9" si="30" xml:space="preserve"> CE9 + 1</f>
        <v>75</v>
      </c>
      <c r="CG9" s="86">
        <f t="shared" ref="CG9" si="31" xml:space="preserve"> CF9 + 1</f>
        <v>76</v>
      </c>
      <c r="CH9" s="86">
        <f t="shared" ref="CH9" si="32" xml:space="preserve"> CG9 + 1</f>
        <v>77</v>
      </c>
      <c r="CI9" s="86">
        <f t="shared" ref="CI9" si="33" xml:space="preserve"> CH9 + 1</f>
        <v>78</v>
      </c>
      <c r="CJ9" s="86">
        <f t="shared" ref="CJ9" si="34" xml:space="preserve"> CI9 + 1</f>
        <v>79</v>
      </c>
      <c r="CK9" s="86">
        <f t="shared" ref="CK9" si="35" xml:space="preserve"> CJ9 + 1</f>
        <v>80</v>
      </c>
      <c r="CL9" s="86">
        <f t="shared" ref="CL9" si="36" xml:space="preserve"> CK9 + 1</f>
        <v>81</v>
      </c>
      <c r="CM9" s="86">
        <f t="shared" ref="CM9" si="37" xml:space="preserve"> CL9 + 1</f>
        <v>82</v>
      </c>
      <c r="CN9" s="86">
        <f t="shared" ref="CN9" si="38" xml:space="preserve"> CM9 + 1</f>
        <v>83</v>
      </c>
      <c r="CO9" s="86">
        <f t="shared" ref="CO9" si="39" xml:space="preserve"> CN9 + 1</f>
        <v>84</v>
      </c>
      <c r="CP9" s="86">
        <f t="shared" ref="CP9" si="40" xml:space="preserve"> CO9 + 1</f>
        <v>85</v>
      </c>
      <c r="CQ9" s="86">
        <f t="shared" ref="CQ9" si="41" xml:space="preserve"> CP9 + 1</f>
        <v>86</v>
      </c>
      <c r="CR9" s="86">
        <f t="shared" ref="CR9" si="42" xml:space="preserve"> CQ9 + 1</f>
        <v>87</v>
      </c>
      <c r="CS9" s="86">
        <f t="shared" ref="CS9" si="43" xml:space="preserve"> CR9 + 1</f>
        <v>88</v>
      </c>
      <c r="CT9" s="86">
        <f t="shared" ref="CT9" si="44" xml:space="preserve"> CS9 + 1</f>
        <v>89</v>
      </c>
      <c r="CU9" s="86">
        <f t="shared" ref="CU9" si="45" xml:space="preserve"> CT9 + 1</f>
        <v>90</v>
      </c>
      <c r="CV9" s="86">
        <f t="shared" ref="CV9" si="46" xml:space="preserve"> CU9 + 1</f>
        <v>91</v>
      </c>
      <c r="CW9" s="86">
        <f t="shared" ref="CW9" si="47" xml:space="preserve"> CV9 + 1</f>
        <v>92</v>
      </c>
      <c r="CX9" s="86">
        <f t="shared" ref="CX9" si="48" xml:space="preserve"> CW9 + 1</f>
        <v>93</v>
      </c>
      <c r="CY9" s="86">
        <f t="shared" ref="CY9" si="49" xml:space="preserve"> CX9 + 1</f>
        <v>94</v>
      </c>
      <c r="CZ9" s="86">
        <f t="shared" ref="CZ9" si="50" xml:space="preserve"> CY9 + 1</f>
        <v>95</v>
      </c>
      <c r="DA9" s="86">
        <f t="shared" ref="DA9" si="51" xml:space="preserve"> CZ9 + 1</f>
        <v>96</v>
      </c>
      <c r="DB9" s="86">
        <f t="shared" ref="DB9" si="52" xml:space="preserve"> DA9 + 1</f>
        <v>97</v>
      </c>
      <c r="DC9" s="86">
        <f t="shared" ref="DC9" si="53" xml:space="preserve"> DB9 + 1</f>
        <v>98</v>
      </c>
      <c r="DD9" s="86">
        <f t="shared" ref="DD9" si="54" xml:space="preserve"> DC9 + 1</f>
        <v>99</v>
      </c>
      <c r="DE9" s="86">
        <f t="shared" ref="DE9" si="55" xml:space="preserve"> DD9 + 1</f>
        <v>100</v>
      </c>
      <c r="DF9" s="86">
        <f t="shared" ref="DF9" si="56" xml:space="preserve"> DE9 + 1</f>
        <v>101</v>
      </c>
      <c r="DG9" s="86">
        <f t="shared" ref="DG9" si="57" xml:space="preserve"> DF9 + 1</f>
        <v>102</v>
      </c>
      <c r="DH9" s="86">
        <f t="shared" ref="DH9" si="58" xml:space="preserve"> DG9 + 1</f>
        <v>103</v>
      </c>
      <c r="DI9" s="86">
        <f t="shared" ref="DI9" si="59" xml:space="preserve"> DH9 + 1</f>
        <v>104</v>
      </c>
      <c r="DJ9" s="86">
        <f t="shared" ref="DJ9" si="60" xml:space="preserve"> DI9 + 1</f>
        <v>105</v>
      </c>
      <c r="DK9" s="86">
        <f t="shared" ref="DK9" si="61" xml:space="preserve"> DJ9 + 1</f>
        <v>106</v>
      </c>
      <c r="DL9" s="86">
        <f t="shared" ref="DL9" si="62" xml:space="preserve"> DK9 + 1</f>
        <v>107</v>
      </c>
      <c r="DM9" s="86">
        <f t="shared" ref="DM9" si="63" xml:space="preserve"> DL9 + 1</f>
        <v>108</v>
      </c>
      <c r="DN9" s="86">
        <f t="shared" ref="DN9" si="64" xml:space="preserve"> DM9 + 1</f>
        <v>109</v>
      </c>
      <c r="DO9" s="86">
        <f t="shared" ref="DO9" si="65" xml:space="preserve"> DN9 + 1</f>
        <v>110</v>
      </c>
      <c r="DP9" s="86">
        <f t="shared" ref="DP9" si="66" xml:space="preserve"> DO9 + 1</f>
        <v>111</v>
      </c>
      <c r="DQ9" s="86">
        <f t="shared" ref="DQ9" si="67" xml:space="preserve"> DP9 + 1</f>
        <v>112</v>
      </c>
      <c r="DR9" s="86">
        <f t="shared" ref="DR9" si="68" xml:space="preserve"> DQ9 + 1</f>
        <v>113</v>
      </c>
      <c r="DS9" s="86">
        <f t="shared" ref="DS9" si="69" xml:space="preserve"> DR9 + 1</f>
        <v>114</v>
      </c>
      <c r="DT9" s="86">
        <f t="shared" ref="DT9" si="70" xml:space="preserve"> DS9 + 1</f>
        <v>115</v>
      </c>
    </row>
    <row r="10" spans="1:124" s="5" customFormat="1" ht="14.4" x14ac:dyDescent="0.25">
      <c r="A10" s="19"/>
      <c r="B10" s="19"/>
      <c r="C10" s="20"/>
      <c r="D10" s="22"/>
      <c r="E10" s="22" t="s">
        <v>30</v>
      </c>
      <c r="F10" s="73">
        <f>MAX(J9:DJ9)</f>
        <v>105</v>
      </c>
      <c r="G10" s="22" t="s">
        <v>31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</row>
    <row r="11" spans="1:124" s="75" customFormat="1" ht="14.4" x14ac:dyDescent="0.25">
      <c r="A11" s="19"/>
      <c r="B11" s="19"/>
      <c r="C11" s="20"/>
      <c r="D11" s="22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4"/>
      <c r="BJ11" s="74"/>
      <c r="BK11" s="74"/>
      <c r="BL11" s="74"/>
      <c r="BM11" s="74"/>
      <c r="BN11" s="74"/>
      <c r="BO11" s="74"/>
      <c r="BP11" s="74"/>
      <c r="BQ11" s="74"/>
      <c r="BR11" s="74"/>
      <c r="BS11" s="74"/>
      <c r="BT11" s="74"/>
      <c r="BU11" s="74"/>
      <c r="BV11" s="74"/>
      <c r="BW11" s="74"/>
      <c r="BX11" s="74"/>
      <c r="BY11" s="74"/>
      <c r="BZ11" s="74"/>
      <c r="CA11" s="74"/>
      <c r="CB11" s="74"/>
      <c r="CC11" s="74"/>
      <c r="CD11" s="74"/>
      <c r="CE11" s="74"/>
      <c r="CF11" s="74"/>
      <c r="CG11" s="74"/>
      <c r="CH11" s="74"/>
      <c r="CI11" s="74"/>
      <c r="CJ11" s="74"/>
      <c r="CK11" s="74"/>
      <c r="CL11" s="74"/>
      <c r="CM11" s="74"/>
      <c r="CN11" s="74"/>
      <c r="CO11" s="74"/>
      <c r="CP11" s="74"/>
      <c r="CQ11" s="74"/>
      <c r="CR11" s="74"/>
      <c r="CS11" s="74"/>
      <c r="CT11" s="74"/>
      <c r="CU11" s="74"/>
      <c r="CV11" s="74"/>
      <c r="CW11" s="74"/>
      <c r="CX11" s="74"/>
      <c r="CY11" s="74"/>
      <c r="CZ11" s="74"/>
      <c r="DA11" s="74"/>
      <c r="DB11" s="74"/>
      <c r="DC11" s="74"/>
      <c r="DD11" s="74"/>
      <c r="DE11" s="74"/>
      <c r="DF11" s="74"/>
      <c r="DG11" s="74"/>
      <c r="DH11" s="74"/>
      <c r="DI11" s="74"/>
      <c r="DJ11" s="74"/>
      <c r="DK11" s="74"/>
      <c r="DL11" s="74"/>
      <c r="DM11" s="74"/>
      <c r="DN11" s="74"/>
      <c r="DO11" s="74"/>
      <c r="DP11" s="74"/>
      <c r="DQ11" s="74"/>
      <c r="DR11" s="74"/>
      <c r="DS11" s="74"/>
      <c r="DT11" s="74"/>
    </row>
    <row r="12" spans="1:124" s="5" customFormat="1" ht="14.4" x14ac:dyDescent="0.25">
      <c r="A12" s="19"/>
      <c r="B12" s="19"/>
      <c r="C12" s="20"/>
      <c r="D12" s="22"/>
      <c r="E12" s="22" t="str">
        <f xml:space="preserve"> E$9</f>
        <v>Model column counter</v>
      </c>
      <c r="F12" s="22">
        <f t="shared" ref="F12:BQ12" si="71" xml:space="preserve"> F$9</f>
        <v>0</v>
      </c>
      <c r="G12" s="22" t="str">
        <f t="shared" si="71"/>
        <v>counter</v>
      </c>
      <c r="H12" s="22">
        <f t="shared" si="71"/>
        <v>0</v>
      </c>
      <c r="I12" s="22">
        <f t="shared" si="71"/>
        <v>0</v>
      </c>
      <c r="J12" s="22">
        <f t="shared" si="71"/>
        <v>1</v>
      </c>
      <c r="K12" s="22">
        <f t="shared" si="71"/>
        <v>2</v>
      </c>
      <c r="L12" s="22">
        <f t="shared" si="71"/>
        <v>3</v>
      </c>
      <c r="M12" s="22">
        <f t="shared" si="71"/>
        <v>4</v>
      </c>
      <c r="N12" s="22">
        <f t="shared" si="71"/>
        <v>5</v>
      </c>
      <c r="O12" s="22">
        <f t="shared" si="71"/>
        <v>6</v>
      </c>
      <c r="P12" s="22">
        <f t="shared" si="71"/>
        <v>7</v>
      </c>
      <c r="Q12" s="22">
        <f t="shared" si="71"/>
        <v>8</v>
      </c>
      <c r="R12" s="22">
        <f t="shared" si="71"/>
        <v>9</v>
      </c>
      <c r="S12" s="22">
        <f t="shared" si="71"/>
        <v>10</v>
      </c>
      <c r="T12" s="22">
        <f t="shared" si="71"/>
        <v>11</v>
      </c>
      <c r="U12" s="22">
        <f t="shared" si="71"/>
        <v>12</v>
      </c>
      <c r="V12" s="22">
        <f t="shared" si="71"/>
        <v>13</v>
      </c>
      <c r="W12" s="22">
        <f t="shared" si="71"/>
        <v>14</v>
      </c>
      <c r="X12" s="22">
        <f t="shared" si="71"/>
        <v>15</v>
      </c>
      <c r="Y12" s="22">
        <f t="shared" si="71"/>
        <v>16</v>
      </c>
      <c r="Z12" s="22">
        <f t="shared" si="71"/>
        <v>17</v>
      </c>
      <c r="AA12" s="22">
        <f t="shared" si="71"/>
        <v>18</v>
      </c>
      <c r="AB12" s="22">
        <f t="shared" si="71"/>
        <v>19</v>
      </c>
      <c r="AC12" s="22">
        <f t="shared" si="71"/>
        <v>20</v>
      </c>
      <c r="AD12" s="22">
        <f t="shared" si="71"/>
        <v>21</v>
      </c>
      <c r="AE12" s="22">
        <f t="shared" si="71"/>
        <v>22</v>
      </c>
      <c r="AF12" s="22">
        <f t="shared" si="71"/>
        <v>23</v>
      </c>
      <c r="AG12" s="22">
        <f t="shared" si="71"/>
        <v>24</v>
      </c>
      <c r="AH12" s="22">
        <f t="shared" si="71"/>
        <v>25</v>
      </c>
      <c r="AI12" s="22">
        <f t="shared" si="71"/>
        <v>26</v>
      </c>
      <c r="AJ12" s="22">
        <f t="shared" si="71"/>
        <v>27</v>
      </c>
      <c r="AK12" s="22">
        <f t="shared" si="71"/>
        <v>28</v>
      </c>
      <c r="AL12" s="22">
        <f t="shared" si="71"/>
        <v>29</v>
      </c>
      <c r="AM12" s="22">
        <f t="shared" si="71"/>
        <v>30</v>
      </c>
      <c r="AN12" s="22">
        <f t="shared" si="71"/>
        <v>31</v>
      </c>
      <c r="AO12" s="22">
        <f t="shared" si="71"/>
        <v>32</v>
      </c>
      <c r="AP12" s="22">
        <f t="shared" si="71"/>
        <v>33</v>
      </c>
      <c r="AQ12" s="22">
        <f t="shared" si="71"/>
        <v>34</v>
      </c>
      <c r="AR12" s="22">
        <f t="shared" si="71"/>
        <v>35</v>
      </c>
      <c r="AS12" s="22">
        <f t="shared" si="71"/>
        <v>36</v>
      </c>
      <c r="AT12" s="22">
        <f t="shared" si="71"/>
        <v>37</v>
      </c>
      <c r="AU12" s="22">
        <f t="shared" si="71"/>
        <v>38</v>
      </c>
      <c r="AV12" s="22">
        <f t="shared" si="71"/>
        <v>39</v>
      </c>
      <c r="AW12" s="22">
        <f t="shared" si="71"/>
        <v>40</v>
      </c>
      <c r="AX12" s="22">
        <f t="shared" si="71"/>
        <v>41</v>
      </c>
      <c r="AY12" s="22">
        <f t="shared" si="71"/>
        <v>42</v>
      </c>
      <c r="AZ12" s="22">
        <f t="shared" si="71"/>
        <v>43</v>
      </c>
      <c r="BA12" s="22">
        <f t="shared" si="71"/>
        <v>44</v>
      </c>
      <c r="BB12" s="22">
        <f t="shared" si="71"/>
        <v>45</v>
      </c>
      <c r="BC12" s="22">
        <f t="shared" si="71"/>
        <v>46</v>
      </c>
      <c r="BD12" s="22">
        <f t="shared" si="71"/>
        <v>47</v>
      </c>
      <c r="BE12" s="22">
        <f t="shared" si="71"/>
        <v>48</v>
      </c>
      <c r="BF12" s="22">
        <f t="shared" si="71"/>
        <v>49</v>
      </c>
      <c r="BG12" s="22">
        <f t="shared" si="71"/>
        <v>50</v>
      </c>
      <c r="BH12" s="22">
        <f t="shared" si="71"/>
        <v>51</v>
      </c>
      <c r="BI12" s="22">
        <f t="shared" si="71"/>
        <v>52</v>
      </c>
      <c r="BJ12" s="22">
        <f t="shared" si="71"/>
        <v>53</v>
      </c>
      <c r="BK12" s="22">
        <f t="shared" si="71"/>
        <v>54</v>
      </c>
      <c r="BL12" s="22">
        <f t="shared" si="71"/>
        <v>55</v>
      </c>
      <c r="BM12" s="22">
        <f t="shared" si="71"/>
        <v>56</v>
      </c>
      <c r="BN12" s="22">
        <f t="shared" si="71"/>
        <v>57</v>
      </c>
      <c r="BO12" s="22">
        <f t="shared" si="71"/>
        <v>58</v>
      </c>
      <c r="BP12" s="22">
        <f t="shared" si="71"/>
        <v>59</v>
      </c>
      <c r="BQ12" s="22">
        <f t="shared" si="71"/>
        <v>60</v>
      </c>
      <c r="BR12" s="22">
        <f t="shared" ref="BR12:DT12" si="72" xml:space="preserve"> BR$9</f>
        <v>61</v>
      </c>
      <c r="BS12" s="22">
        <f t="shared" si="72"/>
        <v>62</v>
      </c>
      <c r="BT12" s="22">
        <f t="shared" si="72"/>
        <v>63</v>
      </c>
      <c r="BU12" s="22">
        <f t="shared" si="72"/>
        <v>64</v>
      </c>
      <c r="BV12" s="22">
        <f t="shared" si="72"/>
        <v>65</v>
      </c>
      <c r="BW12" s="22">
        <f t="shared" si="72"/>
        <v>66</v>
      </c>
      <c r="BX12" s="22">
        <f t="shared" si="72"/>
        <v>67</v>
      </c>
      <c r="BY12" s="22">
        <f t="shared" si="72"/>
        <v>68</v>
      </c>
      <c r="BZ12" s="22">
        <f t="shared" si="72"/>
        <v>69</v>
      </c>
      <c r="CA12" s="22">
        <f t="shared" si="72"/>
        <v>70</v>
      </c>
      <c r="CB12" s="22">
        <f t="shared" si="72"/>
        <v>71</v>
      </c>
      <c r="CC12" s="22">
        <f t="shared" si="72"/>
        <v>72</v>
      </c>
      <c r="CD12" s="22">
        <f t="shared" si="72"/>
        <v>73</v>
      </c>
      <c r="CE12" s="22">
        <f t="shared" si="72"/>
        <v>74</v>
      </c>
      <c r="CF12" s="22">
        <f t="shared" si="72"/>
        <v>75</v>
      </c>
      <c r="CG12" s="22">
        <f t="shared" si="72"/>
        <v>76</v>
      </c>
      <c r="CH12" s="22">
        <f t="shared" si="72"/>
        <v>77</v>
      </c>
      <c r="CI12" s="22">
        <f t="shared" si="72"/>
        <v>78</v>
      </c>
      <c r="CJ12" s="22">
        <f t="shared" si="72"/>
        <v>79</v>
      </c>
      <c r="CK12" s="22">
        <f t="shared" si="72"/>
        <v>80</v>
      </c>
      <c r="CL12" s="22">
        <f t="shared" si="72"/>
        <v>81</v>
      </c>
      <c r="CM12" s="22">
        <f t="shared" si="72"/>
        <v>82</v>
      </c>
      <c r="CN12" s="22">
        <f t="shared" si="72"/>
        <v>83</v>
      </c>
      <c r="CO12" s="22">
        <f t="shared" si="72"/>
        <v>84</v>
      </c>
      <c r="CP12" s="22">
        <f t="shared" si="72"/>
        <v>85</v>
      </c>
      <c r="CQ12" s="22">
        <f t="shared" si="72"/>
        <v>86</v>
      </c>
      <c r="CR12" s="22">
        <f t="shared" si="72"/>
        <v>87</v>
      </c>
      <c r="CS12" s="22">
        <f t="shared" si="72"/>
        <v>88</v>
      </c>
      <c r="CT12" s="22">
        <f t="shared" si="72"/>
        <v>89</v>
      </c>
      <c r="CU12" s="22">
        <f t="shared" si="72"/>
        <v>90</v>
      </c>
      <c r="CV12" s="22">
        <f t="shared" si="72"/>
        <v>91</v>
      </c>
      <c r="CW12" s="22">
        <f t="shared" si="72"/>
        <v>92</v>
      </c>
      <c r="CX12" s="22">
        <f t="shared" si="72"/>
        <v>93</v>
      </c>
      <c r="CY12" s="22">
        <f t="shared" si="72"/>
        <v>94</v>
      </c>
      <c r="CZ12" s="22">
        <f t="shared" si="72"/>
        <v>95</v>
      </c>
      <c r="DA12" s="22">
        <f t="shared" si="72"/>
        <v>96</v>
      </c>
      <c r="DB12" s="22">
        <f t="shared" si="72"/>
        <v>97</v>
      </c>
      <c r="DC12" s="22">
        <f t="shared" si="72"/>
        <v>98</v>
      </c>
      <c r="DD12" s="22">
        <f t="shared" si="72"/>
        <v>99</v>
      </c>
      <c r="DE12" s="22">
        <f t="shared" si="72"/>
        <v>100</v>
      </c>
      <c r="DF12" s="22">
        <f t="shared" si="72"/>
        <v>101</v>
      </c>
      <c r="DG12" s="22">
        <f t="shared" si="72"/>
        <v>102</v>
      </c>
      <c r="DH12" s="22">
        <f t="shared" si="72"/>
        <v>103</v>
      </c>
      <c r="DI12" s="22">
        <f t="shared" si="72"/>
        <v>104</v>
      </c>
      <c r="DJ12" s="22">
        <f t="shared" si="72"/>
        <v>105</v>
      </c>
      <c r="DK12" s="22">
        <f t="shared" si="72"/>
        <v>106</v>
      </c>
      <c r="DL12" s="22">
        <f t="shared" si="72"/>
        <v>107</v>
      </c>
      <c r="DM12" s="22">
        <f t="shared" si="72"/>
        <v>108</v>
      </c>
      <c r="DN12" s="22">
        <f t="shared" si="72"/>
        <v>109</v>
      </c>
      <c r="DO12" s="22">
        <f t="shared" si="72"/>
        <v>110</v>
      </c>
      <c r="DP12" s="22">
        <f t="shared" si="72"/>
        <v>111</v>
      </c>
      <c r="DQ12" s="22">
        <f t="shared" si="72"/>
        <v>112</v>
      </c>
      <c r="DR12" s="22">
        <f t="shared" si="72"/>
        <v>113</v>
      </c>
      <c r="DS12" s="22">
        <f t="shared" si="72"/>
        <v>114</v>
      </c>
      <c r="DT12" s="22">
        <f t="shared" si="72"/>
        <v>115</v>
      </c>
    </row>
    <row r="13" spans="1:124" ht="14.4" x14ac:dyDescent="0.25">
      <c r="A13" s="19"/>
      <c r="B13" s="19"/>
      <c r="C13" s="20"/>
      <c r="D13" s="22"/>
      <c r="E13" s="38" t="s">
        <v>32</v>
      </c>
      <c r="F13" s="38"/>
      <c r="G13" s="38" t="s">
        <v>33</v>
      </c>
      <c r="H13" s="38">
        <f>SUM(J13:BB13)</f>
        <v>1</v>
      </c>
      <c r="I13" s="38"/>
      <c r="J13" s="38">
        <f xml:space="preserve"> IF(J12 = 1, 1, 0)</f>
        <v>1</v>
      </c>
      <c r="K13" s="38">
        <f t="shared" ref="K13:BB13" si="73" xml:space="preserve"> IF(K12 = 1, 1, 0)</f>
        <v>0</v>
      </c>
      <c r="L13" s="38">
        <f t="shared" si="73"/>
        <v>0</v>
      </c>
      <c r="M13" s="38">
        <f t="shared" si="73"/>
        <v>0</v>
      </c>
      <c r="N13" s="38">
        <f t="shared" si="73"/>
        <v>0</v>
      </c>
      <c r="O13" s="38">
        <f t="shared" si="73"/>
        <v>0</v>
      </c>
      <c r="P13" s="38">
        <f t="shared" si="73"/>
        <v>0</v>
      </c>
      <c r="Q13" s="38">
        <f t="shared" si="73"/>
        <v>0</v>
      </c>
      <c r="R13" s="38">
        <f t="shared" si="73"/>
        <v>0</v>
      </c>
      <c r="S13" s="38">
        <f t="shared" si="73"/>
        <v>0</v>
      </c>
      <c r="T13" s="38">
        <f t="shared" si="73"/>
        <v>0</v>
      </c>
      <c r="U13" s="38">
        <f t="shared" si="73"/>
        <v>0</v>
      </c>
      <c r="V13" s="38">
        <f t="shared" si="73"/>
        <v>0</v>
      </c>
      <c r="W13" s="38">
        <f t="shared" si="73"/>
        <v>0</v>
      </c>
      <c r="X13" s="38">
        <f t="shared" si="73"/>
        <v>0</v>
      </c>
      <c r="Y13" s="38">
        <f t="shared" si="73"/>
        <v>0</v>
      </c>
      <c r="Z13" s="38">
        <f t="shared" si="73"/>
        <v>0</v>
      </c>
      <c r="AA13" s="38">
        <f t="shared" si="73"/>
        <v>0</v>
      </c>
      <c r="AB13" s="38">
        <f t="shared" si="73"/>
        <v>0</v>
      </c>
      <c r="AC13" s="38">
        <f t="shared" si="73"/>
        <v>0</v>
      </c>
      <c r="AD13" s="38">
        <f t="shared" si="73"/>
        <v>0</v>
      </c>
      <c r="AE13" s="38">
        <f t="shared" si="73"/>
        <v>0</v>
      </c>
      <c r="AF13" s="38">
        <f t="shared" si="73"/>
        <v>0</v>
      </c>
      <c r="AG13" s="38">
        <f t="shared" si="73"/>
        <v>0</v>
      </c>
      <c r="AH13" s="38">
        <f t="shared" si="73"/>
        <v>0</v>
      </c>
      <c r="AI13" s="38">
        <f t="shared" si="73"/>
        <v>0</v>
      </c>
      <c r="AJ13" s="38">
        <f t="shared" si="73"/>
        <v>0</v>
      </c>
      <c r="AK13" s="38">
        <f t="shared" si="73"/>
        <v>0</v>
      </c>
      <c r="AL13" s="38">
        <f t="shared" si="73"/>
        <v>0</v>
      </c>
      <c r="AM13" s="38">
        <f t="shared" si="73"/>
        <v>0</v>
      </c>
      <c r="AN13" s="38">
        <f t="shared" si="73"/>
        <v>0</v>
      </c>
      <c r="AO13" s="38">
        <f t="shared" si="73"/>
        <v>0</v>
      </c>
      <c r="AP13" s="38">
        <f t="shared" si="73"/>
        <v>0</v>
      </c>
      <c r="AQ13" s="38">
        <f t="shared" si="73"/>
        <v>0</v>
      </c>
      <c r="AR13" s="38">
        <f t="shared" si="73"/>
        <v>0</v>
      </c>
      <c r="AS13" s="38">
        <f t="shared" si="73"/>
        <v>0</v>
      </c>
      <c r="AT13" s="38">
        <f t="shared" si="73"/>
        <v>0</v>
      </c>
      <c r="AU13" s="38">
        <f t="shared" si="73"/>
        <v>0</v>
      </c>
      <c r="AV13" s="38">
        <f t="shared" si="73"/>
        <v>0</v>
      </c>
      <c r="AW13" s="38">
        <f t="shared" si="73"/>
        <v>0</v>
      </c>
      <c r="AX13" s="38">
        <f t="shared" si="73"/>
        <v>0</v>
      </c>
      <c r="AY13" s="38">
        <f t="shared" si="73"/>
        <v>0</v>
      </c>
      <c r="AZ13" s="38">
        <f t="shared" si="73"/>
        <v>0</v>
      </c>
      <c r="BA13" s="38">
        <f t="shared" si="73"/>
        <v>0</v>
      </c>
      <c r="BB13" s="38">
        <f t="shared" si="73"/>
        <v>0</v>
      </c>
      <c r="BC13" s="38">
        <f t="shared" ref="BC13:DN13" si="74" xml:space="preserve"> IF(BC12 = 1, 1, 0)</f>
        <v>0</v>
      </c>
      <c r="BD13" s="38">
        <f t="shared" si="74"/>
        <v>0</v>
      </c>
      <c r="BE13" s="38">
        <f t="shared" si="74"/>
        <v>0</v>
      </c>
      <c r="BF13" s="38">
        <f t="shared" si="74"/>
        <v>0</v>
      </c>
      <c r="BG13" s="38">
        <f t="shared" si="74"/>
        <v>0</v>
      </c>
      <c r="BH13" s="38">
        <f t="shared" si="74"/>
        <v>0</v>
      </c>
      <c r="BI13" s="38">
        <f t="shared" si="74"/>
        <v>0</v>
      </c>
      <c r="BJ13" s="38">
        <f t="shared" si="74"/>
        <v>0</v>
      </c>
      <c r="BK13" s="38">
        <f t="shared" si="74"/>
        <v>0</v>
      </c>
      <c r="BL13" s="38">
        <f t="shared" si="74"/>
        <v>0</v>
      </c>
      <c r="BM13" s="38">
        <f t="shared" si="74"/>
        <v>0</v>
      </c>
      <c r="BN13" s="38">
        <f t="shared" si="74"/>
        <v>0</v>
      </c>
      <c r="BO13" s="38">
        <f t="shared" si="74"/>
        <v>0</v>
      </c>
      <c r="BP13" s="38">
        <f t="shared" si="74"/>
        <v>0</v>
      </c>
      <c r="BQ13" s="38">
        <f t="shared" si="74"/>
        <v>0</v>
      </c>
      <c r="BR13" s="38">
        <f t="shared" si="74"/>
        <v>0</v>
      </c>
      <c r="BS13" s="38">
        <f t="shared" si="74"/>
        <v>0</v>
      </c>
      <c r="BT13" s="38">
        <f t="shared" si="74"/>
        <v>0</v>
      </c>
      <c r="BU13" s="38">
        <f t="shared" si="74"/>
        <v>0</v>
      </c>
      <c r="BV13" s="38">
        <f t="shared" si="74"/>
        <v>0</v>
      </c>
      <c r="BW13" s="38">
        <f t="shared" si="74"/>
        <v>0</v>
      </c>
      <c r="BX13" s="38">
        <f t="shared" si="74"/>
        <v>0</v>
      </c>
      <c r="BY13" s="38">
        <f t="shared" si="74"/>
        <v>0</v>
      </c>
      <c r="BZ13" s="38">
        <f t="shared" si="74"/>
        <v>0</v>
      </c>
      <c r="CA13" s="38">
        <f t="shared" si="74"/>
        <v>0</v>
      </c>
      <c r="CB13" s="38">
        <f t="shared" si="74"/>
        <v>0</v>
      </c>
      <c r="CC13" s="38">
        <f t="shared" si="74"/>
        <v>0</v>
      </c>
      <c r="CD13" s="38">
        <f t="shared" si="74"/>
        <v>0</v>
      </c>
      <c r="CE13" s="38">
        <f t="shared" si="74"/>
        <v>0</v>
      </c>
      <c r="CF13" s="38">
        <f t="shared" si="74"/>
        <v>0</v>
      </c>
      <c r="CG13" s="38">
        <f t="shared" si="74"/>
        <v>0</v>
      </c>
      <c r="CH13" s="38">
        <f t="shared" si="74"/>
        <v>0</v>
      </c>
      <c r="CI13" s="38">
        <f t="shared" si="74"/>
        <v>0</v>
      </c>
      <c r="CJ13" s="38">
        <f t="shared" si="74"/>
        <v>0</v>
      </c>
      <c r="CK13" s="38">
        <f t="shared" si="74"/>
        <v>0</v>
      </c>
      <c r="CL13" s="38">
        <f t="shared" si="74"/>
        <v>0</v>
      </c>
      <c r="CM13" s="38">
        <f t="shared" si="74"/>
        <v>0</v>
      </c>
      <c r="CN13" s="38">
        <f t="shared" si="74"/>
        <v>0</v>
      </c>
      <c r="CO13" s="38">
        <f t="shared" si="74"/>
        <v>0</v>
      </c>
      <c r="CP13" s="38">
        <f t="shared" si="74"/>
        <v>0</v>
      </c>
      <c r="CQ13" s="38">
        <f t="shared" si="74"/>
        <v>0</v>
      </c>
      <c r="CR13" s="38">
        <f t="shared" si="74"/>
        <v>0</v>
      </c>
      <c r="CS13" s="38">
        <f t="shared" si="74"/>
        <v>0</v>
      </c>
      <c r="CT13" s="38">
        <f t="shared" si="74"/>
        <v>0</v>
      </c>
      <c r="CU13" s="38">
        <f t="shared" si="74"/>
        <v>0</v>
      </c>
      <c r="CV13" s="38">
        <f t="shared" si="74"/>
        <v>0</v>
      </c>
      <c r="CW13" s="38">
        <f t="shared" si="74"/>
        <v>0</v>
      </c>
      <c r="CX13" s="38">
        <f t="shared" si="74"/>
        <v>0</v>
      </c>
      <c r="CY13" s="38">
        <f t="shared" si="74"/>
        <v>0</v>
      </c>
      <c r="CZ13" s="38">
        <f t="shared" si="74"/>
        <v>0</v>
      </c>
      <c r="DA13" s="38">
        <f t="shared" si="74"/>
        <v>0</v>
      </c>
      <c r="DB13" s="38">
        <f t="shared" si="74"/>
        <v>0</v>
      </c>
      <c r="DC13" s="38">
        <f t="shared" si="74"/>
        <v>0</v>
      </c>
      <c r="DD13" s="38">
        <f t="shared" si="74"/>
        <v>0</v>
      </c>
      <c r="DE13" s="38">
        <f t="shared" si="74"/>
        <v>0</v>
      </c>
      <c r="DF13" s="38">
        <f t="shared" si="74"/>
        <v>0</v>
      </c>
      <c r="DG13" s="38">
        <f t="shared" si="74"/>
        <v>0</v>
      </c>
      <c r="DH13" s="38">
        <f t="shared" si="74"/>
        <v>0</v>
      </c>
      <c r="DI13" s="38">
        <f t="shared" si="74"/>
        <v>0</v>
      </c>
      <c r="DJ13" s="38">
        <f t="shared" si="74"/>
        <v>0</v>
      </c>
      <c r="DK13" s="38">
        <f t="shared" si="74"/>
        <v>0</v>
      </c>
      <c r="DL13" s="38">
        <f t="shared" si="74"/>
        <v>0</v>
      </c>
      <c r="DM13" s="38">
        <f t="shared" si="74"/>
        <v>0</v>
      </c>
      <c r="DN13" s="38">
        <f t="shared" si="74"/>
        <v>0</v>
      </c>
      <c r="DO13" s="38">
        <f t="shared" ref="DO13:DT13" si="75" xml:space="preserve"> IF(DO12 = 1, 1, 0)</f>
        <v>0</v>
      </c>
      <c r="DP13" s="38">
        <f t="shared" si="75"/>
        <v>0</v>
      </c>
      <c r="DQ13" s="38">
        <f t="shared" si="75"/>
        <v>0</v>
      </c>
      <c r="DR13" s="38">
        <f t="shared" si="75"/>
        <v>0</v>
      </c>
      <c r="DS13" s="38">
        <f t="shared" si="75"/>
        <v>0</v>
      </c>
      <c r="DT13" s="38">
        <f t="shared" si="75"/>
        <v>0</v>
      </c>
    </row>
    <row r="14" spans="1:124" ht="14.4" x14ac:dyDescent="0.25">
      <c r="A14" s="19"/>
      <c r="B14" s="19"/>
      <c r="C14" s="20"/>
      <c r="D14" s="22"/>
      <c r="E14" s="38"/>
      <c r="F14" s="38"/>
      <c r="G14" s="38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</row>
    <row r="15" spans="1:124" s="77" customFormat="1" ht="14.4" x14ac:dyDescent="0.25">
      <c r="A15" s="19"/>
      <c r="B15" s="19"/>
      <c r="C15" s="20"/>
      <c r="D15" s="22"/>
      <c r="E15" s="76" t="str">
        <f xml:space="preserve"> InpC!E$12</f>
        <v>First model column start date</v>
      </c>
      <c r="F15" s="76">
        <f xml:space="preserve"> InpC!F$12</f>
        <v>44651</v>
      </c>
      <c r="G15" s="76" t="str">
        <f xml:space="preserve"> InpC!G$12</f>
        <v>date</v>
      </c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</row>
    <row r="16" spans="1:124" s="79" customFormat="1" ht="14.4" x14ac:dyDescent="0.25">
      <c r="A16" s="22"/>
      <c r="B16" s="22"/>
      <c r="C16" s="22"/>
      <c r="D16" s="22"/>
      <c r="E16" s="78" t="str">
        <f xml:space="preserve"> InpC!E$16</f>
        <v>Months per model period</v>
      </c>
      <c r="F16" s="78">
        <f xml:space="preserve"> InpC!F$16</f>
        <v>3</v>
      </c>
      <c r="G16" s="78" t="str">
        <f xml:space="preserve"> InpC!G$16</f>
        <v>months</v>
      </c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</row>
    <row r="17" spans="1:124" ht="14.4" x14ac:dyDescent="0.25">
      <c r="A17" s="19"/>
      <c r="B17" s="19"/>
      <c r="C17" s="20"/>
      <c r="D17" s="22"/>
      <c r="E17" s="38" t="str">
        <f t="shared" ref="E17:BP17" si="76" xml:space="preserve"> E$13</f>
        <v>First model column flag</v>
      </c>
      <c r="F17" s="38">
        <f t="shared" si="76"/>
        <v>0</v>
      </c>
      <c r="G17" s="38" t="str">
        <f t="shared" si="76"/>
        <v>flag</v>
      </c>
      <c r="H17" s="38">
        <f t="shared" si="76"/>
        <v>1</v>
      </c>
      <c r="I17" s="38">
        <f t="shared" si="76"/>
        <v>0</v>
      </c>
      <c r="J17" s="38">
        <f t="shared" si="76"/>
        <v>1</v>
      </c>
      <c r="K17" s="38">
        <f t="shared" si="76"/>
        <v>0</v>
      </c>
      <c r="L17" s="38">
        <f t="shared" si="76"/>
        <v>0</v>
      </c>
      <c r="M17" s="38">
        <f t="shared" si="76"/>
        <v>0</v>
      </c>
      <c r="N17" s="38">
        <f t="shared" si="76"/>
        <v>0</v>
      </c>
      <c r="O17" s="38">
        <f t="shared" si="76"/>
        <v>0</v>
      </c>
      <c r="P17" s="38">
        <f t="shared" si="76"/>
        <v>0</v>
      </c>
      <c r="Q17" s="38">
        <f t="shared" si="76"/>
        <v>0</v>
      </c>
      <c r="R17" s="38">
        <f t="shared" si="76"/>
        <v>0</v>
      </c>
      <c r="S17" s="38">
        <f t="shared" si="76"/>
        <v>0</v>
      </c>
      <c r="T17" s="38">
        <f t="shared" si="76"/>
        <v>0</v>
      </c>
      <c r="U17" s="38">
        <f t="shared" si="76"/>
        <v>0</v>
      </c>
      <c r="V17" s="38">
        <f t="shared" si="76"/>
        <v>0</v>
      </c>
      <c r="W17" s="38">
        <f t="shared" si="76"/>
        <v>0</v>
      </c>
      <c r="X17" s="38">
        <f t="shared" si="76"/>
        <v>0</v>
      </c>
      <c r="Y17" s="38">
        <f t="shared" si="76"/>
        <v>0</v>
      </c>
      <c r="Z17" s="38">
        <f t="shared" si="76"/>
        <v>0</v>
      </c>
      <c r="AA17" s="38">
        <f t="shared" si="76"/>
        <v>0</v>
      </c>
      <c r="AB17" s="38">
        <f t="shared" si="76"/>
        <v>0</v>
      </c>
      <c r="AC17" s="38">
        <f t="shared" si="76"/>
        <v>0</v>
      </c>
      <c r="AD17" s="38">
        <f t="shared" si="76"/>
        <v>0</v>
      </c>
      <c r="AE17" s="38">
        <f t="shared" si="76"/>
        <v>0</v>
      </c>
      <c r="AF17" s="38">
        <f t="shared" si="76"/>
        <v>0</v>
      </c>
      <c r="AG17" s="38">
        <f t="shared" si="76"/>
        <v>0</v>
      </c>
      <c r="AH17" s="38">
        <f t="shared" si="76"/>
        <v>0</v>
      </c>
      <c r="AI17" s="38">
        <f t="shared" si="76"/>
        <v>0</v>
      </c>
      <c r="AJ17" s="38">
        <f t="shared" si="76"/>
        <v>0</v>
      </c>
      <c r="AK17" s="38">
        <f t="shared" si="76"/>
        <v>0</v>
      </c>
      <c r="AL17" s="38">
        <f t="shared" si="76"/>
        <v>0</v>
      </c>
      <c r="AM17" s="38">
        <f t="shared" si="76"/>
        <v>0</v>
      </c>
      <c r="AN17" s="38">
        <f t="shared" si="76"/>
        <v>0</v>
      </c>
      <c r="AO17" s="38">
        <f t="shared" si="76"/>
        <v>0</v>
      </c>
      <c r="AP17" s="38">
        <f t="shared" si="76"/>
        <v>0</v>
      </c>
      <c r="AQ17" s="38">
        <f t="shared" si="76"/>
        <v>0</v>
      </c>
      <c r="AR17" s="38">
        <f t="shared" si="76"/>
        <v>0</v>
      </c>
      <c r="AS17" s="38">
        <f t="shared" si="76"/>
        <v>0</v>
      </c>
      <c r="AT17" s="38">
        <f t="shared" si="76"/>
        <v>0</v>
      </c>
      <c r="AU17" s="38">
        <f t="shared" si="76"/>
        <v>0</v>
      </c>
      <c r="AV17" s="38">
        <f t="shared" si="76"/>
        <v>0</v>
      </c>
      <c r="AW17" s="38">
        <f t="shared" si="76"/>
        <v>0</v>
      </c>
      <c r="AX17" s="38">
        <f t="shared" si="76"/>
        <v>0</v>
      </c>
      <c r="AY17" s="38">
        <f t="shared" si="76"/>
        <v>0</v>
      </c>
      <c r="AZ17" s="38">
        <f t="shared" si="76"/>
        <v>0</v>
      </c>
      <c r="BA17" s="38">
        <f t="shared" si="76"/>
        <v>0</v>
      </c>
      <c r="BB17" s="38">
        <f t="shared" si="76"/>
        <v>0</v>
      </c>
      <c r="BC17" s="38">
        <f t="shared" si="76"/>
        <v>0</v>
      </c>
      <c r="BD17" s="38">
        <f t="shared" si="76"/>
        <v>0</v>
      </c>
      <c r="BE17" s="38">
        <f t="shared" si="76"/>
        <v>0</v>
      </c>
      <c r="BF17" s="38">
        <f t="shared" si="76"/>
        <v>0</v>
      </c>
      <c r="BG17" s="38">
        <f t="shared" si="76"/>
        <v>0</v>
      </c>
      <c r="BH17" s="38">
        <f t="shared" si="76"/>
        <v>0</v>
      </c>
      <c r="BI17" s="38">
        <f t="shared" si="76"/>
        <v>0</v>
      </c>
      <c r="BJ17" s="38">
        <f t="shared" si="76"/>
        <v>0</v>
      </c>
      <c r="BK17" s="38">
        <f t="shared" si="76"/>
        <v>0</v>
      </c>
      <c r="BL17" s="38">
        <f t="shared" si="76"/>
        <v>0</v>
      </c>
      <c r="BM17" s="38">
        <f t="shared" si="76"/>
        <v>0</v>
      </c>
      <c r="BN17" s="38">
        <f t="shared" si="76"/>
        <v>0</v>
      </c>
      <c r="BO17" s="38">
        <f t="shared" si="76"/>
        <v>0</v>
      </c>
      <c r="BP17" s="38">
        <f t="shared" si="76"/>
        <v>0</v>
      </c>
      <c r="BQ17" s="38">
        <f t="shared" ref="BQ17:DT17" si="77" xml:space="preserve"> BQ$13</f>
        <v>0</v>
      </c>
      <c r="BR17" s="38">
        <f t="shared" si="77"/>
        <v>0</v>
      </c>
      <c r="BS17" s="38">
        <f t="shared" si="77"/>
        <v>0</v>
      </c>
      <c r="BT17" s="38">
        <f t="shared" si="77"/>
        <v>0</v>
      </c>
      <c r="BU17" s="38">
        <f t="shared" si="77"/>
        <v>0</v>
      </c>
      <c r="BV17" s="38">
        <f t="shared" si="77"/>
        <v>0</v>
      </c>
      <c r="BW17" s="38">
        <f t="shared" si="77"/>
        <v>0</v>
      </c>
      <c r="BX17" s="38">
        <f t="shared" si="77"/>
        <v>0</v>
      </c>
      <c r="BY17" s="38">
        <f t="shared" si="77"/>
        <v>0</v>
      </c>
      <c r="BZ17" s="38">
        <f t="shared" si="77"/>
        <v>0</v>
      </c>
      <c r="CA17" s="38">
        <f t="shared" si="77"/>
        <v>0</v>
      </c>
      <c r="CB17" s="38">
        <f t="shared" si="77"/>
        <v>0</v>
      </c>
      <c r="CC17" s="38">
        <f t="shared" si="77"/>
        <v>0</v>
      </c>
      <c r="CD17" s="38">
        <f t="shared" si="77"/>
        <v>0</v>
      </c>
      <c r="CE17" s="38">
        <f t="shared" si="77"/>
        <v>0</v>
      </c>
      <c r="CF17" s="38">
        <f t="shared" si="77"/>
        <v>0</v>
      </c>
      <c r="CG17" s="38">
        <f t="shared" si="77"/>
        <v>0</v>
      </c>
      <c r="CH17" s="38">
        <f t="shared" si="77"/>
        <v>0</v>
      </c>
      <c r="CI17" s="38">
        <f t="shared" si="77"/>
        <v>0</v>
      </c>
      <c r="CJ17" s="38">
        <f t="shared" si="77"/>
        <v>0</v>
      </c>
      <c r="CK17" s="38">
        <f t="shared" si="77"/>
        <v>0</v>
      </c>
      <c r="CL17" s="38">
        <f t="shared" si="77"/>
        <v>0</v>
      </c>
      <c r="CM17" s="38">
        <f t="shared" si="77"/>
        <v>0</v>
      </c>
      <c r="CN17" s="38">
        <f t="shared" si="77"/>
        <v>0</v>
      </c>
      <c r="CO17" s="38">
        <f t="shared" si="77"/>
        <v>0</v>
      </c>
      <c r="CP17" s="38">
        <f t="shared" si="77"/>
        <v>0</v>
      </c>
      <c r="CQ17" s="38">
        <f t="shared" si="77"/>
        <v>0</v>
      </c>
      <c r="CR17" s="38">
        <f t="shared" si="77"/>
        <v>0</v>
      </c>
      <c r="CS17" s="38">
        <f t="shared" si="77"/>
        <v>0</v>
      </c>
      <c r="CT17" s="38">
        <f t="shared" si="77"/>
        <v>0</v>
      </c>
      <c r="CU17" s="38">
        <f t="shared" si="77"/>
        <v>0</v>
      </c>
      <c r="CV17" s="38">
        <f t="shared" si="77"/>
        <v>0</v>
      </c>
      <c r="CW17" s="38">
        <f t="shared" si="77"/>
        <v>0</v>
      </c>
      <c r="CX17" s="38">
        <f t="shared" si="77"/>
        <v>0</v>
      </c>
      <c r="CY17" s="38">
        <f t="shared" si="77"/>
        <v>0</v>
      </c>
      <c r="CZ17" s="38">
        <f t="shared" si="77"/>
        <v>0</v>
      </c>
      <c r="DA17" s="38">
        <f t="shared" si="77"/>
        <v>0</v>
      </c>
      <c r="DB17" s="38">
        <f t="shared" si="77"/>
        <v>0</v>
      </c>
      <c r="DC17" s="38">
        <f t="shared" si="77"/>
        <v>0</v>
      </c>
      <c r="DD17" s="38">
        <f t="shared" si="77"/>
        <v>0</v>
      </c>
      <c r="DE17" s="38">
        <f t="shared" si="77"/>
        <v>0</v>
      </c>
      <c r="DF17" s="38">
        <f t="shared" si="77"/>
        <v>0</v>
      </c>
      <c r="DG17" s="38">
        <f t="shared" si="77"/>
        <v>0</v>
      </c>
      <c r="DH17" s="38">
        <f t="shared" si="77"/>
        <v>0</v>
      </c>
      <c r="DI17" s="38">
        <f t="shared" si="77"/>
        <v>0</v>
      </c>
      <c r="DJ17" s="38">
        <f t="shared" si="77"/>
        <v>0</v>
      </c>
      <c r="DK17" s="38">
        <f t="shared" si="77"/>
        <v>0</v>
      </c>
      <c r="DL17" s="38">
        <f t="shared" si="77"/>
        <v>0</v>
      </c>
      <c r="DM17" s="38">
        <f t="shared" si="77"/>
        <v>0</v>
      </c>
      <c r="DN17" s="38">
        <f t="shared" si="77"/>
        <v>0</v>
      </c>
      <c r="DO17" s="38">
        <f t="shared" si="77"/>
        <v>0</v>
      </c>
      <c r="DP17" s="38">
        <f t="shared" si="77"/>
        <v>0</v>
      </c>
      <c r="DQ17" s="38">
        <f t="shared" si="77"/>
        <v>0</v>
      </c>
      <c r="DR17" s="38">
        <f t="shared" si="77"/>
        <v>0</v>
      </c>
      <c r="DS17" s="38">
        <f t="shared" si="77"/>
        <v>0</v>
      </c>
      <c r="DT17" s="38">
        <f t="shared" si="77"/>
        <v>0</v>
      </c>
    </row>
    <row r="18" spans="1:124" s="292" customFormat="1" ht="14.4" x14ac:dyDescent="0.25">
      <c r="A18" s="287"/>
      <c r="B18" s="287"/>
      <c r="C18" s="288"/>
      <c r="D18" s="289"/>
      <c r="E18" s="290" t="s">
        <v>34</v>
      </c>
      <c r="F18" s="290"/>
      <c r="G18" s="290" t="s">
        <v>4</v>
      </c>
      <c r="H18" s="290"/>
      <c r="I18" s="291"/>
      <c r="J18" s="290">
        <f t="shared" ref="J18:BB18" si="78" xml:space="preserve"> IF(J17 = 1, $F15, EOMONTH(I18, $F16))</f>
        <v>44651</v>
      </c>
      <c r="K18" s="290">
        <f t="shared" si="78"/>
        <v>44742</v>
      </c>
      <c r="L18" s="290">
        <f t="shared" si="78"/>
        <v>44834</v>
      </c>
      <c r="M18" s="290">
        <f t="shared" si="78"/>
        <v>44926</v>
      </c>
      <c r="N18" s="290">
        <f t="shared" si="78"/>
        <v>45016</v>
      </c>
      <c r="O18" s="290">
        <f t="shared" si="78"/>
        <v>45107</v>
      </c>
      <c r="P18" s="290">
        <f t="shared" si="78"/>
        <v>45199</v>
      </c>
      <c r="Q18" s="290">
        <f t="shared" si="78"/>
        <v>45291</v>
      </c>
      <c r="R18" s="290">
        <f t="shared" si="78"/>
        <v>45382</v>
      </c>
      <c r="S18" s="290">
        <f t="shared" si="78"/>
        <v>45473</v>
      </c>
      <c r="T18" s="290">
        <f t="shared" si="78"/>
        <v>45565</v>
      </c>
      <c r="U18" s="290">
        <f t="shared" si="78"/>
        <v>45657</v>
      </c>
      <c r="V18" s="290">
        <f t="shared" si="78"/>
        <v>45747</v>
      </c>
      <c r="W18" s="290">
        <f t="shared" si="78"/>
        <v>45838</v>
      </c>
      <c r="X18" s="290">
        <f t="shared" si="78"/>
        <v>45930</v>
      </c>
      <c r="Y18" s="290">
        <f t="shared" si="78"/>
        <v>46022</v>
      </c>
      <c r="Z18" s="290">
        <f t="shared" si="78"/>
        <v>46112</v>
      </c>
      <c r="AA18" s="290">
        <f t="shared" si="78"/>
        <v>46203</v>
      </c>
      <c r="AB18" s="290">
        <f t="shared" si="78"/>
        <v>46295</v>
      </c>
      <c r="AC18" s="290">
        <f t="shared" si="78"/>
        <v>46387</v>
      </c>
      <c r="AD18" s="290">
        <f t="shared" si="78"/>
        <v>46477</v>
      </c>
      <c r="AE18" s="290">
        <f t="shared" si="78"/>
        <v>46568</v>
      </c>
      <c r="AF18" s="290">
        <f t="shared" si="78"/>
        <v>46660</v>
      </c>
      <c r="AG18" s="290">
        <f t="shared" si="78"/>
        <v>46752</v>
      </c>
      <c r="AH18" s="290">
        <f t="shared" si="78"/>
        <v>46843</v>
      </c>
      <c r="AI18" s="290">
        <f t="shared" si="78"/>
        <v>46934</v>
      </c>
      <c r="AJ18" s="290">
        <f t="shared" si="78"/>
        <v>47026</v>
      </c>
      <c r="AK18" s="290">
        <f t="shared" si="78"/>
        <v>47118</v>
      </c>
      <c r="AL18" s="290">
        <f t="shared" si="78"/>
        <v>47208</v>
      </c>
      <c r="AM18" s="290">
        <f t="shared" si="78"/>
        <v>47299</v>
      </c>
      <c r="AN18" s="290">
        <f t="shared" si="78"/>
        <v>47391</v>
      </c>
      <c r="AO18" s="290">
        <f t="shared" si="78"/>
        <v>47483</v>
      </c>
      <c r="AP18" s="290">
        <f t="shared" si="78"/>
        <v>47573</v>
      </c>
      <c r="AQ18" s="290">
        <f t="shared" si="78"/>
        <v>47664</v>
      </c>
      <c r="AR18" s="290">
        <f t="shared" si="78"/>
        <v>47756</v>
      </c>
      <c r="AS18" s="290">
        <f t="shared" si="78"/>
        <v>47848</v>
      </c>
      <c r="AT18" s="290">
        <f t="shared" si="78"/>
        <v>47938</v>
      </c>
      <c r="AU18" s="290">
        <f t="shared" si="78"/>
        <v>48029</v>
      </c>
      <c r="AV18" s="290">
        <f t="shared" si="78"/>
        <v>48121</v>
      </c>
      <c r="AW18" s="290">
        <f t="shared" si="78"/>
        <v>48213</v>
      </c>
      <c r="AX18" s="290">
        <f t="shared" si="78"/>
        <v>48304</v>
      </c>
      <c r="AY18" s="290">
        <f t="shared" si="78"/>
        <v>48395</v>
      </c>
      <c r="AZ18" s="290">
        <f t="shared" si="78"/>
        <v>48487</v>
      </c>
      <c r="BA18" s="290">
        <f t="shared" si="78"/>
        <v>48579</v>
      </c>
      <c r="BB18" s="290">
        <f t="shared" si="78"/>
        <v>48669</v>
      </c>
      <c r="BC18" s="290">
        <f t="shared" ref="BC18" si="79" xml:space="preserve"> IF(BC17 = 1, $F15, EOMONTH(BB18, $F16))</f>
        <v>48760</v>
      </c>
      <c r="BD18" s="290">
        <f t="shared" ref="BD18" si="80" xml:space="preserve"> IF(BD17 = 1, $F15, EOMONTH(BC18, $F16))</f>
        <v>48852</v>
      </c>
      <c r="BE18" s="290">
        <f t="shared" ref="BE18" si="81" xml:space="preserve"> IF(BE17 = 1, $F15, EOMONTH(BD18, $F16))</f>
        <v>48944</v>
      </c>
      <c r="BF18" s="290">
        <f t="shared" ref="BF18" si="82" xml:space="preserve"> IF(BF17 = 1, $F15, EOMONTH(BE18, $F16))</f>
        <v>49034</v>
      </c>
      <c r="BG18" s="290">
        <f t="shared" ref="BG18" si="83" xml:space="preserve"> IF(BG17 = 1, $F15, EOMONTH(BF18, $F16))</f>
        <v>49125</v>
      </c>
      <c r="BH18" s="290">
        <f t="shared" ref="BH18" si="84" xml:space="preserve"> IF(BH17 = 1, $F15, EOMONTH(BG18, $F16))</f>
        <v>49217</v>
      </c>
      <c r="BI18" s="290">
        <f t="shared" ref="BI18" si="85" xml:space="preserve"> IF(BI17 = 1, $F15, EOMONTH(BH18, $F16))</f>
        <v>49309</v>
      </c>
      <c r="BJ18" s="290">
        <f t="shared" ref="BJ18" si="86" xml:space="preserve"> IF(BJ17 = 1, $F15, EOMONTH(BI18, $F16))</f>
        <v>49399</v>
      </c>
      <c r="BK18" s="290">
        <f t="shared" ref="BK18" si="87" xml:space="preserve"> IF(BK17 = 1, $F15, EOMONTH(BJ18, $F16))</f>
        <v>49490</v>
      </c>
      <c r="BL18" s="290">
        <f t="shared" ref="BL18" si="88" xml:space="preserve"> IF(BL17 = 1, $F15, EOMONTH(BK18, $F16))</f>
        <v>49582</v>
      </c>
      <c r="BM18" s="290">
        <f t="shared" ref="BM18" si="89" xml:space="preserve"> IF(BM17 = 1, $F15, EOMONTH(BL18, $F16))</f>
        <v>49674</v>
      </c>
      <c r="BN18" s="290">
        <f t="shared" ref="BN18" si="90" xml:space="preserve"> IF(BN17 = 1, $F15, EOMONTH(BM18, $F16))</f>
        <v>49765</v>
      </c>
      <c r="BO18" s="290">
        <f t="shared" ref="BO18" si="91" xml:space="preserve"> IF(BO17 = 1, $F15, EOMONTH(BN18, $F16))</f>
        <v>49856</v>
      </c>
      <c r="BP18" s="290">
        <f t="shared" ref="BP18" si="92" xml:space="preserve"> IF(BP17 = 1, $F15, EOMONTH(BO18, $F16))</f>
        <v>49948</v>
      </c>
      <c r="BQ18" s="290">
        <f t="shared" ref="BQ18" si="93" xml:space="preserve"> IF(BQ17 = 1, $F15, EOMONTH(BP18, $F16))</f>
        <v>50040</v>
      </c>
      <c r="BR18" s="290">
        <f t="shared" ref="BR18" si="94" xml:space="preserve"> IF(BR17 = 1, $F15, EOMONTH(BQ18, $F16))</f>
        <v>50130</v>
      </c>
      <c r="BS18" s="290">
        <f t="shared" ref="BS18" si="95" xml:space="preserve"> IF(BS17 = 1, $F15, EOMONTH(BR18, $F16))</f>
        <v>50221</v>
      </c>
      <c r="BT18" s="290">
        <f t="shared" ref="BT18" si="96" xml:space="preserve"> IF(BT17 = 1, $F15, EOMONTH(BS18, $F16))</f>
        <v>50313</v>
      </c>
      <c r="BU18" s="290">
        <f t="shared" ref="BU18" si="97" xml:space="preserve"> IF(BU17 = 1, $F15, EOMONTH(BT18, $F16))</f>
        <v>50405</v>
      </c>
      <c r="BV18" s="290">
        <f t="shared" ref="BV18" si="98" xml:space="preserve"> IF(BV17 = 1, $F15, EOMONTH(BU18, $F16))</f>
        <v>50495</v>
      </c>
      <c r="BW18" s="290">
        <f t="shared" ref="BW18" si="99" xml:space="preserve"> IF(BW17 = 1, $F15, EOMONTH(BV18, $F16))</f>
        <v>50586</v>
      </c>
      <c r="BX18" s="290">
        <f t="shared" ref="BX18" si="100" xml:space="preserve"> IF(BX17 = 1, $F15, EOMONTH(BW18, $F16))</f>
        <v>50678</v>
      </c>
      <c r="BY18" s="290">
        <f t="shared" ref="BY18" si="101" xml:space="preserve"> IF(BY17 = 1, $F15, EOMONTH(BX18, $F16))</f>
        <v>50770</v>
      </c>
      <c r="BZ18" s="290">
        <f t="shared" ref="BZ18" si="102" xml:space="preserve"> IF(BZ17 = 1, $F15, EOMONTH(BY18, $F16))</f>
        <v>50860</v>
      </c>
      <c r="CA18" s="290">
        <f t="shared" ref="CA18" si="103" xml:space="preserve"> IF(CA17 = 1, $F15, EOMONTH(BZ18, $F16))</f>
        <v>50951</v>
      </c>
      <c r="CB18" s="290">
        <f t="shared" ref="CB18" si="104" xml:space="preserve"> IF(CB17 = 1, $F15, EOMONTH(CA18, $F16))</f>
        <v>51043</v>
      </c>
      <c r="CC18" s="290">
        <f t="shared" ref="CC18" si="105" xml:space="preserve"> IF(CC17 = 1, $F15, EOMONTH(CB18, $F16))</f>
        <v>51135</v>
      </c>
      <c r="CD18" s="290">
        <f t="shared" ref="CD18" si="106" xml:space="preserve"> IF(CD17 = 1, $F15, EOMONTH(CC18, $F16))</f>
        <v>51226</v>
      </c>
      <c r="CE18" s="290">
        <f t="shared" ref="CE18" si="107" xml:space="preserve"> IF(CE17 = 1, $F15, EOMONTH(CD18, $F16))</f>
        <v>51317</v>
      </c>
      <c r="CF18" s="290">
        <f t="shared" ref="CF18" si="108" xml:space="preserve"> IF(CF17 = 1, $F15, EOMONTH(CE18, $F16))</f>
        <v>51409</v>
      </c>
      <c r="CG18" s="290">
        <f t="shared" ref="CG18" si="109" xml:space="preserve"> IF(CG17 = 1, $F15, EOMONTH(CF18, $F16))</f>
        <v>51501</v>
      </c>
      <c r="CH18" s="290">
        <f t="shared" ref="CH18" si="110" xml:space="preserve"> IF(CH17 = 1, $F15, EOMONTH(CG18, $F16))</f>
        <v>51591</v>
      </c>
      <c r="CI18" s="290">
        <f t="shared" ref="CI18" si="111" xml:space="preserve"> IF(CI17 = 1, $F15, EOMONTH(CH18, $F16))</f>
        <v>51682</v>
      </c>
      <c r="CJ18" s="290">
        <f t="shared" ref="CJ18" si="112" xml:space="preserve"> IF(CJ17 = 1, $F15, EOMONTH(CI18, $F16))</f>
        <v>51774</v>
      </c>
      <c r="CK18" s="290">
        <f t="shared" ref="CK18" si="113" xml:space="preserve"> IF(CK17 = 1, $F15, EOMONTH(CJ18, $F16))</f>
        <v>51866</v>
      </c>
      <c r="CL18" s="290">
        <f t="shared" ref="CL18" si="114" xml:space="preserve"> IF(CL17 = 1, $F15, EOMONTH(CK18, $F16))</f>
        <v>51956</v>
      </c>
      <c r="CM18" s="290">
        <f t="shared" ref="CM18" si="115" xml:space="preserve"> IF(CM17 = 1, $F15, EOMONTH(CL18, $F16))</f>
        <v>52047</v>
      </c>
      <c r="CN18" s="290">
        <f t="shared" ref="CN18" si="116" xml:space="preserve"> IF(CN17 = 1, $F15, EOMONTH(CM18, $F16))</f>
        <v>52139</v>
      </c>
      <c r="CO18" s="290">
        <f t="shared" ref="CO18" si="117" xml:space="preserve"> IF(CO17 = 1, $F15, EOMONTH(CN18, $F16))</f>
        <v>52231</v>
      </c>
      <c r="CP18" s="290">
        <f t="shared" ref="CP18" si="118" xml:space="preserve"> IF(CP17 = 1, $F15, EOMONTH(CO18, $F16))</f>
        <v>52321</v>
      </c>
      <c r="CQ18" s="290">
        <f t="shared" ref="CQ18" si="119" xml:space="preserve"> IF(CQ17 = 1, $F15, EOMONTH(CP18, $F16))</f>
        <v>52412</v>
      </c>
      <c r="CR18" s="290">
        <f t="shared" ref="CR18" si="120" xml:space="preserve"> IF(CR17 = 1, $F15, EOMONTH(CQ18, $F16))</f>
        <v>52504</v>
      </c>
      <c r="CS18" s="290">
        <f t="shared" ref="CS18" si="121" xml:space="preserve"> IF(CS17 = 1, $F15, EOMONTH(CR18, $F16))</f>
        <v>52596</v>
      </c>
      <c r="CT18" s="290">
        <f t="shared" ref="CT18" si="122" xml:space="preserve"> IF(CT17 = 1, $F15, EOMONTH(CS18, $F16))</f>
        <v>52687</v>
      </c>
      <c r="CU18" s="290">
        <f t="shared" ref="CU18" si="123" xml:space="preserve"> IF(CU17 = 1, $F15, EOMONTH(CT18, $F16))</f>
        <v>52778</v>
      </c>
      <c r="CV18" s="290">
        <f t="shared" ref="CV18" si="124" xml:space="preserve"> IF(CV17 = 1, $F15, EOMONTH(CU18, $F16))</f>
        <v>52870</v>
      </c>
      <c r="CW18" s="290">
        <f t="shared" ref="CW18" si="125" xml:space="preserve"> IF(CW17 = 1, $F15, EOMONTH(CV18, $F16))</f>
        <v>52962</v>
      </c>
      <c r="CX18" s="290">
        <f t="shared" ref="CX18" si="126" xml:space="preserve"> IF(CX17 = 1, $F15, EOMONTH(CW18, $F16))</f>
        <v>53052</v>
      </c>
      <c r="CY18" s="290">
        <f t="shared" ref="CY18" si="127" xml:space="preserve"> IF(CY17 = 1, $F15, EOMONTH(CX18, $F16))</f>
        <v>53143</v>
      </c>
      <c r="CZ18" s="290">
        <f t="shared" ref="CZ18" si="128" xml:space="preserve"> IF(CZ17 = 1, $F15, EOMONTH(CY18, $F16))</f>
        <v>53235</v>
      </c>
      <c r="DA18" s="290">
        <f t="shared" ref="DA18" si="129" xml:space="preserve"> IF(DA17 = 1, $F15, EOMONTH(CZ18, $F16))</f>
        <v>53327</v>
      </c>
      <c r="DB18" s="290">
        <f t="shared" ref="DB18" si="130" xml:space="preserve"> IF(DB17 = 1, $F15, EOMONTH(DA18, $F16))</f>
        <v>53417</v>
      </c>
      <c r="DC18" s="290">
        <f t="shared" ref="DC18" si="131" xml:space="preserve"> IF(DC17 = 1, $F15, EOMONTH(DB18, $F16))</f>
        <v>53508</v>
      </c>
      <c r="DD18" s="290">
        <f t="shared" ref="DD18" si="132" xml:space="preserve"> IF(DD17 = 1, $F15, EOMONTH(DC18, $F16))</f>
        <v>53600</v>
      </c>
      <c r="DE18" s="290">
        <f t="shared" ref="DE18" si="133" xml:space="preserve"> IF(DE17 = 1, $F15, EOMONTH(DD18, $F16))</f>
        <v>53692</v>
      </c>
      <c r="DF18" s="290">
        <f t="shared" ref="DF18" si="134" xml:space="preserve"> IF(DF17 = 1, $F15, EOMONTH(DE18, $F16))</f>
        <v>53782</v>
      </c>
      <c r="DG18" s="290">
        <f t="shared" ref="DG18" si="135" xml:space="preserve"> IF(DG17 = 1, $F15, EOMONTH(DF18, $F16))</f>
        <v>53873</v>
      </c>
      <c r="DH18" s="290">
        <f t="shared" ref="DH18" si="136" xml:space="preserve"> IF(DH17 = 1, $F15, EOMONTH(DG18, $F16))</f>
        <v>53965</v>
      </c>
      <c r="DI18" s="290">
        <f t="shared" ref="DI18" si="137" xml:space="preserve"> IF(DI17 = 1, $F15, EOMONTH(DH18, $F16))</f>
        <v>54057</v>
      </c>
      <c r="DJ18" s="290">
        <f t="shared" ref="DJ18" si="138" xml:space="preserve"> IF(DJ17 = 1, $F15, EOMONTH(DI18, $F16))</f>
        <v>54148</v>
      </c>
      <c r="DK18" s="290">
        <f t="shared" ref="DK18" si="139" xml:space="preserve"> IF(DK17 = 1, $F15, EOMONTH(DJ18, $F16))</f>
        <v>54239</v>
      </c>
      <c r="DL18" s="290">
        <f t="shared" ref="DL18" si="140" xml:space="preserve"> IF(DL17 = 1, $F15, EOMONTH(DK18, $F16))</f>
        <v>54331</v>
      </c>
      <c r="DM18" s="290">
        <f t="shared" ref="DM18" si="141" xml:space="preserve"> IF(DM17 = 1, $F15, EOMONTH(DL18, $F16))</f>
        <v>54423</v>
      </c>
      <c r="DN18" s="290">
        <f t="shared" ref="DN18" si="142" xml:space="preserve"> IF(DN17 = 1, $F15, EOMONTH(DM18, $F16))</f>
        <v>54513</v>
      </c>
      <c r="DO18" s="290">
        <f t="shared" ref="DO18" si="143" xml:space="preserve"> IF(DO17 = 1, $F15, EOMONTH(DN18, $F16))</f>
        <v>54604</v>
      </c>
      <c r="DP18" s="290">
        <f t="shared" ref="DP18" si="144" xml:space="preserve"> IF(DP17 = 1, $F15, EOMONTH(DO18, $F16))</f>
        <v>54696</v>
      </c>
      <c r="DQ18" s="290">
        <f t="shared" ref="DQ18" si="145" xml:space="preserve"> IF(DQ17 = 1, $F15, EOMONTH(DP18, $F16))</f>
        <v>54788</v>
      </c>
      <c r="DR18" s="290">
        <f t="shared" ref="DR18" si="146" xml:space="preserve"> IF(DR17 = 1, $F15, EOMONTH(DQ18, $F16))</f>
        <v>54878</v>
      </c>
      <c r="DS18" s="290">
        <f t="shared" ref="DS18" si="147" xml:space="preserve"> IF(DS17 = 1, $F15, EOMONTH(DR18, $F16))</f>
        <v>54969</v>
      </c>
      <c r="DT18" s="290">
        <f t="shared" ref="DT18" si="148" xml:space="preserve"> IF(DT17 = 1, $F15, EOMONTH(DS18, $F16))</f>
        <v>55061</v>
      </c>
    </row>
    <row r="19" spans="1:124" s="68" customFormat="1" ht="14.4" x14ac:dyDescent="0.25">
      <c r="A19" s="19"/>
      <c r="B19" s="19"/>
      <c r="C19" s="20"/>
      <c r="D19" s="22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7"/>
      <c r="CJ19" s="37"/>
      <c r="CK19" s="37"/>
      <c r="CL19" s="37"/>
      <c r="CM19" s="37"/>
      <c r="CN19" s="37"/>
      <c r="CO19" s="37"/>
      <c r="CP19" s="37"/>
      <c r="CQ19" s="37"/>
      <c r="CR19" s="37"/>
      <c r="CS19" s="37"/>
      <c r="CT19" s="37"/>
      <c r="CU19" s="37"/>
      <c r="CV19" s="37"/>
      <c r="CW19" s="37"/>
      <c r="CX19" s="37"/>
      <c r="CY19" s="37"/>
      <c r="CZ19" s="37"/>
      <c r="DA19" s="37"/>
      <c r="DB19" s="37"/>
      <c r="DC19" s="37"/>
      <c r="DD19" s="37"/>
      <c r="DE19" s="37"/>
      <c r="DF19" s="37"/>
      <c r="DG19" s="37"/>
      <c r="DH19" s="37"/>
      <c r="DI19" s="37"/>
      <c r="DJ19" s="37"/>
      <c r="DK19" s="37"/>
      <c r="DL19" s="37"/>
      <c r="DM19" s="37"/>
      <c r="DN19" s="37"/>
      <c r="DO19" s="37"/>
      <c r="DP19" s="37"/>
      <c r="DQ19" s="37"/>
      <c r="DR19" s="37"/>
      <c r="DS19" s="37"/>
      <c r="DT19" s="37"/>
    </row>
    <row r="20" spans="1:124" s="83" customFormat="1" ht="14.4" x14ac:dyDescent="0.25">
      <c r="A20" s="19"/>
      <c r="B20" s="19"/>
      <c r="C20" s="20"/>
      <c r="D20" s="22"/>
      <c r="E20" s="82" t="str">
        <f xml:space="preserve"> InpC!E$17</f>
        <v>Financial year end month number</v>
      </c>
      <c r="F20" s="82">
        <f xml:space="preserve"> InpC!F$17</f>
        <v>12</v>
      </c>
      <c r="G20" s="82" t="str">
        <f xml:space="preserve"> InpC!G$17</f>
        <v>month #</v>
      </c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</row>
    <row r="21" spans="1:124" s="81" customFormat="1" ht="14.4" x14ac:dyDescent="0.25">
      <c r="A21" s="19"/>
      <c r="B21" s="19"/>
      <c r="C21" s="20"/>
      <c r="D21" s="22"/>
      <c r="E21" s="32" t="str">
        <f xml:space="preserve"> E$18</f>
        <v xml:space="preserve">Model period ending </v>
      </c>
      <c r="F21" s="32">
        <f t="shared" ref="F21:BQ21" si="149" xml:space="preserve"> F$18</f>
        <v>0</v>
      </c>
      <c r="G21" s="32" t="str">
        <f t="shared" si="149"/>
        <v>date</v>
      </c>
      <c r="H21" s="32">
        <f t="shared" si="149"/>
        <v>0</v>
      </c>
      <c r="I21" s="32">
        <f t="shared" si="149"/>
        <v>0</v>
      </c>
      <c r="J21" s="32">
        <f t="shared" si="149"/>
        <v>44651</v>
      </c>
      <c r="K21" s="32">
        <f t="shared" si="149"/>
        <v>44742</v>
      </c>
      <c r="L21" s="32">
        <f t="shared" si="149"/>
        <v>44834</v>
      </c>
      <c r="M21" s="32">
        <f t="shared" si="149"/>
        <v>44926</v>
      </c>
      <c r="N21" s="32">
        <f t="shared" si="149"/>
        <v>45016</v>
      </c>
      <c r="O21" s="32">
        <f t="shared" si="149"/>
        <v>45107</v>
      </c>
      <c r="P21" s="32">
        <f t="shared" si="149"/>
        <v>45199</v>
      </c>
      <c r="Q21" s="32">
        <f t="shared" si="149"/>
        <v>45291</v>
      </c>
      <c r="R21" s="32">
        <f t="shared" si="149"/>
        <v>45382</v>
      </c>
      <c r="S21" s="32">
        <f t="shared" si="149"/>
        <v>45473</v>
      </c>
      <c r="T21" s="32">
        <f t="shared" si="149"/>
        <v>45565</v>
      </c>
      <c r="U21" s="32">
        <f t="shared" si="149"/>
        <v>45657</v>
      </c>
      <c r="V21" s="32">
        <f t="shared" si="149"/>
        <v>45747</v>
      </c>
      <c r="W21" s="32">
        <f t="shared" si="149"/>
        <v>45838</v>
      </c>
      <c r="X21" s="32">
        <f t="shared" si="149"/>
        <v>45930</v>
      </c>
      <c r="Y21" s="32">
        <f t="shared" si="149"/>
        <v>46022</v>
      </c>
      <c r="Z21" s="32">
        <f t="shared" si="149"/>
        <v>46112</v>
      </c>
      <c r="AA21" s="32">
        <f t="shared" si="149"/>
        <v>46203</v>
      </c>
      <c r="AB21" s="32">
        <f t="shared" si="149"/>
        <v>46295</v>
      </c>
      <c r="AC21" s="32">
        <f t="shared" si="149"/>
        <v>46387</v>
      </c>
      <c r="AD21" s="32">
        <f t="shared" si="149"/>
        <v>46477</v>
      </c>
      <c r="AE21" s="32">
        <f t="shared" si="149"/>
        <v>46568</v>
      </c>
      <c r="AF21" s="32">
        <f t="shared" si="149"/>
        <v>46660</v>
      </c>
      <c r="AG21" s="32">
        <f t="shared" si="149"/>
        <v>46752</v>
      </c>
      <c r="AH21" s="32">
        <f t="shared" si="149"/>
        <v>46843</v>
      </c>
      <c r="AI21" s="32">
        <f t="shared" si="149"/>
        <v>46934</v>
      </c>
      <c r="AJ21" s="32">
        <f t="shared" si="149"/>
        <v>47026</v>
      </c>
      <c r="AK21" s="32">
        <f t="shared" si="149"/>
        <v>47118</v>
      </c>
      <c r="AL21" s="32">
        <f t="shared" si="149"/>
        <v>47208</v>
      </c>
      <c r="AM21" s="32">
        <f t="shared" si="149"/>
        <v>47299</v>
      </c>
      <c r="AN21" s="32">
        <f t="shared" si="149"/>
        <v>47391</v>
      </c>
      <c r="AO21" s="32">
        <f t="shared" si="149"/>
        <v>47483</v>
      </c>
      <c r="AP21" s="32">
        <f t="shared" si="149"/>
        <v>47573</v>
      </c>
      <c r="AQ21" s="32">
        <f t="shared" si="149"/>
        <v>47664</v>
      </c>
      <c r="AR21" s="32">
        <f t="shared" si="149"/>
        <v>47756</v>
      </c>
      <c r="AS21" s="32">
        <f t="shared" si="149"/>
        <v>47848</v>
      </c>
      <c r="AT21" s="32">
        <f t="shared" si="149"/>
        <v>47938</v>
      </c>
      <c r="AU21" s="32">
        <f t="shared" si="149"/>
        <v>48029</v>
      </c>
      <c r="AV21" s="32">
        <f t="shared" si="149"/>
        <v>48121</v>
      </c>
      <c r="AW21" s="32">
        <f t="shared" si="149"/>
        <v>48213</v>
      </c>
      <c r="AX21" s="32">
        <f t="shared" si="149"/>
        <v>48304</v>
      </c>
      <c r="AY21" s="32">
        <f t="shared" si="149"/>
        <v>48395</v>
      </c>
      <c r="AZ21" s="32">
        <f t="shared" si="149"/>
        <v>48487</v>
      </c>
      <c r="BA21" s="32">
        <f t="shared" si="149"/>
        <v>48579</v>
      </c>
      <c r="BB21" s="32">
        <f t="shared" si="149"/>
        <v>48669</v>
      </c>
      <c r="BC21" s="32">
        <f t="shared" si="149"/>
        <v>48760</v>
      </c>
      <c r="BD21" s="32">
        <f t="shared" si="149"/>
        <v>48852</v>
      </c>
      <c r="BE21" s="32">
        <f t="shared" si="149"/>
        <v>48944</v>
      </c>
      <c r="BF21" s="32">
        <f t="shared" si="149"/>
        <v>49034</v>
      </c>
      <c r="BG21" s="32">
        <f t="shared" si="149"/>
        <v>49125</v>
      </c>
      <c r="BH21" s="32">
        <f t="shared" si="149"/>
        <v>49217</v>
      </c>
      <c r="BI21" s="32">
        <f t="shared" si="149"/>
        <v>49309</v>
      </c>
      <c r="BJ21" s="32">
        <f t="shared" si="149"/>
        <v>49399</v>
      </c>
      <c r="BK21" s="32">
        <f t="shared" si="149"/>
        <v>49490</v>
      </c>
      <c r="BL21" s="32">
        <f t="shared" si="149"/>
        <v>49582</v>
      </c>
      <c r="BM21" s="32">
        <f t="shared" si="149"/>
        <v>49674</v>
      </c>
      <c r="BN21" s="32">
        <f t="shared" si="149"/>
        <v>49765</v>
      </c>
      <c r="BO21" s="32">
        <f t="shared" si="149"/>
        <v>49856</v>
      </c>
      <c r="BP21" s="32">
        <f t="shared" si="149"/>
        <v>49948</v>
      </c>
      <c r="BQ21" s="32">
        <f t="shared" si="149"/>
        <v>50040</v>
      </c>
      <c r="BR21" s="32">
        <f t="shared" ref="BR21:DT21" si="150" xml:space="preserve"> BR$18</f>
        <v>50130</v>
      </c>
      <c r="BS21" s="32">
        <f t="shared" si="150"/>
        <v>50221</v>
      </c>
      <c r="BT21" s="32">
        <f t="shared" si="150"/>
        <v>50313</v>
      </c>
      <c r="BU21" s="32">
        <f t="shared" si="150"/>
        <v>50405</v>
      </c>
      <c r="BV21" s="32">
        <f t="shared" si="150"/>
        <v>50495</v>
      </c>
      <c r="BW21" s="32">
        <f t="shared" si="150"/>
        <v>50586</v>
      </c>
      <c r="BX21" s="32">
        <f t="shared" si="150"/>
        <v>50678</v>
      </c>
      <c r="BY21" s="32">
        <f t="shared" si="150"/>
        <v>50770</v>
      </c>
      <c r="BZ21" s="32">
        <f t="shared" si="150"/>
        <v>50860</v>
      </c>
      <c r="CA21" s="32">
        <f t="shared" si="150"/>
        <v>50951</v>
      </c>
      <c r="CB21" s="32">
        <f t="shared" si="150"/>
        <v>51043</v>
      </c>
      <c r="CC21" s="32">
        <f t="shared" si="150"/>
        <v>51135</v>
      </c>
      <c r="CD21" s="32">
        <f t="shared" si="150"/>
        <v>51226</v>
      </c>
      <c r="CE21" s="32">
        <f t="shared" si="150"/>
        <v>51317</v>
      </c>
      <c r="CF21" s="32">
        <f t="shared" si="150"/>
        <v>51409</v>
      </c>
      <c r="CG21" s="32">
        <f t="shared" si="150"/>
        <v>51501</v>
      </c>
      <c r="CH21" s="32">
        <f t="shared" si="150"/>
        <v>51591</v>
      </c>
      <c r="CI21" s="32">
        <f t="shared" si="150"/>
        <v>51682</v>
      </c>
      <c r="CJ21" s="32">
        <f t="shared" si="150"/>
        <v>51774</v>
      </c>
      <c r="CK21" s="32">
        <f t="shared" si="150"/>
        <v>51866</v>
      </c>
      <c r="CL21" s="32">
        <f t="shared" si="150"/>
        <v>51956</v>
      </c>
      <c r="CM21" s="32">
        <f t="shared" si="150"/>
        <v>52047</v>
      </c>
      <c r="CN21" s="32">
        <f t="shared" si="150"/>
        <v>52139</v>
      </c>
      <c r="CO21" s="32">
        <f t="shared" si="150"/>
        <v>52231</v>
      </c>
      <c r="CP21" s="32">
        <f t="shared" si="150"/>
        <v>52321</v>
      </c>
      <c r="CQ21" s="32">
        <f t="shared" si="150"/>
        <v>52412</v>
      </c>
      <c r="CR21" s="32">
        <f t="shared" si="150"/>
        <v>52504</v>
      </c>
      <c r="CS21" s="32">
        <f t="shared" si="150"/>
        <v>52596</v>
      </c>
      <c r="CT21" s="32">
        <f t="shared" si="150"/>
        <v>52687</v>
      </c>
      <c r="CU21" s="32">
        <f t="shared" si="150"/>
        <v>52778</v>
      </c>
      <c r="CV21" s="32">
        <f t="shared" si="150"/>
        <v>52870</v>
      </c>
      <c r="CW21" s="32">
        <f t="shared" si="150"/>
        <v>52962</v>
      </c>
      <c r="CX21" s="32">
        <f t="shared" si="150"/>
        <v>53052</v>
      </c>
      <c r="CY21" s="32">
        <f t="shared" si="150"/>
        <v>53143</v>
      </c>
      <c r="CZ21" s="32">
        <f t="shared" si="150"/>
        <v>53235</v>
      </c>
      <c r="DA21" s="32">
        <f t="shared" si="150"/>
        <v>53327</v>
      </c>
      <c r="DB21" s="32">
        <f t="shared" si="150"/>
        <v>53417</v>
      </c>
      <c r="DC21" s="32">
        <f t="shared" si="150"/>
        <v>53508</v>
      </c>
      <c r="DD21" s="32">
        <f t="shared" si="150"/>
        <v>53600</v>
      </c>
      <c r="DE21" s="32">
        <f t="shared" si="150"/>
        <v>53692</v>
      </c>
      <c r="DF21" s="32">
        <f t="shared" si="150"/>
        <v>53782</v>
      </c>
      <c r="DG21" s="32">
        <f t="shared" si="150"/>
        <v>53873</v>
      </c>
      <c r="DH21" s="32">
        <f t="shared" si="150"/>
        <v>53965</v>
      </c>
      <c r="DI21" s="32">
        <f t="shared" si="150"/>
        <v>54057</v>
      </c>
      <c r="DJ21" s="32">
        <f t="shared" si="150"/>
        <v>54148</v>
      </c>
      <c r="DK21" s="32">
        <f t="shared" si="150"/>
        <v>54239</v>
      </c>
      <c r="DL21" s="32">
        <f t="shared" si="150"/>
        <v>54331</v>
      </c>
      <c r="DM21" s="32">
        <f t="shared" si="150"/>
        <v>54423</v>
      </c>
      <c r="DN21" s="32">
        <f t="shared" si="150"/>
        <v>54513</v>
      </c>
      <c r="DO21" s="32">
        <f t="shared" si="150"/>
        <v>54604</v>
      </c>
      <c r="DP21" s="32">
        <f t="shared" si="150"/>
        <v>54696</v>
      </c>
      <c r="DQ21" s="32">
        <f t="shared" si="150"/>
        <v>54788</v>
      </c>
      <c r="DR21" s="32">
        <f t="shared" si="150"/>
        <v>54878</v>
      </c>
      <c r="DS21" s="32">
        <f t="shared" si="150"/>
        <v>54969</v>
      </c>
      <c r="DT21" s="32">
        <f t="shared" si="150"/>
        <v>55061</v>
      </c>
    </row>
    <row r="22" spans="1:124" s="62" customFormat="1" ht="14.4" x14ac:dyDescent="0.25">
      <c r="A22" s="19"/>
      <c r="B22" s="19"/>
      <c r="C22" s="20"/>
      <c r="D22" s="22"/>
      <c r="E22" s="38" t="s">
        <v>35</v>
      </c>
      <c r="F22" s="60"/>
      <c r="G22" s="60" t="s">
        <v>36</v>
      </c>
      <c r="H22" s="60"/>
      <c r="I22" s="84"/>
      <c r="J22" s="60">
        <f t="shared" ref="J22:BB22" si="151" xml:space="preserve"> IF(MONTH(J21) &lt;= $F20, YEAR(J21), YEAR(J21) + 1)</f>
        <v>2022</v>
      </c>
      <c r="K22" s="60">
        <f t="shared" si="151"/>
        <v>2022</v>
      </c>
      <c r="L22" s="60">
        <f t="shared" si="151"/>
        <v>2022</v>
      </c>
      <c r="M22" s="60">
        <f t="shared" si="151"/>
        <v>2022</v>
      </c>
      <c r="N22" s="60">
        <f t="shared" si="151"/>
        <v>2023</v>
      </c>
      <c r="O22" s="60">
        <f t="shared" si="151"/>
        <v>2023</v>
      </c>
      <c r="P22" s="60">
        <f t="shared" si="151"/>
        <v>2023</v>
      </c>
      <c r="Q22" s="60">
        <f t="shared" si="151"/>
        <v>2023</v>
      </c>
      <c r="R22" s="60">
        <f t="shared" si="151"/>
        <v>2024</v>
      </c>
      <c r="S22" s="60">
        <f t="shared" si="151"/>
        <v>2024</v>
      </c>
      <c r="T22" s="60">
        <f t="shared" si="151"/>
        <v>2024</v>
      </c>
      <c r="U22" s="60">
        <f t="shared" si="151"/>
        <v>2024</v>
      </c>
      <c r="V22" s="60">
        <f t="shared" si="151"/>
        <v>2025</v>
      </c>
      <c r="W22" s="60">
        <f t="shared" si="151"/>
        <v>2025</v>
      </c>
      <c r="X22" s="60">
        <f t="shared" si="151"/>
        <v>2025</v>
      </c>
      <c r="Y22" s="60">
        <f t="shared" si="151"/>
        <v>2025</v>
      </c>
      <c r="Z22" s="60">
        <f t="shared" si="151"/>
        <v>2026</v>
      </c>
      <c r="AA22" s="60">
        <f t="shared" si="151"/>
        <v>2026</v>
      </c>
      <c r="AB22" s="60">
        <f t="shared" si="151"/>
        <v>2026</v>
      </c>
      <c r="AC22" s="60">
        <f t="shared" si="151"/>
        <v>2026</v>
      </c>
      <c r="AD22" s="60">
        <f t="shared" si="151"/>
        <v>2027</v>
      </c>
      <c r="AE22" s="60">
        <f t="shared" si="151"/>
        <v>2027</v>
      </c>
      <c r="AF22" s="60">
        <f t="shared" si="151"/>
        <v>2027</v>
      </c>
      <c r="AG22" s="60">
        <f t="shared" si="151"/>
        <v>2027</v>
      </c>
      <c r="AH22" s="60">
        <f t="shared" si="151"/>
        <v>2028</v>
      </c>
      <c r="AI22" s="60">
        <f t="shared" si="151"/>
        <v>2028</v>
      </c>
      <c r="AJ22" s="60">
        <f t="shared" si="151"/>
        <v>2028</v>
      </c>
      <c r="AK22" s="60">
        <f t="shared" si="151"/>
        <v>2028</v>
      </c>
      <c r="AL22" s="60">
        <f t="shared" si="151"/>
        <v>2029</v>
      </c>
      <c r="AM22" s="60">
        <f t="shared" si="151"/>
        <v>2029</v>
      </c>
      <c r="AN22" s="60">
        <f t="shared" si="151"/>
        <v>2029</v>
      </c>
      <c r="AO22" s="60">
        <f t="shared" si="151"/>
        <v>2029</v>
      </c>
      <c r="AP22" s="60">
        <f t="shared" si="151"/>
        <v>2030</v>
      </c>
      <c r="AQ22" s="60">
        <f t="shared" si="151"/>
        <v>2030</v>
      </c>
      <c r="AR22" s="60">
        <f t="shared" si="151"/>
        <v>2030</v>
      </c>
      <c r="AS22" s="60">
        <f t="shared" si="151"/>
        <v>2030</v>
      </c>
      <c r="AT22" s="60">
        <f t="shared" si="151"/>
        <v>2031</v>
      </c>
      <c r="AU22" s="60">
        <f t="shared" si="151"/>
        <v>2031</v>
      </c>
      <c r="AV22" s="60">
        <f t="shared" si="151"/>
        <v>2031</v>
      </c>
      <c r="AW22" s="60">
        <f t="shared" si="151"/>
        <v>2031</v>
      </c>
      <c r="AX22" s="60">
        <f t="shared" si="151"/>
        <v>2032</v>
      </c>
      <c r="AY22" s="60">
        <f t="shared" si="151"/>
        <v>2032</v>
      </c>
      <c r="AZ22" s="60">
        <f t="shared" si="151"/>
        <v>2032</v>
      </c>
      <c r="BA22" s="60">
        <f t="shared" si="151"/>
        <v>2032</v>
      </c>
      <c r="BB22" s="60">
        <f t="shared" si="151"/>
        <v>2033</v>
      </c>
      <c r="BC22" s="60">
        <f t="shared" ref="BC22:DN22" si="152" xml:space="preserve"> IF(MONTH(BC21) &lt;= $F20, YEAR(BC21), YEAR(BC21) + 1)</f>
        <v>2033</v>
      </c>
      <c r="BD22" s="60">
        <f t="shared" si="152"/>
        <v>2033</v>
      </c>
      <c r="BE22" s="60">
        <f t="shared" si="152"/>
        <v>2033</v>
      </c>
      <c r="BF22" s="60">
        <f t="shared" si="152"/>
        <v>2034</v>
      </c>
      <c r="BG22" s="60">
        <f t="shared" si="152"/>
        <v>2034</v>
      </c>
      <c r="BH22" s="60">
        <f t="shared" si="152"/>
        <v>2034</v>
      </c>
      <c r="BI22" s="60">
        <f t="shared" si="152"/>
        <v>2034</v>
      </c>
      <c r="BJ22" s="60">
        <f t="shared" si="152"/>
        <v>2035</v>
      </c>
      <c r="BK22" s="60">
        <f t="shared" si="152"/>
        <v>2035</v>
      </c>
      <c r="BL22" s="60">
        <f t="shared" si="152"/>
        <v>2035</v>
      </c>
      <c r="BM22" s="60">
        <f t="shared" si="152"/>
        <v>2035</v>
      </c>
      <c r="BN22" s="60">
        <f t="shared" si="152"/>
        <v>2036</v>
      </c>
      <c r="BO22" s="60">
        <f t="shared" si="152"/>
        <v>2036</v>
      </c>
      <c r="BP22" s="60">
        <f t="shared" si="152"/>
        <v>2036</v>
      </c>
      <c r="BQ22" s="60">
        <f t="shared" si="152"/>
        <v>2036</v>
      </c>
      <c r="BR22" s="60">
        <f t="shared" si="152"/>
        <v>2037</v>
      </c>
      <c r="BS22" s="60">
        <f t="shared" si="152"/>
        <v>2037</v>
      </c>
      <c r="BT22" s="60">
        <f t="shared" si="152"/>
        <v>2037</v>
      </c>
      <c r="BU22" s="60">
        <f t="shared" si="152"/>
        <v>2037</v>
      </c>
      <c r="BV22" s="60">
        <f t="shared" si="152"/>
        <v>2038</v>
      </c>
      <c r="BW22" s="60">
        <f t="shared" si="152"/>
        <v>2038</v>
      </c>
      <c r="BX22" s="60">
        <f t="shared" si="152"/>
        <v>2038</v>
      </c>
      <c r="BY22" s="60">
        <f t="shared" si="152"/>
        <v>2038</v>
      </c>
      <c r="BZ22" s="60">
        <f t="shared" si="152"/>
        <v>2039</v>
      </c>
      <c r="CA22" s="60">
        <f t="shared" si="152"/>
        <v>2039</v>
      </c>
      <c r="CB22" s="60">
        <f t="shared" si="152"/>
        <v>2039</v>
      </c>
      <c r="CC22" s="60">
        <f t="shared" si="152"/>
        <v>2039</v>
      </c>
      <c r="CD22" s="60">
        <f t="shared" si="152"/>
        <v>2040</v>
      </c>
      <c r="CE22" s="60">
        <f t="shared" si="152"/>
        <v>2040</v>
      </c>
      <c r="CF22" s="60">
        <f t="shared" si="152"/>
        <v>2040</v>
      </c>
      <c r="CG22" s="60">
        <f t="shared" si="152"/>
        <v>2040</v>
      </c>
      <c r="CH22" s="60">
        <f t="shared" si="152"/>
        <v>2041</v>
      </c>
      <c r="CI22" s="60">
        <f t="shared" si="152"/>
        <v>2041</v>
      </c>
      <c r="CJ22" s="60">
        <f t="shared" si="152"/>
        <v>2041</v>
      </c>
      <c r="CK22" s="60">
        <f t="shared" si="152"/>
        <v>2041</v>
      </c>
      <c r="CL22" s="60">
        <f t="shared" si="152"/>
        <v>2042</v>
      </c>
      <c r="CM22" s="60">
        <f t="shared" si="152"/>
        <v>2042</v>
      </c>
      <c r="CN22" s="60">
        <f t="shared" si="152"/>
        <v>2042</v>
      </c>
      <c r="CO22" s="60">
        <f t="shared" si="152"/>
        <v>2042</v>
      </c>
      <c r="CP22" s="60">
        <f t="shared" si="152"/>
        <v>2043</v>
      </c>
      <c r="CQ22" s="60">
        <f t="shared" si="152"/>
        <v>2043</v>
      </c>
      <c r="CR22" s="60">
        <f t="shared" si="152"/>
        <v>2043</v>
      </c>
      <c r="CS22" s="60">
        <f t="shared" si="152"/>
        <v>2043</v>
      </c>
      <c r="CT22" s="60">
        <f t="shared" si="152"/>
        <v>2044</v>
      </c>
      <c r="CU22" s="60">
        <f t="shared" si="152"/>
        <v>2044</v>
      </c>
      <c r="CV22" s="60">
        <f t="shared" si="152"/>
        <v>2044</v>
      </c>
      <c r="CW22" s="60">
        <f t="shared" si="152"/>
        <v>2044</v>
      </c>
      <c r="CX22" s="60">
        <f t="shared" si="152"/>
        <v>2045</v>
      </c>
      <c r="CY22" s="60">
        <f t="shared" si="152"/>
        <v>2045</v>
      </c>
      <c r="CZ22" s="60">
        <f t="shared" si="152"/>
        <v>2045</v>
      </c>
      <c r="DA22" s="60">
        <f t="shared" si="152"/>
        <v>2045</v>
      </c>
      <c r="DB22" s="60">
        <f t="shared" si="152"/>
        <v>2046</v>
      </c>
      <c r="DC22" s="60">
        <f t="shared" si="152"/>
        <v>2046</v>
      </c>
      <c r="DD22" s="60">
        <f t="shared" si="152"/>
        <v>2046</v>
      </c>
      <c r="DE22" s="60">
        <f t="shared" si="152"/>
        <v>2046</v>
      </c>
      <c r="DF22" s="60">
        <f t="shared" si="152"/>
        <v>2047</v>
      </c>
      <c r="DG22" s="60">
        <f t="shared" si="152"/>
        <v>2047</v>
      </c>
      <c r="DH22" s="60">
        <f t="shared" si="152"/>
        <v>2047</v>
      </c>
      <c r="DI22" s="60">
        <f t="shared" si="152"/>
        <v>2047</v>
      </c>
      <c r="DJ22" s="60">
        <f t="shared" si="152"/>
        <v>2048</v>
      </c>
      <c r="DK22" s="60">
        <f t="shared" si="152"/>
        <v>2048</v>
      </c>
      <c r="DL22" s="60">
        <f t="shared" si="152"/>
        <v>2048</v>
      </c>
      <c r="DM22" s="60">
        <f t="shared" si="152"/>
        <v>2048</v>
      </c>
      <c r="DN22" s="60">
        <f t="shared" si="152"/>
        <v>2049</v>
      </c>
      <c r="DO22" s="60">
        <f t="shared" ref="DO22:DT22" si="153" xml:space="preserve"> IF(MONTH(DO21) &lt;= $F20, YEAR(DO21), YEAR(DO21) + 1)</f>
        <v>2049</v>
      </c>
      <c r="DP22" s="60">
        <f t="shared" si="153"/>
        <v>2049</v>
      </c>
      <c r="DQ22" s="60">
        <f t="shared" si="153"/>
        <v>2049</v>
      </c>
      <c r="DR22" s="60">
        <f t="shared" si="153"/>
        <v>2050</v>
      </c>
      <c r="DS22" s="60">
        <f t="shared" si="153"/>
        <v>2050</v>
      </c>
      <c r="DT22" s="60">
        <f t="shared" si="153"/>
        <v>2050</v>
      </c>
    </row>
    <row r="23" spans="1:124" s="68" customFormat="1" ht="14.4" x14ac:dyDescent="0.25">
      <c r="A23" s="19"/>
      <c r="B23" s="19"/>
      <c r="C23" s="20"/>
      <c r="D23" s="22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  <c r="CT23" s="37"/>
      <c r="CU23" s="37"/>
      <c r="CV23" s="37"/>
      <c r="CW23" s="37"/>
      <c r="CX23" s="37"/>
      <c r="CY23" s="37"/>
      <c r="CZ23" s="37"/>
      <c r="DA23" s="37"/>
      <c r="DB23" s="37"/>
      <c r="DC23" s="37"/>
      <c r="DD23" s="37"/>
      <c r="DE23" s="37"/>
      <c r="DF23" s="37"/>
      <c r="DG23" s="37"/>
      <c r="DH23" s="37"/>
      <c r="DI23" s="37"/>
      <c r="DJ23" s="37"/>
      <c r="DK23" s="37"/>
      <c r="DL23" s="37"/>
      <c r="DM23" s="37"/>
      <c r="DN23" s="37"/>
      <c r="DO23" s="37"/>
      <c r="DP23" s="37"/>
      <c r="DQ23" s="37"/>
      <c r="DR23" s="37"/>
      <c r="DS23" s="37"/>
      <c r="DT23" s="37"/>
    </row>
    <row r="24" spans="1:124" s="68" customFormat="1" ht="14.4" x14ac:dyDescent="0.25">
      <c r="A24" s="19"/>
      <c r="B24" s="19" t="s">
        <v>128</v>
      </c>
      <c r="C24" s="20"/>
      <c r="D24" s="22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  <c r="CT24" s="37"/>
      <c r="CU24" s="37"/>
      <c r="CV24" s="37"/>
      <c r="CW24" s="37"/>
      <c r="CX24" s="37"/>
      <c r="CY24" s="37"/>
      <c r="CZ24" s="37"/>
      <c r="DA24" s="37"/>
      <c r="DB24" s="37"/>
      <c r="DC24" s="37"/>
      <c r="DD24" s="37"/>
      <c r="DE24" s="37"/>
      <c r="DF24" s="37"/>
      <c r="DG24" s="37"/>
      <c r="DH24" s="37"/>
      <c r="DI24" s="37"/>
      <c r="DJ24" s="37"/>
      <c r="DK24" s="37"/>
      <c r="DL24" s="37"/>
      <c r="DM24" s="37"/>
      <c r="DN24" s="37"/>
      <c r="DO24" s="37"/>
      <c r="DP24" s="37"/>
      <c r="DQ24" s="37"/>
      <c r="DR24" s="37"/>
      <c r="DS24" s="37"/>
      <c r="DT24" s="37"/>
    </row>
    <row r="25" spans="1:124" s="68" customFormat="1" ht="14.4" x14ac:dyDescent="0.25">
      <c r="A25" s="19"/>
      <c r="B25" s="19"/>
      <c r="C25" s="20"/>
      <c r="D25" s="22"/>
      <c r="E25" s="241" t="str">
        <f t="shared" ref="E25:AJ25" si="154" xml:space="preserve"> E$18</f>
        <v xml:space="preserve">Model period ending </v>
      </c>
      <c r="F25" s="241">
        <f t="shared" si="154"/>
        <v>0</v>
      </c>
      <c r="G25" s="241" t="str">
        <f t="shared" si="154"/>
        <v>date</v>
      </c>
      <c r="H25" s="241">
        <f t="shared" si="154"/>
        <v>0</v>
      </c>
      <c r="I25" s="241">
        <f t="shared" si="154"/>
        <v>0</v>
      </c>
      <c r="J25" s="241">
        <f t="shared" si="154"/>
        <v>44651</v>
      </c>
      <c r="K25" s="241">
        <f t="shared" si="154"/>
        <v>44742</v>
      </c>
      <c r="L25" s="241">
        <f t="shared" si="154"/>
        <v>44834</v>
      </c>
      <c r="M25" s="241">
        <f t="shared" si="154"/>
        <v>44926</v>
      </c>
      <c r="N25" s="241">
        <f t="shared" si="154"/>
        <v>45016</v>
      </c>
      <c r="O25" s="241">
        <f t="shared" si="154"/>
        <v>45107</v>
      </c>
      <c r="P25" s="241">
        <f t="shared" si="154"/>
        <v>45199</v>
      </c>
      <c r="Q25" s="241">
        <f t="shared" si="154"/>
        <v>45291</v>
      </c>
      <c r="R25" s="241">
        <f t="shared" si="154"/>
        <v>45382</v>
      </c>
      <c r="S25" s="241">
        <f t="shared" si="154"/>
        <v>45473</v>
      </c>
      <c r="T25" s="241">
        <f t="shared" si="154"/>
        <v>45565</v>
      </c>
      <c r="U25" s="241">
        <f t="shared" si="154"/>
        <v>45657</v>
      </c>
      <c r="V25" s="241">
        <f t="shared" si="154"/>
        <v>45747</v>
      </c>
      <c r="W25" s="241">
        <f t="shared" si="154"/>
        <v>45838</v>
      </c>
      <c r="X25" s="241">
        <f t="shared" si="154"/>
        <v>45930</v>
      </c>
      <c r="Y25" s="241">
        <f t="shared" si="154"/>
        <v>46022</v>
      </c>
      <c r="Z25" s="241">
        <f t="shared" si="154"/>
        <v>46112</v>
      </c>
      <c r="AA25" s="241">
        <f t="shared" si="154"/>
        <v>46203</v>
      </c>
      <c r="AB25" s="241">
        <f t="shared" si="154"/>
        <v>46295</v>
      </c>
      <c r="AC25" s="241">
        <f t="shared" si="154"/>
        <v>46387</v>
      </c>
      <c r="AD25" s="241">
        <f t="shared" si="154"/>
        <v>46477</v>
      </c>
      <c r="AE25" s="241">
        <f t="shared" si="154"/>
        <v>46568</v>
      </c>
      <c r="AF25" s="241">
        <f t="shared" si="154"/>
        <v>46660</v>
      </c>
      <c r="AG25" s="241">
        <f t="shared" si="154"/>
        <v>46752</v>
      </c>
      <c r="AH25" s="241">
        <f t="shared" si="154"/>
        <v>46843</v>
      </c>
      <c r="AI25" s="241">
        <f t="shared" si="154"/>
        <v>46934</v>
      </c>
      <c r="AJ25" s="241">
        <f t="shared" si="154"/>
        <v>47026</v>
      </c>
      <c r="AK25" s="241">
        <f t="shared" ref="AK25:BP25" si="155" xml:space="preserve"> AK$18</f>
        <v>47118</v>
      </c>
      <c r="AL25" s="241">
        <f t="shared" si="155"/>
        <v>47208</v>
      </c>
      <c r="AM25" s="241">
        <f t="shared" si="155"/>
        <v>47299</v>
      </c>
      <c r="AN25" s="241">
        <f t="shared" si="155"/>
        <v>47391</v>
      </c>
      <c r="AO25" s="241">
        <f t="shared" si="155"/>
        <v>47483</v>
      </c>
      <c r="AP25" s="241">
        <f t="shared" si="155"/>
        <v>47573</v>
      </c>
      <c r="AQ25" s="241">
        <f t="shared" si="155"/>
        <v>47664</v>
      </c>
      <c r="AR25" s="241">
        <f t="shared" si="155"/>
        <v>47756</v>
      </c>
      <c r="AS25" s="241">
        <f t="shared" si="155"/>
        <v>47848</v>
      </c>
      <c r="AT25" s="241">
        <f t="shared" si="155"/>
        <v>47938</v>
      </c>
      <c r="AU25" s="241">
        <f t="shared" si="155"/>
        <v>48029</v>
      </c>
      <c r="AV25" s="241">
        <f t="shared" si="155"/>
        <v>48121</v>
      </c>
      <c r="AW25" s="241">
        <f t="shared" si="155"/>
        <v>48213</v>
      </c>
      <c r="AX25" s="241">
        <f t="shared" si="155"/>
        <v>48304</v>
      </c>
      <c r="AY25" s="241">
        <f t="shared" si="155"/>
        <v>48395</v>
      </c>
      <c r="AZ25" s="241">
        <f t="shared" si="155"/>
        <v>48487</v>
      </c>
      <c r="BA25" s="241">
        <f t="shared" si="155"/>
        <v>48579</v>
      </c>
      <c r="BB25" s="241">
        <f t="shared" si="155"/>
        <v>48669</v>
      </c>
      <c r="BC25" s="241">
        <f t="shared" si="155"/>
        <v>48760</v>
      </c>
      <c r="BD25" s="241">
        <f t="shared" si="155"/>
        <v>48852</v>
      </c>
      <c r="BE25" s="241">
        <f t="shared" si="155"/>
        <v>48944</v>
      </c>
      <c r="BF25" s="241">
        <f t="shared" si="155"/>
        <v>49034</v>
      </c>
      <c r="BG25" s="241">
        <f t="shared" si="155"/>
        <v>49125</v>
      </c>
      <c r="BH25" s="241">
        <f t="shared" si="155"/>
        <v>49217</v>
      </c>
      <c r="BI25" s="241">
        <f t="shared" si="155"/>
        <v>49309</v>
      </c>
      <c r="BJ25" s="241">
        <f t="shared" si="155"/>
        <v>49399</v>
      </c>
      <c r="BK25" s="241">
        <f t="shared" si="155"/>
        <v>49490</v>
      </c>
      <c r="BL25" s="241">
        <f t="shared" si="155"/>
        <v>49582</v>
      </c>
      <c r="BM25" s="241">
        <f t="shared" si="155"/>
        <v>49674</v>
      </c>
      <c r="BN25" s="241">
        <f t="shared" si="155"/>
        <v>49765</v>
      </c>
      <c r="BO25" s="241">
        <f t="shared" si="155"/>
        <v>49856</v>
      </c>
      <c r="BP25" s="241">
        <f t="shared" si="155"/>
        <v>49948</v>
      </c>
      <c r="BQ25" s="241">
        <f t="shared" ref="BQ25:CV25" si="156" xml:space="preserve"> BQ$18</f>
        <v>50040</v>
      </c>
      <c r="BR25" s="241">
        <f t="shared" si="156"/>
        <v>50130</v>
      </c>
      <c r="BS25" s="241">
        <f t="shared" si="156"/>
        <v>50221</v>
      </c>
      <c r="BT25" s="241">
        <f t="shared" si="156"/>
        <v>50313</v>
      </c>
      <c r="BU25" s="241">
        <f t="shared" si="156"/>
        <v>50405</v>
      </c>
      <c r="BV25" s="241">
        <f t="shared" si="156"/>
        <v>50495</v>
      </c>
      <c r="BW25" s="241">
        <f t="shared" si="156"/>
        <v>50586</v>
      </c>
      <c r="BX25" s="241">
        <f t="shared" si="156"/>
        <v>50678</v>
      </c>
      <c r="BY25" s="241">
        <f t="shared" si="156"/>
        <v>50770</v>
      </c>
      <c r="BZ25" s="241">
        <f t="shared" si="156"/>
        <v>50860</v>
      </c>
      <c r="CA25" s="241">
        <f t="shared" si="156"/>
        <v>50951</v>
      </c>
      <c r="CB25" s="241">
        <f t="shared" si="156"/>
        <v>51043</v>
      </c>
      <c r="CC25" s="241">
        <f t="shared" si="156"/>
        <v>51135</v>
      </c>
      <c r="CD25" s="241">
        <f t="shared" si="156"/>
        <v>51226</v>
      </c>
      <c r="CE25" s="241">
        <f t="shared" si="156"/>
        <v>51317</v>
      </c>
      <c r="CF25" s="241">
        <f t="shared" si="156"/>
        <v>51409</v>
      </c>
      <c r="CG25" s="241">
        <f t="shared" si="156"/>
        <v>51501</v>
      </c>
      <c r="CH25" s="241">
        <f t="shared" si="156"/>
        <v>51591</v>
      </c>
      <c r="CI25" s="241">
        <f t="shared" si="156"/>
        <v>51682</v>
      </c>
      <c r="CJ25" s="241">
        <f t="shared" si="156"/>
        <v>51774</v>
      </c>
      <c r="CK25" s="241">
        <f t="shared" si="156"/>
        <v>51866</v>
      </c>
      <c r="CL25" s="241">
        <f t="shared" si="156"/>
        <v>51956</v>
      </c>
      <c r="CM25" s="241">
        <f t="shared" si="156"/>
        <v>52047</v>
      </c>
      <c r="CN25" s="241">
        <f t="shared" si="156"/>
        <v>52139</v>
      </c>
      <c r="CO25" s="241">
        <f t="shared" si="156"/>
        <v>52231</v>
      </c>
      <c r="CP25" s="241">
        <f t="shared" si="156"/>
        <v>52321</v>
      </c>
      <c r="CQ25" s="241">
        <f t="shared" si="156"/>
        <v>52412</v>
      </c>
      <c r="CR25" s="241">
        <f t="shared" si="156"/>
        <v>52504</v>
      </c>
      <c r="CS25" s="241">
        <f t="shared" si="156"/>
        <v>52596</v>
      </c>
      <c r="CT25" s="241">
        <f t="shared" si="156"/>
        <v>52687</v>
      </c>
      <c r="CU25" s="241">
        <f t="shared" si="156"/>
        <v>52778</v>
      </c>
      <c r="CV25" s="241">
        <f t="shared" si="156"/>
        <v>52870</v>
      </c>
      <c r="CW25" s="241">
        <f t="shared" ref="CW25:DJ25" si="157" xml:space="preserve"> CW$18</f>
        <v>52962</v>
      </c>
      <c r="CX25" s="241">
        <f t="shared" si="157"/>
        <v>53052</v>
      </c>
      <c r="CY25" s="241">
        <f t="shared" si="157"/>
        <v>53143</v>
      </c>
      <c r="CZ25" s="241">
        <f t="shared" si="157"/>
        <v>53235</v>
      </c>
      <c r="DA25" s="241">
        <f t="shared" si="157"/>
        <v>53327</v>
      </c>
      <c r="DB25" s="241">
        <f t="shared" si="157"/>
        <v>53417</v>
      </c>
      <c r="DC25" s="241">
        <f t="shared" si="157"/>
        <v>53508</v>
      </c>
      <c r="DD25" s="241">
        <f t="shared" si="157"/>
        <v>53600</v>
      </c>
      <c r="DE25" s="241">
        <f t="shared" si="157"/>
        <v>53692</v>
      </c>
      <c r="DF25" s="241">
        <f t="shared" si="157"/>
        <v>53782</v>
      </c>
      <c r="DG25" s="241">
        <f t="shared" si="157"/>
        <v>53873</v>
      </c>
      <c r="DH25" s="241">
        <f t="shared" si="157"/>
        <v>53965</v>
      </c>
      <c r="DI25" s="241">
        <f t="shared" si="157"/>
        <v>54057</v>
      </c>
      <c r="DJ25" s="241">
        <f t="shared" si="157"/>
        <v>54148</v>
      </c>
      <c r="DK25" s="37"/>
      <c r="DL25" s="37"/>
      <c r="DM25" s="37"/>
      <c r="DN25" s="37"/>
      <c r="DO25" s="37"/>
      <c r="DP25" s="37"/>
      <c r="DQ25" s="37"/>
      <c r="DR25" s="37"/>
      <c r="DS25" s="37"/>
      <c r="DT25" s="37"/>
    </row>
    <row r="26" spans="1:124" s="81" customFormat="1" ht="14.4" x14ac:dyDescent="0.25">
      <c r="A26" s="43"/>
      <c r="B26" s="43"/>
      <c r="C26" s="242"/>
      <c r="D26" s="32"/>
      <c r="E26" s="32" t="s">
        <v>126</v>
      </c>
      <c r="F26" s="32"/>
      <c r="G26" s="32" t="s">
        <v>127</v>
      </c>
      <c r="H26" s="32"/>
      <c r="I26" s="32"/>
      <c r="J26" s="32">
        <f t="shared" ref="J26:AO26" si="158" xml:space="preserve"> EOMONTH(J25, -3)</f>
        <v>44561</v>
      </c>
      <c r="K26" s="32">
        <f t="shared" si="158"/>
        <v>44651</v>
      </c>
      <c r="L26" s="32">
        <f t="shared" si="158"/>
        <v>44742</v>
      </c>
      <c r="M26" s="32">
        <f t="shared" si="158"/>
        <v>44834</v>
      </c>
      <c r="N26" s="32">
        <f t="shared" si="158"/>
        <v>44926</v>
      </c>
      <c r="O26" s="32">
        <f t="shared" si="158"/>
        <v>45016</v>
      </c>
      <c r="P26" s="32">
        <f t="shared" si="158"/>
        <v>45107</v>
      </c>
      <c r="Q26" s="32">
        <f t="shared" si="158"/>
        <v>45199</v>
      </c>
      <c r="R26" s="32">
        <f t="shared" si="158"/>
        <v>45291</v>
      </c>
      <c r="S26" s="32">
        <f t="shared" si="158"/>
        <v>45382</v>
      </c>
      <c r="T26" s="32">
        <f t="shared" si="158"/>
        <v>45473</v>
      </c>
      <c r="U26" s="32">
        <f t="shared" si="158"/>
        <v>45565</v>
      </c>
      <c r="V26" s="32">
        <f t="shared" si="158"/>
        <v>45657</v>
      </c>
      <c r="W26" s="32">
        <f t="shared" si="158"/>
        <v>45747</v>
      </c>
      <c r="X26" s="32">
        <f t="shared" si="158"/>
        <v>45838</v>
      </c>
      <c r="Y26" s="32">
        <f t="shared" si="158"/>
        <v>45930</v>
      </c>
      <c r="Z26" s="32">
        <f t="shared" si="158"/>
        <v>46022</v>
      </c>
      <c r="AA26" s="32">
        <f t="shared" si="158"/>
        <v>46112</v>
      </c>
      <c r="AB26" s="32">
        <f t="shared" si="158"/>
        <v>46203</v>
      </c>
      <c r="AC26" s="32">
        <f t="shared" si="158"/>
        <v>46295</v>
      </c>
      <c r="AD26" s="32">
        <f t="shared" si="158"/>
        <v>46387</v>
      </c>
      <c r="AE26" s="32">
        <f t="shared" si="158"/>
        <v>46477</v>
      </c>
      <c r="AF26" s="32">
        <f t="shared" si="158"/>
        <v>46568</v>
      </c>
      <c r="AG26" s="32">
        <f t="shared" si="158"/>
        <v>46660</v>
      </c>
      <c r="AH26" s="32">
        <f t="shared" si="158"/>
        <v>46752</v>
      </c>
      <c r="AI26" s="32">
        <f t="shared" si="158"/>
        <v>46843</v>
      </c>
      <c r="AJ26" s="32">
        <f t="shared" si="158"/>
        <v>46934</v>
      </c>
      <c r="AK26" s="32">
        <f t="shared" si="158"/>
        <v>47026</v>
      </c>
      <c r="AL26" s="32">
        <f t="shared" si="158"/>
        <v>47118</v>
      </c>
      <c r="AM26" s="32">
        <f t="shared" si="158"/>
        <v>47208</v>
      </c>
      <c r="AN26" s="32">
        <f t="shared" si="158"/>
        <v>47299</v>
      </c>
      <c r="AO26" s="32">
        <f t="shared" si="158"/>
        <v>47391</v>
      </c>
      <c r="AP26" s="32">
        <f t="shared" ref="AP26:BU26" si="159" xml:space="preserve"> EOMONTH(AP25, -3)</f>
        <v>47483</v>
      </c>
      <c r="AQ26" s="32">
        <f t="shared" si="159"/>
        <v>47573</v>
      </c>
      <c r="AR26" s="32">
        <f t="shared" si="159"/>
        <v>47664</v>
      </c>
      <c r="AS26" s="32">
        <f t="shared" si="159"/>
        <v>47756</v>
      </c>
      <c r="AT26" s="32">
        <f t="shared" si="159"/>
        <v>47848</v>
      </c>
      <c r="AU26" s="32">
        <f t="shared" si="159"/>
        <v>47938</v>
      </c>
      <c r="AV26" s="32">
        <f t="shared" si="159"/>
        <v>48029</v>
      </c>
      <c r="AW26" s="32">
        <f t="shared" si="159"/>
        <v>48121</v>
      </c>
      <c r="AX26" s="32">
        <f t="shared" si="159"/>
        <v>48213</v>
      </c>
      <c r="AY26" s="32">
        <f t="shared" si="159"/>
        <v>48304</v>
      </c>
      <c r="AZ26" s="32">
        <f t="shared" si="159"/>
        <v>48395</v>
      </c>
      <c r="BA26" s="32">
        <f t="shared" si="159"/>
        <v>48487</v>
      </c>
      <c r="BB26" s="32">
        <f t="shared" si="159"/>
        <v>48579</v>
      </c>
      <c r="BC26" s="32">
        <f t="shared" si="159"/>
        <v>48669</v>
      </c>
      <c r="BD26" s="32">
        <f t="shared" si="159"/>
        <v>48760</v>
      </c>
      <c r="BE26" s="32">
        <f t="shared" si="159"/>
        <v>48852</v>
      </c>
      <c r="BF26" s="32">
        <f t="shared" si="159"/>
        <v>48944</v>
      </c>
      <c r="BG26" s="32">
        <f t="shared" si="159"/>
        <v>49034</v>
      </c>
      <c r="BH26" s="32">
        <f t="shared" si="159"/>
        <v>49125</v>
      </c>
      <c r="BI26" s="32">
        <f t="shared" si="159"/>
        <v>49217</v>
      </c>
      <c r="BJ26" s="32">
        <f t="shared" si="159"/>
        <v>49309</v>
      </c>
      <c r="BK26" s="32">
        <f t="shared" si="159"/>
        <v>49399</v>
      </c>
      <c r="BL26" s="32">
        <f t="shared" si="159"/>
        <v>49490</v>
      </c>
      <c r="BM26" s="32">
        <f t="shared" si="159"/>
        <v>49582</v>
      </c>
      <c r="BN26" s="32">
        <f t="shared" si="159"/>
        <v>49674</v>
      </c>
      <c r="BO26" s="32">
        <f t="shared" si="159"/>
        <v>49765</v>
      </c>
      <c r="BP26" s="32">
        <f t="shared" si="159"/>
        <v>49856</v>
      </c>
      <c r="BQ26" s="32">
        <f t="shared" si="159"/>
        <v>49948</v>
      </c>
      <c r="BR26" s="32">
        <f t="shared" si="159"/>
        <v>50040</v>
      </c>
      <c r="BS26" s="32">
        <f t="shared" si="159"/>
        <v>50130</v>
      </c>
      <c r="BT26" s="32">
        <f t="shared" si="159"/>
        <v>50221</v>
      </c>
      <c r="BU26" s="32">
        <f t="shared" si="159"/>
        <v>50313</v>
      </c>
      <c r="BV26" s="32">
        <f t="shared" ref="BV26:DA26" si="160" xml:space="preserve"> EOMONTH(BV25, -3)</f>
        <v>50405</v>
      </c>
      <c r="BW26" s="32">
        <f t="shared" si="160"/>
        <v>50495</v>
      </c>
      <c r="BX26" s="32">
        <f t="shared" si="160"/>
        <v>50586</v>
      </c>
      <c r="BY26" s="32">
        <f t="shared" si="160"/>
        <v>50678</v>
      </c>
      <c r="BZ26" s="32">
        <f t="shared" si="160"/>
        <v>50770</v>
      </c>
      <c r="CA26" s="32">
        <f t="shared" si="160"/>
        <v>50860</v>
      </c>
      <c r="CB26" s="32">
        <f t="shared" si="160"/>
        <v>50951</v>
      </c>
      <c r="CC26" s="32">
        <f t="shared" si="160"/>
        <v>51043</v>
      </c>
      <c r="CD26" s="32">
        <f t="shared" si="160"/>
        <v>51135</v>
      </c>
      <c r="CE26" s="32">
        <f t="shared" si="160"/>
        <v>51226</v>
      </c>
      <c r="CF26" s="32">
        <f t="shared" si="160"/>
        <v>51317</v>
      </c>
      <c r="CG26" s="32">
        <f t="shared" si="160"/>
        <v>51409</v>
      </c>
      <c r="CH26" s="32">
        <f t="shared" si="160"/>
        <v>51501</v>
      </c>
      <c r="CI26" s="32">
        <f t="shared" si="160"/>
        <v>51591</v>
      </c>
      <c r="CJ26" s="32">
        <f t="shared" si="160"/>
        <v>51682</v>
      </c>
      <c r="CK26" s="32">
        <f t="shared" si="160"/>
        <v>51774</v>
      </c>
      <c r="CL26" s="32">
        <f t="shared" si="160"/>
        <v>51866</v>
      </c>
      <c r="CM26" s="32">
        <f t="shared" si="160"/>
        <v>51956</v>
      </c>
      <c r="CN26" s="32">
        <f t="shared" si="160"/>
        <v>52047</v>
      </c>
      <c r="CO26" s="32">
        <f t="shared" si="160"/>
        <v>52139</v>
      </c>
      <c r="CP26" s="32">
        <f t="shared" si="160"/>
        <v>52231</v>
      </c>
      <c r="CQ26" s="32">
        <f t="shared" si="160"/>
        <v>52321</v>
      </c>
      <c r="CR26" s="32">
        <f t="shared" si="160"/>
        <v>52412</v>
      </c>
      <c r="CS26" s="32">
        <f t="shared" si="160"/>
        <v>52504</v>
      </c>
      <c r="CT26" s="32">
        <f t="shared" si="160"/>
        <v>52596</v>
      </c>
      <c r="CU26" s="32">
        <f t="shared" si="160"/>
        <v>52687</v>
      </c>
      <c r="CV26" s="32">
        <f t="shared" si="160"/>
        <v>52778</v>
      </c>
      <c r="CW26" s="32">
        <f t="shared" si="160"/>
        <v>52870</v>
      </c>
      <c r="CX26" s="32">
        <f t="shared" si="160"/>
        <v>52962</v>
      </c>
      <c r="CY26" s="32">
        <f t="shared" si="160"/>
        <v>53052</v>
      </c>
      <c r="CZ26" s="32">
        <f t="shared" si="160"/>
        <v>53143</v>
      </c>
      <c r="DA26" s="32">
        <f t="shared" si="160"/>
        <v>53235</v>
      </c>
      <c r="DB26" s="32">
        <f t="shared" ref="DB26:DJ26" si="161" xml:space="preserve"> EOMONTH(DB25, -3)</f>
        <v>53327</v>
      </c>
      <c r="DC26" s="32">
        <f t="shared" si="161"/>
        <v>53417</v>
      </c>
      <c r="DD26" s="32">
        <f t="shared" si="161"/>
        <v>53508</v>
      </c>
      <c r="DE26" s="32">
        <f t="shared" si="161"/>
        <v>53600</v>
      </c>
      <c r="DF26" s="32">
        <f t="shared" si="161"/>
        <v>53692</v>
      </c>
      <c r="DG26" s="32">
        <f t="shared" si="161"/>
        <v>53782</v>
      </c>
      <c r="DH26" s="32">
        <f t="shared" si="161"/>
        <v>53873</v>
      </c>
      <c r="DI26" s="32">
        <f t="shared" si="161"/>
        <v>53965</v>
      </c>
      <c r="DJ26" s="32">
        <f t="shared" si="161"/>
        <v>54057</v>
      </c>
      <c r="DK26" s="32"/>
      <c r="DL26" s="32"/>
      <c r="DM26" s="32"/>
      <c r="DN26" s="32"/>
      <c r="DO26" s="32"/>
      <c r="DP26" s="32"/>
      <c r="DQ26" s="32"/>
      <c r="DR26" s="32"/>
      <c r="DS26" s="32"/>
      <c r="DT26" s="32"/>
    </row>
    <row r="27" spans="1:124" s="404" customFormat="1" ht="14.4" x14ac:dyDescent="0.25">
      <c r="A27" s="287"/>
      <c r="B27" s="287"/>
      <c r="C27" s="288"/>
      <c r="D27" s="289"/>
      <c r="E27" s="374" t="s">
        <v>128</v>
      </c>
      <c r="F27" s="374"/>
      <c r="G27" s="374" t="s">
        <v>129</v>
      </c>
      <c r="H27" s="374"/>
      <c r="I27" s="374"/>
      <c r="J27" s="374">
        <f t="shared" ref="J27:AO27" si="162" xml:space="preserve"> J25 - J26</f>
        <v>90</v>
      </c>
      <c r="K27" s="374">
        <f t="shared" si="162"/>
        <v>91</v>
      </c>
      <c r="L27" s="374">
        <f t="shared" si="162"/>
        <v>92</v>
      </c>
      <c r="M27" s="374">
        <f t="shared" si="162"/>
        <v>92</v>
      </c>
      <c r="N27" s="374">
        <f t="shared" si="162"/>
        <v>90</v>
      </c>
      <c r="O27" s="374">
        <f t="shared" si="162"/>
        <v>91</v>
      </c>
      <c r="P27" s="374">
        <f t="shared" si="162"/>
        <v>92</v>
      </c>
      <c r="Q27" s="374">
        <f t="shared" si="162"/>
        <v>92</v>
      </c>
      <c r="R27" s="374">
        <f t="shared" si="162"/>
        <v>91</v>
      </c>
      <c r="S27" s="374">
        <f t="shared" si="162"/>
        <v>91</v>
      </c>
      <c r="T27" s="374">
        <f t="shared" si="162"/>
        <v>92</v>
      </c>
      <c r="U27" s="374">
        <f t="shared" si="162"/>
        <v>92</v>
      </c>
      <c r="V27" s="374">
        <f t="shared" si="162"/>
        <v>90</v>
      </c>
      <c r="W27" s="374">
        <f t="shared" si="162"/>
        <v>91</v>
      </c>
      <c r="X27" s="374">
        <f t="shared" si="162"/>
        <v>92</v>
      </c>
      <c r="Y27" s="374">
        <f t="shared" si="162"/>
        <v>92</v>
      </c>
      <c r="Z27" s="374">
        <f t="shared" si="162"/>
        <v>90</v>
      </c>
      <c r="AA27" s="374">
        <f t="shared" si="162"/>
        <v>91</v>
      </c>
      <c r="AB27" s="374">
        <f t="shared" si="162"/>
        <v>92</v>
      </c>
      <c r="AC27" s="374">
        <f t="shared" si="162"/>
        <v>92</v>
      </c>
      <c r="AD27" s="374">
        <f t="shared" si="162"/>
        <v>90</v>
      </c>
      <c r="AE27" s="374">
        <f t="shared" si="162"/>
        <v>91</v>
      </c>
      <c r="AF27" s="374">
        <f t="shared" si="162"/>
        <v>92</v>
      </c>
      <c r="AG27" s="374">
        <f t="shared" si="162"/>
        <v>92</v>
      </c>
      <c r="AH27" s="374">
        <f t="shared" si="162"/>
        <v>91</v>
      </c>
      <c r="AI27" s="374">
        <f t="shared" si="162"/>
        <v>91</v>
      </c>
      <c r="AJ27" s="374">
        <f t="shared" si="162"/>
        <v>92</v>
      </c>
      <c r="AK27" s="374">
        <f t="shared" si="162"/>
        <v>92</v>
      </c>
      <c r="AL27" s="374">
        <f t="shared" si="162"/>
        <v>90</v>
      </c>
      <c r="AM27" s="374">
        <f t="shared" si="162"/>
        <v>91</v>
      </c>
      <c r="AN27" s="374">
        <f t="shared" si="162"/>
        <v>92</v>
      </c>
      <c r="AO27" s="374">
        <f t="shared" si="162"/>
        <v>92</v>
      </c>
      <c r="AP27" s="374">
        <f t="shared" ref="AP27:BU27" si="163" xml:space="preserve"> AP25 - AP26</f>
        <v>90</v>
      </c>
      <c r="AQ27" s="374">
        <f t="shared" si="163"/>
        <v>91</v>
      </c>
      <c r="AR27" s="374">
        <f t="shared" si="163"/>
        <v>92</v>
      </c>
      <c r="AS27" s="374">
        <f t="shared" si="163"/>
        <v>92</v>
      </c>
      <c r="AT27" s="374">
        <f t="shared" si="163"/>
        <v>90</v>
      </c>
      <c r="AU27" s="374">
        <f t="shared" si="163"/>
        <v>91</v>
      </c>
      <c r="AV27" s="374">
        <f t="shared" si="163"/>
        <v>92</v>
      </c>
      <c r="AW27" s="374">
        <f t="shared" si="163"/>
        <v>92</v>
      </c>
      <c r="AX27" s="374">
        <f t="shared" si="163"/>
        <v>91</v>
      </c>
      <c r="AY27" s="374">
        <f t="shared" si="163"/>
        <v>91</v>
      </c>
      <c r="AZ27" s="374">
        <f t="shared" si="163"/>
        <v>92</v>
      </c>
      <c r="BA27" s="374">
        <f t="shared" si="163"/>
        <v>92</v>
      </c>
      <c r="BB27" s="374">
        <f t="shared" si="163"/>
        <v>90</v>
      </c>
      <c r="BC27" s="374">
        <f t="shared" si="163"/>
        <v>91</v>
      </c>
      <c r="BD27" s="374">
        <f t="shared" si="163"/>
        <v>92</v>
      </c>
      <c r="BE27" s="374">
        <f t="shared" si="163"/>
        <v>92</v>
      </c>
      <c r="BF27" s="374">
        <f t="shared" si="163"/>
        <v>90</v>
      </c>
      <c r="BG27" s="374">
        <f t="shared" si="163"/>
        <v>91</v>
      </c>
      <c r="BH27" s="374">
        <f t="shared" si="163"/>
        <v>92</v>
      </c>
      <c r="BI27" s="374">
        <f t="shared" si="163"/>
        <v>92</v>
      </c>
      <c r="BJ27" s="374">
        <f t="shared" si="163"/>
        <v>90</v>
      </c>
      <c r="BK27" s="374">
        <f t="shared" si="163"/>
        <v>91</v>
      </c>
      <c r="BL27" s="374">
        <f t="shared" si="163"/>
        <v>92</v>
      </c>
      <c r="BM27" s="374">
        <f t="shared" si="163"/>
        <v>92</v>
      </c>
      <c r="BN27" s="374">
        <f t="shared" si="163"/>
        <v>91</v>
      </c>
      <c r="BO27" s="374">
        <f t="shared" si="163"/>
        <v>91</v>
      </c>
      <c r="BP27" s="374">
        <f t="shared" si="163"/>
        <v>92</v>
      </c>
      <c r="BQ27" s="374">
        <f t="shared" si="163"/>
        <v>92</v>
      </c>
      <c r="BR27" s="374">
        <f t="shared" si="163"/>
        <v>90</v>
      </c>
      <c r="BS27" s="374">
        <f t="shared" si="163"/>
        <v>91</v>
      </c>
      <c r="BT27" s="374">
        <f t="shared" si="163"/>
        <v>92</v>
      </c>
      <c r="BU27" s="374">
        <f t="shared" si="163"/>
        <v>92</v>
      </c>
      <c r="BV27" s="374">
        <f t="shared" ref="BV27:DA27" si="164" xml:space="preserve"> BV25 - BV26</f>
        <v>90</v>
      </c>
      <c r="BW27" s="374">
        <f t="shared" si="164"/>
        <v>91</v>
      </c>
      <c r="BX27" s="374">
        <f t="shared" si="164"/>
        <v>92</v>
      </c>
      <c r="BY27" s="374">
        <f t="shared" si="164"/>
        <v>92</v>
      </c>
      <c r="BZ27" s="374">
        <f t="shared" si="164"/>
        <v>90</v>
      </c>
      <c r="CA27" s="374">
        <f t="shared" si="164"/>
        <v>91</v>
      </c>
      <c r="CB27" s="374">
        <f t="shared" si="164"/>
        <v>92</v>
      </c>
      <c r="CC27" s="374">
        <f t="shared" si="164"/>
        <v>92</v>
      </c>
      <c r="CD27" s="374">
        <f t="shared" si="164"/>
        <v>91</v>
      </c>
      <c r="CE27" s="374">
        <f t="shared" si="164"/>
        <v>91</v>
      </c>
      <c r="CF27" s="374">
        <f t="shared" si="164"/>
        <v>92</v>
      </c>
      <c r="CG27" s="374">
        <f t="shared" si="164"/>
        <v>92</v>
      </c>
      <c r="CH27" s="374">
        <f t="shared" si="164"/>
        <v>90</v>
      </c>
      <c r="CI27" s="374">
        <f t="shared" si="164"/>
        <v>91</v>
      </c>
      <c r="CJ27" s="374">
        <f t="shared" si="164"/>
        <v>92</v>
      </c>
      <c r="CK27" s="374">
        <f t="shared" si="164"/>
        <v>92</v>
      </c>
      <c r="CL27" s="374">
        <f t="shared" si="164"/>
        <v>90</v>
      </c>
      <c r="CM27" s="374">
        <f t="shared" si="164"/>
        <v>91</v>
      </c>
      <c r="CN27" s="374">
        <f t="shared" si="164"/>
        <v>92</v>
      </c>
      <c r="CO27" s="374">
        <f t="shared" si="164"/>
        <v>92</v>
      </c>
      <c r="CP27" s="374">
        <f t="shared" si="164"/>
        <v>90</v>
      </c>
      <c r="CQ27" s="374">
        <f t="shared" si="164"/>
        <v>91</v>
      </c>
      <c r="CR27" s="374">
        <f t="shared" si="164"/>
        <v>92</v>
      </c>
      <c r="CS27" s="374">
        <f t="shared" si="164"/>
        <v>92</v>
      </c>
      <c r="CT27" s="374">
        <f t="shared" si="164"/>
        <v>91</v>
      </c>
      <c r="CU27" s="374">
        <f t="shared" si="164"/>
        <v>91</v>
      </c>
      <c r="CV27" s="374">
        <f t="shared" si="164"/>
        <v>92</v>
      </c>
      <c r="CW27" s="374">
        <f t="shared" si="164"/>
        <v>92</v>
      </c>
      <c r="CX27" s="374">
        <f t="shared" si="164"/>
        <v>90</v>
      </c>
      <c r="CY27" s="374">
        <f t="shared" si="164"/>
        <v>91</v>
      </c>
      <c r="CZ27" s="374">
        <f t="shared" si="164"/>
        <v>92</v>
      </c>
      <c r="DA27" s="374">
        <f t="shared" si="164"/>
        <v>92</v>
      </c>
      <c r="DB27" s="374">
        <f t="shared" ref="DB27:DJ27" si="165" xml:space="preserve"> DB25 - DB26</f>
        <v>90</v>
      </c>
      <c r="DC27" s="374">
        <f t="shared" si="165"/>
        <v>91</v>
      </c>
      <c r="DD27" s="374">
        <f t="shared" si="165"/>
        <v>92</v>
      </c>
      <c r="DE27" s="374">
        <f t="shared" si="165"/>
        <v>92</v>
      </c>
      <c r="DF27" s="374">
        <f t="shared" si="165"/>
        <v>90</v>
      </c>
      <c r="DG27" s="374">
        <f t="shared" si="165"/>
        <v>91</v>
      </c>
      <c r="DH27" s="374">
        <f t="shared" si="165"/>
        <v>92</v>
      </c>
      <c r="DI27" s="374">
        <f t="shared" si="165"/>
        <v>92</v>
      </c>
      <c r="DJ27" s="374">
        <f t="shared" si="165"/>
        <v>91</v>
      </c>
      <c r="DK27" s="374"/>
      <c r="DL27" s="374"/>
      <c r="DM27" s="374"/>
      <c r="DN27" s="374"/>
      <c r="DO27" s="374"/>
      <c r="DP27" s="374"/>
      <c r="DQ27" s="374"/>
      <c r="DR27" s="374"/>
      <c r="DS27" s="374"/>
      <c r="DT27" s="374"/>
    </row>
    <row r="28" spans="1:124" s="68" customFormat="1" ht="14.4" x14ac:dyDescent="0.25">
      <c r="A28" s="19"/>
      <c r="B28" s="19"/>
      <c r="C28" s="20"/>
      <c r="D28" s="22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 s="37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37"/>
      <c r="CT28" s="37"/>
      <c r="CU28" s="37"/>
      <c r="CV28" s="37"/>
      <c r="CW28" s="37"/>
      <c r="CX28" s="37"/>
      <c r="CY28" s="37"/>
      <c r="CZ28" s="37"/>
      <c r="DA28" s="37"/>
      <c r="DB28" s="37"/>
      <c r="DC28" s="37"/>
      <c r="DD28" s="37"/>
      <c r="DE28" s="37"/>
      <c r="DF28" s="37"/>
      <c r="DG28" s="37"/>
      <c r="DH28" s="37"/>
      <c r="DI28" s="37"/>
      <c r="DJ28" s="37"/>
      <c r="DK28" s="37"/>
      <c r="DL28" s="37"/>
      <c r="DM28" s="37"/>
      <c r="DN28" s="37"/>
      <c r="DO28" s="37"/>
      <c r="DP28" s="37"/>
      <c r="DQ28" s="37"/>
      <c r="DR28" s="37"/>
      <c r="DS28" s="37"/>
      <c r="DT28" s="37"/>
    </row>
    <row r="29" spans="1:124" s="68" customFormat="1" ht="14.4" x14ac:dyDescent="0.25">
      <c r="A29" s="19" t="s">
        <v>37</v>
      </c>
      <c r="B29" s="19"/>
      <c r="C29" s="20"/>
      <c r="D29" s="22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7"/>
      <c r="CF29" s="37"/>
      <c r="CG29" s="37"/>
      <c r="CH29" s="37"/>
      <c r="CI29" s="37"/>
      <c r="CJ29" s="37"/>
      <c r="CK29" s="37"/>
      <c r="CL29" s="37"/>
      <c r="CM29" s="37"/>
      <c r="CN29" s="37"/>
      <c r="CO29" s="37"/>
      <c r="CP29" s="37"/>
      <c r="CQ29" s="37"/>
      <c r="CR29" s="37"/>
      <c r="CS29" s="37"/>
      <c r="CT29" s="37"/>
      <c r="CU29" s="37"/>
      <c r="CV29" s="37"/>
      <c r="CW29" s="37"/>
      <c r="CX29" s="37"/>
      <c r="CY29" s="37"/>
      <c r="CZ29" s="37"/>
      <c r="DA29" s="37"/>
      <c r="DB29" s="37"/>
      <c r="DC29" s="37"/>
      <c r="DD29" s="37"/>
      <c r="DE29" s="37"/>
      <c r="DF29" s="37"/>
      <c r="DG29" s="37"/>
      <c r="DH29" s="37"/>
      <c r="DI29" s="37"/>
      <c r="DJ29" s="37"/>
      <c r="DK29" s="37"/>
      <c r="DL29" s="37"/>
      <c r="DM29" s="37"/>
      <c r="DN29" s="37"/>
      <c r="DO29" s="37"/>
      <c r="DP29" s="37"/>
      <c r="DQ29" s="37"/>
      <c r="DR29" s="37"/>
      <c r="DS29" s="37"/>
      <c r="DT29" s="37"/>
    </row>
    <row r="30" spans="1:124" s="68" customFormat="1" ht="14.4" x14ac:dyDescent="0.25">
      <c r="A30" s="19"/>
      <c r="B30" s="19"/>
      <c r="C30" s="20"/>
      <c r="D30" s="22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 s="37"/>
      <c r="CH30" s="37"/>
      <c r="CI30" s="37"/>
      <c r="CJ30" s="37"/>
      <c r="CK30" s="37"/>
      <c r="CL30" s="37"/>
      <c r="CM30" s="37"/>
      <c r="CN30" s="37"/>
      <c r="CO30" s="37"/>
      <c r="CP30" s="37"/>
      <c r="CQ30" s="37"/>
      <c r="CR30" s="37"/>
      <c r="CS30" s="37"/>
      <c r="CT30" s="37"/>
      <c r="CU30" s="37"/>
      <c r="CV30" s="37"/>
      <c r="CW30" s="37"/>
      <c r="CX30" s="37"/>
      <c r="CY30" s="37"/>
      <c r="CZ30" s="37"/>
      <c r="DA30" s="37"/>
      <c r="DB30" s="37"/>
      <c r="DC30" s="37"/>
      <c r="DD30" s="37"/>
      <c r="DE30" s="37"/>
      <c r="DF30" s="37"/>
      <c r="DG30" s="37"/>
      <c r="DH30" s="37"/>
      <c r="DI30" s="37"/>
      <c r="DJ30" s="37"/>
      <c r="DK30" s="37"/>
      <c r="DL30" s="37"/>
      <c r="DM30" s="37"/>
      <c r="DN30" s="37"/>
      <c r="DO30" s="37"/>
      <c r="DP30" s="37"/>
      <c r="DQ30" s="37"/>
      <c r="DR30" s="37"/>
      <c r="DS30" s="37"/>
      <c r="DT30" s="37"/>
    </row>
    <row r="31" spans="1:124" s="68" customFormat="1" ht="14.4" x14ac:dyDescent="0.25">
      <c r="A31" s="19"/>
      <c r="B31" s="19" t="s">
        <v>38</v>
      </c>
      <c r="C31" s="20"/>
      <c r="D31" s="22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  <c r="CE31" s="37"/>
      <c r="CF31" s="37"/>
      <c r="CG31" s="37"/>
      <c r="CH31" s="37"/>
      <c r="CI31" s="37"/>
      <c r="CJ31" s="37"/>
      <c r="CK31" s="37"/>
      <c r="CL31" s="37"/>
      <c r="CM31" s="37"/>
      <c r="CN31" s="37"/>
      <c r="CO31" s="37"/>
      <c r="CP31" s="37"/>
      <c r="CQ31" s="37"/>
      <c r="CR31" s="37"/>
      <c r="CS31" s="37"/>
      <c r="CT31" s="37"/>
      <c r="CU31" s="37"/>
      <c r="CV31" s="37"/>
      <c r="CW31" s="37"/>
      <c r="CX31" s="37"/>
      <c r="CY31" s="37"/>
      <c r="CZ31" s="37"/>
      <c r="DA31" s="37"/>
      <c r="DB31" s="37"/>
      <c r="DC31" s="37"/>
      <c r="DD31" s="37"/>
      <c r="DE31" s="37"/>
      <c r="DF31" s="37"/>
      <c r="DG31" s="37"/>
      <c r="DH31" s="37"/>
      <c r="DI31" s="37"/>
      <c r="DJ31" s="37"/>
      <c r="DK31" s="37"/>
      <c r="DL31" s="37"/>
      <c r="DM31" s="37"/>
      <c r="DN31" s="37"/>
      <c r="DO31" s="37"/>
      <c r="DP31" s="37"/>
      <c r="DQ31" s="37"/>
      <c r="DR31" s="37"/>
      <c r="DS31" s="37"/>
      <c r="DT31" s="37"/>
    </row>
    <row r="32" spans="1:124" s="77" customFormat="1" ht="14.4" x14ac:dyDescent="0.25">
      <c r="A32" s="19"/>
      <c r="B32" s="19"/>
      <c r="C32" s="20"/>
      <c r="D32" s="22"/>
      <c r="E32" s="76" t="str">
        <f>InpC!E$13</f>
        <v>Acquisition / initial balance date</v>
      </c>
      <c r="F32" s="76">
        <f>InpC!F$13</f>
        <v>44742</v>
      </c>
      <c r="G32" s="76" t="str">
        <f>InpC!G$13</f>
        <v>date</v>
      </c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</row>
    <row r="33" spans="1:124" s="85" customFormat="1" ht="14.4" x14ac:dyDescent="0.25">
      <c r="A33" s="19"/>
      <c r="B33" s="19"/>
      <c r="C33" s="20"/>
      <c r="D33" s="22"/>
      <c r="E33" s="45" t="str">
        <f xml:space="preserve"> E$18</f>
        <v xml:space="preserve">Model period ending </v>
      </c>
      <c r="F33" s="45">
        <f t="shared" ref="F33:BQ33" si="166" xml:space="preserve"> F$18</f>
        <v>0</v>
      </c>
      <c r="G33" s="45" t="str">
        <f t="shared" si="166"/>
        <v>date</v>
      </c>
      <c r="H33" s="45">
        <f t="shared" si="166"/>
        <v>0</v>
      </c>
      <c r="I33" s="45">
        <f t="shared" si="166"/>
        <v>0</v>
      </c>
      <c r="J33" s="45">
        <f t="shared" si="166"/>
        <v>44651</v>
      </c>
      <c r="K33" s="45">
        <f t="shared" si="166"/>
        <v>44742</v>
      </c>
      <c r="L33" s="45">
        <f t="shared" si="166"/>
        <v>44834</v>
      </c>
      <c r="M33" s="45">
        <f t="shared" si="166"/>
        <v>44926</v>
      </c>
      <c r="N33" s="45">
        <f t="shared" si="166"/>
        <v>45016</v>
      </c>
      <c r="O33" s="45">
        <f t="shared" si="166"/>
        <v>45107</v>
      </c>
      <c r="P33" s="45">
        <f t="shared" si="166"/>
        <v>45199</v>
      </c>
      <c r="Q33" s="45">
        <f t="shared" si="166"/>
        <v>45291</v>
      </c>
      <c r="R33" s="45">
        <f t="shared" si="166"/>
        <v>45382</v>
      </c>
      <c r="S33" s="45">
        <f t="shared" si="166"/>
        <v>45473</v>
      </c>
      <c r="T33" s="45">
        <f t="shared" si="166"/>
        <v>45565</v>
      </c>
      <c r="U33" s="45">
        <f t="shared" si="166"/>
        <v>45657</v>
      </c>
      <c r="V33" s="45">
        <f t="shared" si="166"/>
        <v>45747</v>
      </c>
      <c r="W33" s="45">
        <f t="shared" si="166"/>
        <v>45838</v>
      </c>
      <c r="X33" s="45">
        <f t="shared" si="166"/>
        <v>45930</v>
      </c>
      <c r="Y33" s="45">
        <f t="shared" si="166"/>
        <v>46022</v>
      </c>
      <c r="Z33" s="45">
        <f t="shared" si="166"/>
        <v>46112</v>
      </c>
      <c r="AA33" s="45">
        <f t="shared" si="166"/>
        <v>46203</v>
      </c>
      <c r="AB33" s="45">
        <f t="shared" si="166"/>
        <v>46295</v>
      </c>
      <c r="AC33" s="45">
        <f t="shared" si="166"/>
        <v>46387</v>
      </c>
      <c r="AD33" s="45">
        <f t="shared" si="166"/>
        <v>46477</v>
      </c>
      <c r="AE33" s="45">
        <f t="shared" si="166"/>
        <v>46568</v>
      </c>
      <c r="AF33" s="45">
        <f t="shared" si="166"/>
        <v>46660</v>
      </c>
      <c r="AG33" s="45">
        <f t="shared" si="166"/>
        <v>46752</v>
      </c>
      <c r="AH33" s="45">
        <f t="shared" si="166"/>
        <v>46843</v>
      </c>
      <c r="AI33" s="45">
        <f t="shared" si="166"/>
        <v>46934</v>
      </c>
      <c r="AJ33" s="45">
        <f t="shared" si="166"/>
        <v>47026</v>
      </c>
      <c r="AK33" s="45">
        <f t="shared" si="166"/>
        <v>47118</v>
      </c>
      <c r="AL33" s="45">
        <f t="shared" si="166"/>
        <v>47208</v>
      </c>
      <c r="AM33" s="45">
        <f t="shared" si="166"/>
        <v>47299</v>
      </c>
      <c r="AN33" s="45">
        <f t="shared" si="166"/>
        <v>47391</v>
      </c>
      <c r="AO33" s="45">
        <f t="shared" si="166"/>
        <v>47483</v>
      </c>
      <c r="AP33" s="45">
        <f t="shared" si="166"/>
        <v>47573</v>
      </c>
      <c r="AQ33" s="45">
        <f t="shared" si="166"/>
        <v>47664</v>
      </c>
      <c r="AR33" s="45">
        <f t="shared" si="166"/>
        <v>47756</v>
      </c>
      <c r="AS33" s="45">
        <f t="shared" si="166"/>
        <v>47848</v>
      </c>
      <c r="AT33" s="45">
        <f t="shared" si="166"/>
        <v>47938</v>
      </c>
      <c r="AU33" s="45">
        <f t="shared" si="166"/>
        <v>48029</v>
      </c>
      <c r="AV33" s="45">
        <f t="shared" si="166"/>
        <v>48121</v>
      </c>
      <c r="AW33" s="45">
        <f t="shared" si="166"/>
        <v>48213</v>
      </c>
      <c r="AX33" s="45">
        <f t="shared" si="166"/>
        <v>48304</v>
      </c>
      <c r="AY33" s="45">
        <f t="shared" si="166"/>
        <v>48395</v>
      </c>
      <c r="AZ33" s="45">
        <f t="shared" si="166"/>
        <v>48487</v>
      </c>
      <c r="BA33" s="45">
        <f t="shared" si="166"/>
        <v>48579</v>
      </c>
      <c r="BB33" s="45">
        <f t="shared" si="166"/>
        <v>48669</v>
      </c>
      <c r="BC33" s="45">
        <f t="shared" si="166"/>
        <v>48760</v>
      </c>
      <c r="BD33" s="45">
        <f t="shared" si="166"/>
        <v>48852</v>
      </c>
      <c r="BE33" s="45">
        <f t="shared" si="166"/>
        <v>48944</v>
      </c>
      <c r="BF33" s="45">
        <f t="shared" si="166"/>
        <v>49034</v>
      </c>
      <c r="BG33" s="45">
        <f t="shared" si="166"/>
        <v>49125</v>
      </c>
      <c r="BH33" s="45">
        <f t="shared" si="166"/>
        <v>49217</v>
      </c>
      <c r="BI33" s="45">
        <f t="shared" si="166"/>
        <v>49309</v>
      </c>
      <c r="BJ33" s="45">
        <f t="shared" si="166"/>
        <v>49399</v>
      </c>
      <c r="BK33" s="45">
        <f t="shared" si="166"/>
        <v>49490</v>
      </c>
      <c r="BL33" s="45">
        <f t="shared" si="166"/>
        <v>49582</v>
      </c>
      <c r="BM33" s="45">
        <f t="shared" si="166"/>
        <v>49674</v>
      </c>
      <c r="BN33" s="45">
        <f t="shared" si="166"/>
        <v>49765</v>
      </c>
      <c r="BO33" s="45">
        <f t="shared" si="166"/>
        <v>49856</v>
      </c>
      <c r="BP33" s="45">
        <f t="shared" si="166"/>
        <v>49948</v>
      </c>
      <c r="BQ33" s="45">
        <f t="shared" si="166"/>
        <v>50040</v>
      </c>
      <c r="BR33" s="45">
        <f t="shared" ref="BR33:DT33" si="167" xml:space="preserve"> BR$18</f>
        <v>50130</v>
      </c>
      <c r="BS33" s="45">
        <f t="shared" si="167"/>
        <v>50221</v>
      </c>
      <c r="BT33" s="45">
        <f t="shared" si="167"/>
        <v>50313</v>
      </c>
      <c r="BU33" s="45">
        <f t="shared" si="167"/>
        <v>50405</v>
      </c>
      <c r="BV33" s="45">
        <f t="shared" si="167"/>
        <v>50495</v>
      </c>
      <c r="BW33" s="45">
        <f t="shared" si="167"/>
        <v>50586</v>
      </c>
      <c r="BX33" s="45">
        <f t="shared" si="167"/>
        <v>50678</v>
      </c>
      <c r="BY33" s="45">
        <f t="shared" si="167"/>
        <v>50770</v>
      </c>
      <c r="BZ33" s="45">
        <f t="shared" si="167"/>
        <v>50860</v>
      </c>
      <c r="CA33" s="45">
        <f t="shared" si="167"/>
        <v>50951</v>
      </c>
      <c r="CB33" s="45">
        <f t="shared" si="167"/>
        <v>51043</v>
      </c>
      <c r="CC33" s="45">
        <f t="shared" si="167"/>
        <v>51135</v>
      </c>
      <c r="CD33" s="45">
        <f t="shared" si="167"/>
        <v>51226</v>
      </c>
      <c r="CE33" s="45">
        <f t="shared" si="167"/>
        <v>51317</v>
      </c>
      <c r="CF33" s="45">
        <f t="shared" si="167"/>
        <v>51409</v>
      </c>
      <c r="CG33" s="45">
        <f t="shared" si="167"/>
        <v>51501</v>
      </c>
      <c r="CH33" s="45">
        <f t="shared" si="167"/>
        <v>51591</v>
      </c>
      <c r="CI33" s="45">
        <f t="shared" si="167"/>
        <v>51682</v>
      </c>
      <c r="CJ33" s="45">
        <f t="shared" si="167"/>
        <v>51774</v>
      </c>
      <c r="CK33" s="45">
        <f t="shared" si="167"/>
        <v>51866</v>
      </c>
      <c r="CL33" s="45">
        <f t="shared" si="167"/>
        <v>51956</v>
      </c>
      <c r="CM33" s="45">
        <f t="shared" si="167"/>
        <v>52047</v>
      </c>
      <c r="CN33" s="45">
        <f t="shared" si="167"/>
        <v>52139</v>
      </c>
      <c r="CO33" s="45">
        <f t="shared" si="167"/>
        <v>52231</v>
      </c>
      <c r="CP33" s="45">
        <f t="shared" si="167"/>
        <v>52321</v>
      </c>
      <c r="CQ33" s="45">
        <f t="shared" si="167"/>
        <v>52412</v>
      </c>
      <c r="CR33" s="45">
        <f t="shared" si="167"/>
        <v>52504</v>
      </c>
      <c r="CS33" s="45">
        <f t="shared" si="167"/>
        <v>52596</v>
      </c>
      <c r="CT33" s="45">
        <f t="shared" si="167"/>
        <v>52687</v>
      </c>
      <c r="CU33" s="45">
        <f t="shared" si="167"/>
        <v>52778</v>
      </c>
      <c r="CV33" s="45">
        <f t="shared" si="167"/>
        <v>52870</v>
      </c>
      <c r="CW33" s="45">
        <f t="shared" si="167"/>
        <v>52962</v>
      </c>
      <c r="CX33" s="45">
        <f t="shared" si="167"/>
        <v>53052</v>
      </c>
      <c r="CY33" s="45">
        <f t="shared" si="167"/>
        <v>53143</v>
      </c>
      <c r="CZ33" s="45">
        <f t="shared" si="167"/>
        <v>53235</v>
      </c>
      <c r="DA33" s="45">
        <f t="shared" si="167"/>
        <v>53327</v>
      </c>
      <c r="DB33" s="45">
        <f t="shared" si="167"/>
        <v>53417</v>
      </c>
      <c r="DC33" s="45">
        <f t="shared" si="167"/>
        <v>53508</v>
      </c>
      <c r="DD33" s="45">
        <f t="shared" si="167"/>
        <v>53600</v>
      </c>
      <c r="DE33" s="45">
        <f t="shared" si="167"/>
        <v>53692</v>
      </c>
      <c r="DF33" s="45">
        <f t="shared" si="167"/>
        <v>53782</v>
      </c>
      <c r="DG33" s="45">
        <f t="shared" si="167"/>
        <v>53873</v>
      </c>
      <c r="DH33" s="45">
        <f t="shared" si="167"/>
        <v>53965</v>
      </c>
      <c r="DI33" s="45">
        <f t="shared" si="167"/>
        <v>54057</v>
      </c>
      <c r="DJ33" s="45">
        <f t="shared" si="167"/>
        <v>54148</v>
      </c>
      <c r="DK33" s="45">
        <f t="shared" si="167"/>
        <v>54239</v>
      </c>
      <c r="DL33" s="45">
        <f t="shared" si="167"/>
        <v>54331</v>
      </c>
      <c r="DM33" s="45">
        <f t="shared" si="167"/>
        <v>54423</v>
      </c>
      <c r="DN33" s="45">
        <f t="shared" si="167"/>
        <v>54513</v>
      </c>
      <c r="DO33" s="45">
        <f t="shared" si="167"/>
        <v>54604</v>
      </c>
      <c r="DP33" s="45">
        <f t="shared" si="167"/>
        <v>54696</v>
      </c>
      <c r="DQ33" s="45">
        <f t="shared" si="167"/>
        <v>54788</v>
      </c>
      <c r="DR33" s="45">
        <f t="shared" si="167"/>
        <v>54878</v>
      </c>
      <c r="DS33" s="45">
        <f t="shared" si="167"/>
        <v>54969</v>
      </c>
      <c r="DT33" s="45">
        <f t="shared" si="167"/>
        <v>55061</v>
      </c>
    </row>
    <row r="34" spans="1:124" ht="14.4" x14ac:dyDescent="0.25">
      <c r="A34" s="19"/>
      <c r="B34" s="19"/>
      <c r="C34" s="20"/>
      <c r="D34" s="22"/>
      <c r="E34" s="86" t="s">
        <v>38</v>
      </c>
      <c r="F34" s="86"/>
      <c r="G34" s="86" t="s">
        <v>33</v>
      </c>
      <c r="H34" s="86">
        <f>SUM(J34:BB34)</f>
        <v>1</v>
      </c>
      <c r="I34" s="86"/>
      <c r="J34" s="86">
        <f t="shared" ref="J34:BB34" si="168" xml:space="preserve"> IF(J33 = $F32, 1, 0)</f>
        <v>0</v>
      </c>
      <c r="K34" s="86">
        <f t="shared" si="168"/>
        <v>1</v>
      </c>
      <c r="L34" s="86">
        <f xml:space="preserve"> IF(L33 = $F32, 1, 0)</f>
        <v>0</v>
      </c>
      <c r="M34" s="86">
        <f t="shared" si="168"/>
        <v>0</v>
      </c>
      <c r="N34" s="86">
        <f t="shared" si="168"/>
        <v>0</v>
      </c>
      <c r="O34" s="86">
        <f t="shared" si="168"/>
        <v>0</v>
      </c>
      <c r="P34" s="86">
        <f t="shared" si="168"/>
        <v>0</v>
      </c>
      <c r="Q34" s="86">
        <f t="shared" si="168"/>
        <v>0</v>
      </c>
      <c r="R34" s="86">
        <f t="shared" si="168"/>
        <v>0</v>
      </c>
      <c r="S34" s="86">
        <f t="shared" si="168"/>
        <v>0</v>
      </c>
      <c r="T34" s="86">
        <f t="shared" si="168"/>
        <v>0</v>
      </c>
      <c r="U34" s="86">
        <f t="shared" si="168"/>
        <v>0</v>
      </c>
      <c r="V34" s="86">
        <f t="shared" si="168"/>
        <v>0</v>
      </c>
      <c r="W34" s="86">
        <f t="shared" si="168"/>
        <v>0</v>
      </c>
      <c r="X34" s="86">
        <f t="shared" si="168"/>
        <v>0</v>
      </c>
      <c r="Y34" s="86">
        <f t="shared" si="168"/>
        <v>0</v>
      </c>
      <c r="Z34" s="86">
        <f t="shared" si="168"/>
        <v>0</v>
      </c>
      <c r="AA34" s="86">
        <f t="shared" si="168"/>
        <v>0</v>
      </c>
      <c r="AB34" s="86">
        <f t="shared" si="168"/>
        <v>0</v>
      </c>
      <c r="AC34" s="86">
        <f t="shared" si="168"/>
        <v>0</v>
      </c>
      <c r="AD34" s="86">
        <f t="shared" si="168"/>
        <v>0</v>
      </c>
      <c r="AE34" s="86">
        <f t="shared" si="168"/>
        <v>0</v>
      </c>
      <c r="AF34" s="86">
        <f t="shared" si="168"/>
        <v>0</v>
      </c>
      <c r="AG34" s="86">
        <f t="shared" si="168"/>
        <v>0</v>
      </c>
      <c r="AH34" s="86">
        <f t="shared" si="168"/>
        <v>0</v>
      </c>
      <c r="AI34" s="86">
        <f t="shared" si="168"/>
        <v>0</v>
      </c>
      <c r="AJ34" s="86">
        <f t="shared" si="168"/>
        <v>0</v>
      </c>
      <c r="AK34" s="86">
        <f t="shared" si="168"/>
        <v>0</v>
      </c>
      <c r="AL34" s="86">
        <f t="shared" si="168"/>
        <v>0</v>
      </c>
      <c r="AM34" s="86">
        <f t="shared" si="168"/>
        <v>0</v>
      </c>
      <c r="AN34" s="86">
        <f t="shared" si="168"/>
        <v>0</v>
      </c>
      <c r="AO34" s="86">
        <f t="shared" si="168"/>
        <v>0</v>
      </c>
      <c r="AP34" s="86">
        <f t="shared" si="168"/>
        <v>0</v>
      </c>
      <c r="AQ34" s="86">
        <f t="shared" si="168"/>
        <v>0</v>
      </c>
      <c r="AR34" s="86">
        <f t="shared" si="168"/>
        <v>0</v>
      </c>
      <c r="AS34" s="86">
        <f t="shared" si="168"/>
        <v>0</v>
      </c>
      <c r="AT34" s="86">
        <f t="shared" si="168"/>
        <v>0</v>
      </c>
      <c r="AU34" s="86">
        <f t="shared" si="168"/>
        <v>0</v>
      </c>
      <c r="AV34" s="86">
        <f t="shared" si="168"/>
        <v>0</v>
      </c>
      <c r="AW34" s="86">
        <f t="shared" si="168"/>
        <v>0</v>
      </c>
      <c r="AX34" s="86">
        <f t="shared" si="168"/>
        <v>0</v>
      </c>
      <c r="AY34" s="86">
        <f t="shared" si="168"/>
        <v>0</v>
      </c>
      <c r="AZ34" s="86">
        <f t="shared" si="168"/>
        <v>0</v>
      </c>
      <c r="BA34" s="86">
        <f t="shared" si="168"/>
        <v>0</v>
      </c>
      <c r="BB34" s="86">
        <f t="shared" si="168"/>
        <v>0</v>
      </c>
      <c r="BC34" s="86">
        <f t="shared" ref="BC34:DN34" si="169" xml:space="preserve"> IF(BC33 = $F32, 1, 0)</f>
        <v>0</v>
      </c>
      <c r="BD34" s="86">
        <f t="shared" si="169"/>
        <v>0</v>
      </c>
      <c r="BE34" s="86">
        <f t="shared" si="169"/>
        <v>0</v>
      </c>
      <c r="BF34" s="86">
        <f t="shared" si="169"/>
        <v>0</v>
      </c>
      <c r="BG34" s="86">
        <f t="shared" si="169"/>
        <v>0</v>
      </c>
      <c r="BH34" s="86">
        <f t="shared" si="169"/>
        <v>0</v>
      </c>
      <c r="BI34" s="86">
        <f t="shared" si="169"/>
        <v>0</v>
      </c>
      <c r="BJ34" s="86">
        <f t="shared" si="169"/>
        <v>0</v>
      </c>
      <c r="BK34" s="86">
        <f t="shared" si="169"/>
        <v>0</v>
      </c>
      <c r="BL34" s="86">
        <f t="shared" si="169"/>
        <v>0</v>
      </c>
      <c r="BM34" s="86">
        <f t="shared" si="169"/>
        <v>0</v>
      </c>
      <c r="BN34" s="86">
        <f t="shared" si="169"/>
        <v>0</v>
      </c>
      <c r="BO34" s="86">
        <f t="shared" si="169"/>
        <v>0</v>
      </c>
      <c r="BP34" s="86">
        <f t="shared" si="169"/>
        <v>0</v>
      </c>
      <c r="BQ34" s="86">
        <f t="shared" si="169"/>
        <v>0</v>
      </c>
      <c r="BR34" s="86">
        <f t="shared" si="169"/>
        <v>0</v>
      </c>
      <c r="BS34" s="86">
        <f t="shared" si="169"/>
        <v>0</v>
      </c>
      <c r="BT34" s="86">
        <f t="shared" si="169"/>
        <v>0</v>
      </c>
      <c r="BU34" s="86">
        <f t="shared" si="169"/>
        <v>0</v>
      </c>
      <c r="BV34" s="86">
        <f t="shared" si="169"/>
        <v>0</v>
      </c>
      <c r="BW34" s="86">
        <f t="shared" si="169"/>
        <v>0</v>
      </c>
      <c r="BX34" s="86">
        <f t="shared" si="169"/>
        <v>0</v>
      </c>
      <c r="BY34" s="86">
        <f t="shared" si="169"/>
        <v>0</v>
      </c>
      <c r="BZ34" s="86">
        <f t="shared" si="169"/>
        <v>0</v>
      </c>
      <c r="CA34" s="86">
        <f t="shared" si="169"/>
        <v>0</v>
      </c>
      <c r="CB34" s="86">
        <f t="shared" si="169"/>
        <v>0</v>
      </c>
      <c r="CC34" s="86">
        <f t="shared" si="169"/>
        <v>0</v>
      </c>
      <c r="CD34" s="86">
        <f t="shared" si="169"/>
        <v>0</v>
      </c>
      <c r="CE34" s="86">
        <f t="shared" si="169"/>
        <v>0</v>
      </c>
      <c r="CF34" s="86">
        <f t="shared" si="169"/>
        <v>0</v>
      </c>
      <c r="CG34" s="86">
        <f t="shared" si="169"/>
        <v>0</v>
      </c>
      <c r="CH34" s="86">
        <f t="shared" si="169"/>
        <v>0</v>
      </c>
      <c r="CI34" s="86">
        <f t="shared" si="169"/>
        <v>0</v>
      </c>
      <c r="CJ34" s="86">
        <f t="shared" si="169"/>
        <v>0</v>
      </c>
      <c r="CK34" s="86">
        <f t="shared" si="169"/>
        <v>0</v>
      </c>
      <c r="CL34" s="86">
        <f t="shared" si="169"/>
        <v>0</v>
      </c>
      <c r="CM34" s="86">
        <f t="shared" si="169"/>
        <v>0</v>
      </c>
      <c r="CN34" s="86">
        <f t="shared" si="169"/>
        <v>0</v>
      </c>
      <c r="CO34" s="86">
        <f t="shared" si="169"/>
        <v>0</v>
      </c>
      <c r="CP34" s="86">
        <f t="shared" si="169"/>
        <v>0</v>
      </c>
      <c r="CQ34" s="86">
        <f t="shared" si="169"/>
        <v>0</v>
      </c>
      <c r="CR34" s="86">
        <f t="shared" si="169"/>
        <v>0</v>
      </c>
      <c r="CS34" s="86">
        <f t="shared" si="169"/>
        <v>0</v>
      </c>
      <c r="CT34" s="86">
        <f t="shared" si="169"/>
        <v>0</v>
      </c>
      <c r="CU34" s="86">
        <f t="shared" si="169"/>
        <v>0</v>
      </c>
      <c r="CV34" s="86">
        <f t="shared" si="169"/>
        <v>0</v>
      </c>
      <c r="CW34" s="86">
        <f t="shared" si="169"/>
        <v>0</v>
      </c>
      <c r="CX34" s="86">
        <f t="shared" si="169"/>
        <v>0</v>
      </c>
      <c r="CY34" s="86">
        <f t="shared" si="169"/>
        <v>0</v>
      </c>
      <c r="CZ34" s="86">
        <f t="shared" si="169"/>
        <v>0</v>
      </c>
      <c r="DA34" s="86">
        <f t="shared" si="169"/>
        <v>0</v>
      </c>
      <c r="DB34" s="86">
        <f t="shared" si="169"/>
        <v>0</v>
      </c>
      <c r="DC34" s="86">
        <f t="shared" si="169"/>
        <v>0</v>
      </c>
      <c r="DD34" s="86">
        <f t="shared" si="169"/>
        <v>0</v>
      </c>
      <c r="DE34" s="86">
        <f t="shared" si="169"/>
        <v>0</v>
      </c>
      <c r="DF34" s="86">
        <f t="shared" si="169"/>
        <v>0</v>
      </c>
      <c r="DG34" s="86">
        <f t="shared" si="169"/>
        <v>0</v>
      </c>
      <c r="DH34" s="86">
        <f t="shared" si="169"/>
        <v>0</v>
      </c>
      <c r="DI34" s="86">
        <f t="shared" si="169"/>
        <v>0</v>
      </c>
      <c r="DJ34" s="86">
        <f t="shared" si="169"/>
        <v>0</v>
      </c>
      <c r="DK34" s="86">
        <f t="shared" si="169"/>
        <v>0</v>
      </c>
      <c r="DL34" s="86">
        <f t="shared" si="169"/>
        <v>0</v>
      </c>
      <c r="DM34" s="86">
        <f t="shared" si="169"/>
        <v>0</v>
      </c>
      <c r="DN34" s="86">
        <f t="shared" si="169"/>
        <v>0</v>
      </c>
      <c r="DO34" s="86">
        <f t="shared" ref="DO34:DT34" si="170" xml:space="preserve"> IF(DO33 = $F32, 1, 0)</f>
        <v>0</v>
      </c>
      <c r="DP34" s="86">
        <f t="shared" si="170"/>
        <v>0</v>
      </c>
      <c r="DQ34" s="86">
        <f t="shared" si="170"/>
        <v>0</v>
      </c>
      <c r="DR34" s="86">
        <f t="shared" si="170"/>
        <v>0</v>
      </c>
      <c r="DS34" s="86">
        <f t="shared" si="170"/>
        <v>0</v>
      </c>
      <c r="DT34" s="86">
        <f t="shared" si="170"/>
        <v>0</v>
      </c>
    </row>
    <row r="35" spans="1:124" s="87" customFormat="1" ht="14.4" x14ac:dyDescent="0.25">
      <c r="A35" s="19"/>
      <c r="B35" s="19"/>
      <c r="C35" s="20"/>
      <c r="D35" s="22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  <c r="CH35" s="38"/>
      <c r="CI35" s="38"/>
      <c r="CJ35" s="38"/>
      <c r="CK35" s="38"/>
      <c r="CL35" s="38"/>
      <c r="CM35" s="38"/>
      <c r="CN35" s="38"/>
      <c r="CO35" s="38"/>
      <c r="CP35" s="38"/>
      <c r="CQ35" s="38"/>
      <c r="CR35" s="38"/>
      <c r="CS35" s="38"/>
      <c r="CT35" s="38"/>
      <c r="CU35" s="38"/>
      <c r="CV35" s="38"/>
      <c r="CW35" s="38"/>
      <c r="CX35" s="38"/>
      <c r="CY35" s="38"/>
      <c r="CZ35" s="38"/>
      <c r="DA35" s="38"/>
      <c r="DB35" s="38"/>
      <c r="DC35" s="38"/>
      <c r="DD35" s="38"/>
      <c r="DE35" s="38"/>
      <c r="DF35" s="38"/>
      <c r="DG35" s="38"/>
      <c r="DH35" s="38"/>
      <c r="DI35" s="38"/>
      <c r="DJ35" s="38"/>
      <c r="DK35" s="38"/>
      <c r="DL35" s="38"/>
      <c r="DM35" s="38"/>
      <c r="DN35" s="38"/>
      <c r="DO35" s="38"/>
      <c r="DP35" s="38"/>
      <c r="DQ35" s="38"/>
      <c r="DR35" s="38"/>
      <c r="DS35" s="38"/>
      <c r="DT35" s="38"/>
    </row>
    <row r="36" spans="1:124" s="42" customFormat="1" ht="14.4" x14ac:dyDescent="0.25">
      <c r="A36" s="7"/>
      <c r="B36" s="7" t="s">
        <v>39</v>
      </c>
      <c r="C36" s="8"/>
      <c r="D36" s="10"/>
      <c r="E36" s="37"/>
      <c r="F36" s="37"/>
      <c r="G36" s="37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</row>
    <row r="37" spans="1:124" s="77" customFormat="1" ht="14.4" x14ac:dyDescent="0.25">
      <c r="A37" s="19"/>
      <c r="B37" s="19"/>
      <c r="C37" s="20"/>
      <c r="D37" s="22"/>
      <c r="E37" s="76" t="str">
        <f>InpC!E$13</f>
        <v>Acquisition / initial balance date</v>
      </c>
      <c r="F37" s="76">
        <f>InpC!F$13</f>
        <v>44742</v>
      </c>
      <c r="G37" s="76" t="str">
        <f>InpC!G$13</f>
        <v>date</v>
      </c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</row>
    <row r="38" spans="1:124" s="88" customFormat="1" ht="14.4" x14ac:dyDescent="0.25">
      <c r="A38" s="7"/>
      <c r="B38" s="7"/>
      <c r="C38" s="8"/>
      <c r="D38" s="10"/>
      <c r="E38" s="26" t="s">
        <v>40</v>
      </c>
      <c r="F38" s="26">
        <f xml:space="preserve"> F37 + 1</f>
        <v>44743</v>
      </c>
      <c r="G38" s="26" t="s">
        <v>4</v>
      </c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</row>
    <row r="39" spans="1:124" s="42" customFormat="1" ht="14.4" x14ac:dyDescent="0.25">
      <c r="A39" s="7"/>
      <c r="B39" s="7"/>
      <c r="C39" s="8"/>
      <c r="D39" s="10"/>
      <c r="E39" s="37"/>
      <c r="F39" s="37"/>
      <c r="G39" s="37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</row>
    <row r="40" spans="1:124" s="90" customFormat="1" ht="14.4" x14ac:dyDescent="0.25">
      <c r="A40" s="7"/>
      <c r="B40" s="7"/>
      <c r="C40" s="8"/>
      <c r="D40" s="10"/>
      <c r="E40" s="89" t="str">
        <f xml:space="preserve"> E$38</f>
        <v>First forecast period start date</v>
      </c>
      <c r="F40" s="89">
        <f t="shared" ref="F40:G40" si="171" xml:space="preserve"> F$38</f>
        <v>44743</v>
      </c>
      <c r="G40" s="89" t="str">
        <f t="shared" si="171"/>
        <v>date</v>
      </c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</row>
    <row r="41" spans="1:124" s="85" customFormat="1" ht="14.4" x14ac:dyDescent="0.25">
      <c r="A41" s="19"/>
      <c r="B41" s="19"/>
      <c r="C41" s="20"/>
      <c r="D41" s="22"/>
      <c r="E41" s="45" t="str">
        <f xml:space="preserve"> E$18</f>
        <v xml:space="preserve">Model period ending </v>
      </c>
      <c r="F41" s="45">
        <f t="shared" ref="F41:BQ41" si="172" xml:space="preserve"> F$18</f>
        <v>0</v>
      </c>
      <c r="G41" s="45" t="str">
        <f t="shared" si="172"/>
        <v>date</v>
      </c>
      <c r="H41" s="45">
        <f t="shared" si="172"/>
        <v>0</v>
      </c>
      <c r="I41" s="80">
        <f t="shared" si="172"/>
        <v>0</v>
      </c>
      <c r="J41" s="45">
        <f t="shared" si="172"/>
        <v>44651</v>
      </c>
      <c r="K41" s="45">
        <f t="shared" si="172"/>
        <v>44742</v>
      </c>
      <c r="L41" s="45">
        <f t="shared" si="172"/>
        <v>44834</v>
      </c>
      <c r="M41" s="45">
        <f t="shared" si="172"/>
        <v>44926</v>
      </c>
      <c r="N41" s="45">
        <f t="shared" si="172"/>
        <v>45016</v>
      </c>
      <c r="O41" s="45">
        <f t="shared" si="172"/>
        <v>45107</v>
      </c>
      <c r="P41" s="45">
        <f t="shared" si="172"/>
        <v>45199</v>
      </c>
      <c r="Q41" s="45">
        <f t="shared" si="172"/>
        <v>45291</v>
      </c>
      <c r="R41" s="45">
        <f t="shared" si="172"/>
        <v>45382</v>
      </c>
      <c r="S41" s="45">
        <f t="shared" si="172"/>
        <v>45473</v>
      </c>
      <c r="T41" s="45">
        <f t="shared" si="172"/>
        <v>45565</v>
      </c>
      <c r="U41" s="45">
        <f t="shared" si="172"/>
        <v>45657</v>
      </c>
      <c r="V41" s="45">
        <f t="shared" si="172"/>
        <v>45747</v>
      </c>
      <c r="W41" s="45">
        <f t="shared" si="172"/>
        <v>45838</v>
      </c>
      <c r="X41" s="45">
        <f t="shared" si="172"/>
        <v>45930</v>
      </c>
      <c r="Y41" s="45">
        <f t="shared" si="172"/>
        <v>46022</v>
      </c>
      <c r="Z41" s="45">
        <f t="shared" si="172"/>
        <v>46112</v>
      </c>
      <c r="AA41" s="45">
        <f t="shared" si="172"/>
        <v>46203</v>
      </c>
      <c r="AB41" s="45">
        <f t="shared" si="172"/>
        <v>46295</v>
      </c>
      <c r="AC41" s="45">
        <f t="shared" si="172"/>
        <v>46387</v>
      </c>
      <c r="AD41" s="45">
        <f t="shared" si="172"/>
        <v>46477</v>
      </c>
      <c r="AE41" s="45">
        <f t="shared" si="172"/>
        <v>46568</v>
      </c>
      <c r="AF41" s="45">
        <f t="shared" si="172"/>
        <v>46660</v>
      </c>
      <c r="AG41" s="45">
        <f t="shared" si="172"/>
        <v>46752</v>
      </c>
      <c r="AH41" s="45">
        <f t="shared" si="172"/>
        <v>46843</v>
      </c>
      <c r="AI41" s="45">
        <f t="shared" si="172"/>
        <v>46934</v>
      </c>
      <c r="AJ41" s="45">
        <f t="shared" si="172"/>
        <v>47026</v>
      </c>
      <c r="AK41" s="45">
        <f t="shared" si="172"/>
        <v>47118</v>
      </c>
      <c r="AL41" s="45">
        <f t="shared" si="172"/>
        <v>47208</v>
      </c>
      <c r="AM41" s="45">
        <f t="shared" si="172"/>
        <v>47299</v>
      </c>
      <c r="AN41" s="45">
        <f t="shared" si="172"/>
        <v>47391</v>
      </c>
      <c r="AO41" s="45">
        <f t="shared" si="172"/>
        <v>47483</v>
      </c>
      <c r="AP41" s="45">
        <f t="shared" si="172"/>
        <v>47573</v>
      </c>
      <c r="AQ41" s="45">
        <f t="shared" si="172"/>
        <v>47664</v>
      </c>
      <c r="AR41" s="45">
        <f t="shared" si="172"/>
        <v>47756</v>
      </c>
      <c r="AS41" s="45">
        <f t="shared" si="172"/>
        <v>47848</v>
      </c>
      <c r="AT41" s="45">
        <f t="shared" si="172"/>
        <v>47938</v>
      </c>
      <c r="AU41" s="45">
        <f t="shared" si="172"/>
        <v>48029</v>
      </c>
      <c r="AV41" s="45">
        <f t="shared" si="172"/>
        <v>48121</v>
      </c>
      <c r="AW41" s="45">
        <f t="shared" si="172"/>
        <v>48213</v>
      </c>
      <c r="AX41" s="45">
        <f t="shared" si="172"/>
        <v>48304</v>
      </c>
      <c r="AY41" s="45">
        <f t="shared" si="172"/>
        <v>48395</v>
      </c>
      <c r="AZ41" s="45">
        <f t="shared" si="172"/>
        <v>48487</v>
      </c>
      <c r="BA41" s="45">
        <f t="shared" si="172"/>
        <v>48579</v>
      </c>
      <c r="BB41" s="45">
        <f t="shared" si="172"/>
        <v>48669</v>
      </c>
      <c r="BC41" s="45">
        <f t="shared" si="172"/>
        <v>48760</v>
      </c>
      <c r="BD41" s="45">
        <f t="shared" si="172"/>
        <v>48852</v>
      </c>
      <c r="BE41" s="45">
        <f t="shared" si="172"/>
        <v>48944</v>
      </c>
      <c r="BF41" s="45">
        <f t="shared" si="172"/>
        <v>49034</v>
      </c>
      <c r="BG41" s="45">
        <f t="shared" si="172"/>
        <v>49125</v>
      </c>
      <c r="BH41" s="45">
        <f t="shared" si="172"/>
        <v>49217</v>
      </c>
      <c r="BI41" s="45">
        <f t="shared" si="172"/>
        <v>49309</v>
      </c>
      <c r="BJ41" s="45">
        <f t="shared" si="172"/>
        <v>49399</v>
      </c>
      <c r="BK41" s="45">
        <f t="shared" si="172"/>
        <v>49490</v>
      </c>
      <c r="BL41" s="45">
        <f t="shared" si="172"/>
        <v>49582</v>
      </c>
      <c r="BM41" s="45">
        <f t="shared" si="172"/>
        <v>49674</v>
      </c>
      <c r="BN41" s="45">
        <f t="shared" si="172"/>
        <v>49765</v>
      </c>
      <c r="BO41" s="45">
        <f t="shared" si="172"/>
        <v>49856</v>
      </c>
      <c r="BP41" s="45">
        <f t="shared" si="172"/>
        <v>49948</v>
      </c>
      <c r="BQ41" s="45">
        <f t="shared" si="172"/>
        <v>50040</v>
      </c>
      <c r="BR41" s="45">
        <f t="shared" ref="BR41:DT41" si="173" xml:space="preserve"> BR$18</f>
        <v>50130</v>
      </c>
      <c r="BS41" s="45">
        <f t="shared" si="173"/>
        <v>50221</v>
      </c>
      <c r="BT41" s="45">
        <f t="shared" si="173"/>
        <v>50313</v>
      </c>
      <c r="BU41" s="45">
        <f t="shared" si="173"/>
        <v>50405</v>
      </c>
      <c r="BV41" s="45">
        <f t="shared" si="173"/>
        <v>50495</v>
      </c>
      <c r="BW41" s="45">
        <f t="shared" si="173"/>
        <v>50586</v>
      </c>
      <c r="BX41" s="45">
        <f t="shared" si="173"/>
        <v>50678</v>
      </c>
      <c r="BY41" s="45">
        <f t="shared" si="173"/>
        <v>50770</v>
      </c>
      <c r="BZ41" s="45">
        <f t="shared" si="173"/>
        <v>50860</v>
      </c>
      <c r="CA41" s="45">
        <f t="shared" si="173"/>
        <v>50951</v>
      </c>
      <c r="CB41" s="45">
        <f t="shared" si="173"/>
        <v>51043</v>
      </c>
      <c r="CC41" s="45">
        <f t="shared" si="173"/>
        <v>51135</v>
      </c>
      <c r="CD41" s="45">
        <f t="shared" si="173"/>
        <v>51226</v>
      </c>
      <c r="CE41" s="45">
        <f t="shared" si="173"/>
        <v>51317</v>
      </c>
      <c r="CF41" s="45">
        <f t="shared" si="173"/>
        <v>51409</v>
      </c>
      <c r="CG41" s="45">
        <f t="shared" si="173"/>
        <v>51501</v>
      </c>
      <c r="CH41" s="45">
        <f t="shared" si="173"/>
        <v>51591</v>
      </c>
      <c r="CI41" s="45">
        <f t="shared" si="173"/>
        <v>51682</v>
      </c>
      <c r="CJ41" s="45">
        <f t="shared" si="173"/>
        <v>51774</v>
      </c>
      <c r="CK41" s="45">
        <f t="shared" si="173"/>
        <v>51866</v>
      </c>
      <c r="CL41" s="45">
        <f t="shared" si="173"/>
        <v>51956</v>
      </c>
      <c r="CM41" s="45">
        <f t="shared" si="173"/>
        <v>52047</v>
      </c>
      <c r="CN41" s="45">
        <f t="shared" si="173"/>
        <v>52139</v>
      </c>
      <c r="CO41" s="45">
        <f t="shared" si="173"/>
        <v>52231</v>
      </c>
      <c r="CP41" s="45">
        <f t="shared" si="173"/>
        <v>52321</v>
      </c>
      <c r="CQ41" s="45">
        <f t="shared" si="173"/>
        <v>52412</v>
      </c>
      <c r="CR41" s="45">
        <f t="shared" si="173"/>
        <v>52504</v>
      </c>
      <c r="CS41" s="45">
        <f t="shared" si="173"/>
        <v>52596</v>
      </c>
      <c r="CT41" s="45">
        <f t="shared" si="173"/>
        <v>52687</v>
      </c>
      <c r="CU41" s="45">
        <f t="shared" si="173"/>
        <v>52778</v>
      </c>
      <c r="CV41" s="45">
        <f t="shared" si="173"/>
        <v>52870</v>
      </c>
      <c r="CW41" s="45">
        <f t="shared" si="173"/>
        <v>52962</v>
      </c>
      <c r="CX41" s="45">
        <f t="shared" si="173"/>
        <v>53052</v>
      </c>
      <c r="CY41" s="45">
        <f t="shared" si="173"/>
        <v>53143</v>
      </c>
      <c r="CZ41" s="45">
        <f t="shared" si="173"/>
        <v>53235</v>
      </c>
      <c r="DA41" s="45">
        <f t="shared" si="173"/>
        <v>53327</v>
      </c>
      <c r="DB41" s="45">
        <f t="shared" si="173"/>
        <v>53417</v>
      </c>
      <c r="DC41" s="45">
        <f t="shared" si="173"/>
        <v>53508</v>
      </c>
      <c r="DD41" s="45">
        <f t="shared" si="173"/>
        <v>53600</v>
      </c>
      <c r="DE41" s="45">
        <f t="shared" si="173"/>
        <v>53692</v>
      </c>
      <c r="DF41" s="45">
        <f t="shared" si="173"/>
        <v>53782</v>
      </c>
      <c r="DG41" s="45">
        <f t="shared" si="173"/>
        <v>53873</v>
      </c>
      <c r="DH41" s="45">
        <f t="shared" si="173"/>
        <v>53965</v>
      </c>
      <c r="DI41" s="45">
        <f t="shared" si="173"/>
        <v>54057</v>
      </c>
      <c r="DJ41" s="45">
        <f t="shared" si="173"/>
        <v>54148</v>
      </c>
      <c r="DK41" s="45">
        <f t="shared" si="173"/>
        <v>54239</v>
      </c>
      <c r="DL41" s="45">
        <f t="shared" si="173"/>
        <v>54331</v>
      </c>
      <c r="DM41" s="45">
        <f t="shared" si="173"/>
        <v>54423</v>
      </c>
      <c r="DN41" s="45">
        <f t="shared" si="173"/>
        <v>54513</v>
      </c>
      <c r="DO41" s="45">
        <f t="shared" si="173"/>
        <v>54604</v>
      </c>
      <c r="DP41" s="45">
        <f t="shared" si="173"/>
        <v>54696</v>
      </c>
      <c r="DQ41" s="45">
        <f t="shared" si="173"/>
        <v>54788</v>
      </c>
      <c r="DR41" s="45">
        <f t="shared" si="173"/>
        <v>54878</v>
      </c>
      <c r="DS41" s="45">
        <f t="shared" si="173"/>
        <v>54969</v>
      </c>
      <c r="DT41" s="45">
        <f t="shared" si="173"/>
        <v>55061</v>
      </c>
    </row>
    <row r="42" spans="1:124" s="12" customFormat="1" ht="14.4" x14ac:dyDescent="0.25">
      <c r="A42" s="7"/>
      <c r="B42" s="7"/>
      <c r="C42" s="8"/>
      <c r="D42" s="10"/>
      <c r="E42" s="22" t="s">
        <v>39</v>
      </c>
      <c r="F42" s="38"/>
      <c r="G42" s="38" t="s">
        <v>33</v>
      </c>
      <c r="H42" s="38">
        <f xml:space="preserve"> SUM(J42:BB42)</f>
        <v>1</v>
      </c>
      <c r="I42" s="38"/>
      <c r="J42" s="22">
        <f xml:space="preserve"> IF(AND(I41 &lt; $F40, J41 &gt;= $F40), 1, 0)</f>
        <v>0</v>
      </c>
      <c r="K42" s="22">
        <f t="shared" ref="K42:BB42" si="174" xml:space="preserve"> IF(AND(J41 &lt; $F40, K41 &gt;= $F40), 1, 0)</f>
        <v>0</v>
      </c>
      <c r="L42" s="22">
        <f t="shared" si="174"/>
        <v>1</v>
      </c>
      <c r="M42" s="22">
        <f t="shared" si="174"/>
        <v>0</v>
      </c>
      <c r="N42" s="22">
        <f t="shared" si="174"/>
        <v>0</v>
      </c>
      <c r="O42" s="22">
        <f t="shared" si="174"/>
        <v>0</v>
      </c>
      <c r="P42" s="22">
        <f t="shared" si="174"/>
        <v>0</v>
      </c>
      <c r="Q42" s="22">
        <f t="shared" si="174"/>
        <v>0</v>
      </c>
      <c r="R42" s="22">
        <f t="shared" si="174"/>
        <v>0</v>
      </c>
      <c r="S42" s="22">
        <f t="shared" si="174"/>
        <v>0</v>
      </c>
      <c r="T42" s="22">
        <f t="shared" si="174"/>
        <v>0</v>
      </c>
      <c r="U42" s="22">
        <f t="shared" si="174"/>
        <v>0</v>
      </c>
      <c r="V42" s="22">
        <f t="shared" si="174"/>
        <v>0</v>
      </c>
      <c r="W42" s="22">
        <f t="shared" si="174"/>
        <v>0</v>
      </c>
      <c r="X42" s="22">
        <f t="shared" si="174"/>
        <v>0</v>
      </c>
      <c r="Y42" s="22">
        <f t="shared" si="174"/>
        <v>0</v>
      </c>
      <c r="Z42" s="22">
        <f t="shared" si="174"/>
        <v>0</v>
      </c>
      <c r="AA42" s="22">
        <f t="shared" si="174"/>
        <v>0</v>
      </c>
      <c r="AB42" s="22">
        <f t="shared" si="174"/>
        <v>0</v>
      </c>
      <c r="AC42" s="22">
        <f t="shared" si="174"/>
        <v>0</v>
      </c>
      <c r="AD42" s="22">
        <f t="shared" si="174"/>
        <v>0</v>
      </c>
      <c r="AE42" s="22">
        <f t="shared" si="174"/>
        <v>0</v>
      </c>
      <c r="AF42" s="22">
        <f t="shared" si="174"/>
        <v>0</v>
      </c>
      <c r="AG42" s="22">
        <f t="shared" si="174"/>
        <v>0</v>
      </c>
      <c r="AH42" s="22">
        <f t="shared" si="174"/>
        <v>0</v>
      </c>
      <c r="AI42" s="22">
        <f t="shared" si="174"/>
        <v>0</v>
      </c>
      <c r="AJ42" s="22">
        <f t="shared" si="174"/>
        <v>0</v>
      </c>
      <c r="AK42" s="22">
        <f t="shared" si="174"/>
        <v>0</v>
      </c>
      <c r="AL42" s="22">
        <f t="shared" si="174"/>
        <v>0</v>
      </c>
      <c r="AM42" s="22">
        <f t="shared" si="174"/>
        <v>0</v>
      </c>
      <c r="AN42" s="22">
        <f t="shared" si="174"/>
        <v>0</v>
      </c>
      <c r="AO42" s="22">
        <f t="shared" si="174"/>
        <v>0</v>
      </c>
      <c r="AP42" s="22">
        <f t="shared" si="174"/>
        <v>0</v>
      </c>
      <c r="AQ42" s="22">
        <f t="shared" si="174"/>
        <v>0</v>
      </c>
      <c r="AR42" s="22">
        <f t="shared" si="174"/>
        <v>0</v>
      </c>
      <c r="AS42" s="22">
        <f t="shared" si="174"/>
        <v>0</v>
      </c>
      <c r="AT42" s="22">
        <f t="shared" si="174"/>
        <v>0</v>
      </c>
      <c r="AU42" s="22">
        <f t="shared" si="174"/>
        <v>0</v>
      </c>
      <c r="AV42" s="22">
        <f t="shared" si="174"/>
        <v>0</v>
      </c>
      <c r="AW42" s="22">
        <f t="shared" si="174"/>
        <v>0</v>
      </c>
      <c r="AX42" s="22">
        <f t="shared" si="174"/>
        <v>0</v>
      </c>
      <c r="AY42" s="22">
        <f t="shared" si="174"/>
        <v>0</v>
      </c>
      <c r="AZ42" s="22">
        <f t="shared" si="174"/>
        <v>0</v>
      </c>
      <c r="BA42" s="22">
        <f t="shared" si="174"/>
        <v>0</v>
      </c>
      <c r="BB42" s="22">
        <f t="shared" si="174"/>
        <v>0</v>
      </c>
      <c r="BC42" s="22">
        <f t="shared" ref="BC42" si="175" xml:space="preserve"> IF(AND(BB41 &lt; $F40, BC41 &gt;= $F40), 1, 0)</f>
        <v>0</v>
      </c>
      <c r="BD42" s="22">
        <f t="shared" ref="BD42" si="176" xml:space="preserve"> IF(AND(BC41 &lt; $F40, BD41 &gt;= $F40), 1, 0)</f>
        <v>0</v>
      </c>
      <c r="BE42" s="22">
        <f t="shared" ref="BE42" si="177" xml:space="preserve"> IF(AND(BD41 &lt; $F40, BE41 &gt;= $F40), 1, 0)</f>
        <v>0</v>
      </c>
      <c r="BF42" s="22">
        <f t="shared" ref="BF42" si="178" xml:space="preserve"> IF(AND(BE41 &lt; $F40, BF41 &gt;= $F40), 1, 0)</f>
        <v>0</v>
      </c>
      <c r="BG42" s="22">
        <f t="shared" ref="BG42" si="179" xml:space="preserve"> IF(AND(BF41 &lt; $F40, BG41 &gt;= $F40), 1, 0)</f>
        <v>0</v>
      </c>
      <c r="BH42" s="22">
        <f t="shared" ref="BH42" si="180" xml:space="preserve"> IF(AND(BG41 &lt; $F40, BH41 &gt;= $F40), 1, 0)</f>
        <v>0</v>
      </c>
      <c r="BI42" s="22">
        <f t="shared" ref="BI42" si="181" xml:space="preserve"> IF(AND(BH41 &lt; $F40, BI41 &gt;= $F40), 1, 0)</f>
        <v>0</v>
      </c>
      <c r="BJ42" s="22">
        <f t="shared" ref="BJ42" si="182" xml:space="preserve"> IF(AND(BI41 &lt; $F40, BJ41 &gt;= $F40), 1, 0)</f>
        <v>0</v>
      </c>
      <c r="BK42" s="22">
        <f t="shared" ref="BK42" si="183" xml:space="preserve"> IF(AND(BJ41 &lt; $F40, BK41 &gt;= $F40), 1, 0)</f>
        <v>0</v>
      </c>
      <c r="BL42" s="22">
        <f t="shared" ref="BL42" si="184" xml:space="preserve"> IF(AND(BK41 &lt; $F40, BL41 &gt;= $F40), 1, 0)</f>
        <v>0</v>
      </c>
      <c r="BM42" s="22">
        <f t="shared" ref="BM42" si="185" xml:space="preserve"> IF(AND(BL41 &lt; $F40, BM41 &gt;= $F40), 1, 0)</f>
        <v>0</v>
      </c>
      <c r="BN42" s="22">
        <f t="shared" ref="BN42" si="186" xml:space="preserve"> IF(AND(BM41 &lt; $F40, BN41 &gt;= $F40), 1, 0)</f>
        <v>0</v>
      </c>
      <c r="BO42" s="22">
        <f t="shared" ref="BO42" si="187" xml:space="preserve"> IF(AND(BN41 &lt; $F40, BO41 &gt;= $F40), 1, 0)</f>
        <v>0</v>
      </c>
      <c r="BP42" s="22">
        <f t="shared" ref="BP42" si="188" xml:space="preserve"> IF(AND(BO41 &lt; $F40, BP41 &gt;= $F40), 1, 0)</f>
        <v>0</v>
      </c>
      <c r="BQ42" s="22">
        <f t="shared" ref="BQ42" si="189" xml:space="preserve"> IF(AND(BP41 &lt; $F40, BQ41 &gt;= $F40), 1, 0)</f>
        <v>0</v>
      </c>
      <c r="BR42" s="22">
        <f t="shared" ref="BR42" si="190" xml:space="preserve"> IF(AND(BQ41 &lt; $F40, BR41 &gt;= $F40), 1, 0)</f>
        <v>0</v>
      </c>
      <c r="BS42" s="22">
        <f t="shared" ref="BS42" si="191" xml:space="preserve"> IF(AND(BR41 &lt; $F40, BS41 &gt;= $F40), 1, 0)</f>
        <v>0</v>
      </c>
      <c r="BT42" s="22">
        <f t="shared" ref="BT42" si="192" xml:space="preserve"> IF(AND(BS41 &lt; $F40, BT41 &gt;= $F40), 1, 0)</f>
        <v>0</v>
      </c>
      <c r="BU42" s="22">
        <f t="shared" ref="BU42" si="193" xml:space="preserve"> IF(AND(BT41 &lt; $F40, BU41 &gt;= $F40), 1, 0)</f>
        <v>0</v>
      </c>
      <c r="BV42" s="22">
        <f t="shared" ref="BV42" si="194" xml:space="preserve"> IF(AND(BU41 &lt; $F40, BV41 &gt;= $F40), 1, 0)</f>
        <v>0</v>
      </c>
      <c r="BW42" s="22">
        <f t="shared" ref="BW42" si="195" xml:space="preserve"> IF(AND(BV41 &lt; $F40, BW41 &gt;= $F40), 1, 0)</f>
        <v>0</v>
      </c>
      <c r="BX42" s="22">
        <f t="shared" ref="BX42" si="196" xml:space="preserve"> IF(AND(BW41 &lt; $F40, BX41 &gt;= $F40), 1, 0)</f>
        <v>0</v>
      </c>
      <c r="BY42" s="22">
        <f t="shared" ref="BY42" si="197" xml:space="preserve"> IF(AND(BX41 &lt; $F40, BY41 &gt;= $F40), 1, 0)</f>
        <v>0</v>
      </c>
      <c r="BZ42" s="22">
        <f t="shared" ref="BZ42" si="198" xml:space="preserve"> IF(AND(BY41 &lt; $F40, BZ41 &gt;= $F40), 1, 0)</f>
        <v>0</v>
      </c>
      <c r="CA42" s="22">
        <f t="shared" ref="CA42" si="199" xml:space="preserve"> IF(AND(BZ41 &lt; $F40, CA41 &gt;= $F40), 1, 0)</f>
        <v>0</v>
      </c>
      <c r="CB42" s="22">
        <f t="shared" ref="CB42" si="200" xml:space="preserve"> IF(AND(CA41 &lt; $F40, CB41 &gt;= $F40), 1, 0)</f>
        <v>0</v>
      </c>
      <c r="CC42" s="22">
        <f t="shared" ref="CC42" si="201" xml:space="preserve"> IF(AND(CB41 &lt; $F40, CC41 &gt;= $F40), 1, 0)</f>
        <v>0</v>
      </c>
      <c r="CD42" s="22">
        <f t="shared" ref="CD42" si="202" xml:space="preserve"> IF(AND(CC41 &lt; $F40, CD41 &gt;= $F40), 1, 0)</f>
        <v>0</v>
      </c>
      <c r="CE42" s="22">
        <f t="shared" ref="CE42" si="203" xml:space="preserve"> IF(AND(CD41 &lt; $F40, CE41 &gt;= $F40), 1, 0)</f>
        <v>0</v>
      </c>
      <c r="CF42" s="22">
        <f t="shared" ref="CF42" si="204" xml:space="preserve"> IF(AND(CE41 &lt; $F40, CF41 &gt;= $F40), 1, 0)</f>
        <v>0</v>
      </c>
      <c r="CG42" s="22">
        <f t="shared" ref="CG42" si="205" xml:space="preserve"> IF(AND(CF41 &lt; $F40, CG41 &gt;= $F40), 1, 0)</f>
        <v>0</v>
      </c>
      <c r="CH42" s="22">
        <f t="shared" ref="CH42" si="206" xml:space="preserve"> IF(AND(CG41 &lt; $F40, CH41 &gt;= $F40), 1, 0)</f>
        <v>0</v>
      </c>
      <c r="CI42" s="22">
        <f t="shared" ref="CI42" si="207" xml:space="preserve"> IF(AND(CH41 &lt; $F40, CI41 &gt;= $F40), 1, 0)</f>
        <v>0</v>
      </c>
      <c r="CJ42" s="22">
        <f t="shared" ref="CJ42" si="208" xml:space="preserve"> IF(AND(CI41 &lt; $F40, CJ41 &gt;= $F40), 1, 0)</f>
        <v>0</v>
      </c>
      <c r="CK42" s="22">
        <f t="shared" ref="CK42" si="209" xml:space="preserve"> IF(AND(CJ41 &lt; $F40, CK41 &gt;= $F40), 1, 0)</f>
        <v>0</v>
      </c>
      <c r="CL42" s="22">
        <f t="shared" ref="CL42" si="210" xml:space="preserve"> IF(AND(CK41 &lt; $F40, CL41 &gt;= $F40), 1, 0)</f>
        <v>0</v>
      </c>
      <c r="CM42" s="22">
        <f t="shared" ref="CM42" si="211" xml:space="preserve"> IF(AND(CL41 &lt; $F40, CM41 &gt;= $F40), 1, 0)</f>
        <v>0</v>
      </c>
      <c r="CN42" s="22">
        <f t="shared" ref="CN42" si="212" xml:space="preserve"> IF(AND(CM41 &lt; $F40, CN41 &gt;= $F40), 1, 0)</f>
        <v>0</v>
      </c>
      <c r="CO42" s="22">
        <f t="shared" ref="CO42" si="213" xml:space="preserve"> IF(AND(CN41 &lt; $F40, CO41 &gt;= $F40), 1, 0)</f>
        <v>0</v>
      </c>
      <c r="CP42" s="22">
        <f t="shared" ref="CP42" si="214" xml:space="preserve"> IF(AND(CO41 &lt; $F40, CP41 &gt;= $F40), 1, 0)</f>
        <v>0</v>
      </c>
      <c r="CQ42" s="22">
        <f t="shared" ref="CQ42" si="215" xml:space="preserve"> IF(AND(CP41 &lt; $F40, CQ41 &gt;= $F40), 1, 0)</f>
        <v>0</v>
      </c>
      <c r="CR42" s="22">
        <f t="shared" ref="CR42" si="216" xml:space="preserve"> IF(AND(CQ41 &lt; $F40, CR41 &gt;= $F40), 1, 0)</f>
        <v>0</v>
      </c>
      <c r="CS42" s="22">
        <f t="shared" ref="CS42" si="217" xml:space="preserve"> IF(AND(CR41 &lt; $F40, CS41 &gt;= $F40), 1, 0)</f>
        <v>0</v>
      </c>
      <c r="CT42" s="22">
        <f t="shared" ref="CT42" si="218" xml:space="preserve"> IF(AND(CS41 &lt; $F40, CT41 &gt;= $F40), 1, 0)</f>
        <v>0</v>
      </c>
      <c r="CU42" s="22">
        <f t="shared" ref="CU42" si="219" xml:space="preserve"> IF(AND(CT41 &lt; $F40, CU41 &gt;= $F40), 1, 0)</f>
        <v>0</v>
      </c>
      <c r="CV42" s="22">
        <f t="shared" ref="CV42" si="220" xml:space="preserve"> IF(AND(CU41 &lt; $F40, CV41 &gt;= $F40), 1, 0)</f>
        <v>0</v>
      </c>
      <c r="CW42" s="22">
        <f t="shared" ref="CW42" si="221" xml:space="preserve"> IF(AND(CV41 &lt; $F40, CW41 &gt;= $F40), 1, 0)</f>
        <v>0</v>
      </c>
      <c r="CX42" s="22">
        <f t="shared" ref="CX42" si="222" xml:space="preserve"> IF(AND(CW41 &lt; $F40, CX41 &gt;= $F40), 1, 0)</f>
        <v>0</v>
      </c>
      <c r="CY42" s="22">
        <f t="shared" ref="CY42" si="223" xml:space="preserve"> IF(AND(CX41 &lt; $F40, CY41 &gt;= $F40), 1, 0)</f>
        <v>0</v>
      </c>
      <c r="CZ42" s="22">
        <f t="shared" ref="CZ42" si="224" xml:space="preserve"> IF(AND(CY41 &lt; $F40, CZ41 &gt;= $F40), 1, 0)</f>
        <v>0</v>
      </c>
      <c r="DA42" s="22">
        <f t="shared" ref="DA42" si="225" xml:space="preserve"> IF(AND(CZ41 &lt; $F40, DA41 &gt;= $F40), 1, 0)</f>
        <v>0</v>
      </c>
      <c r="DB42" s="22">
        <f t="shared" ref="DB42" si="226" xml:space="preserve"> IF(AND(DA41 &lt; $F40, DB41 &gt;= $F40), 1, 0)</f>
        <v>0</v>
      </c>
      <c r="DC42" s="22">
        <f t="shared" ref="DC42" si="227" xml:space="preserve"> IF(AND(DB41 &lt; $F40, DC41 &gt;= $F40), 1, 0)</f>
        <v>0</v>
      </c>
      <c r="DD42" s="22">
        <f t="shared" ref="DD42" si="228" xml:space="preserve"> IF(AND(DC41 &lt; $F40, DD41 &gt;= $F40), 1, 0)</f>
        <v>0</v>
      </c>
      <c r="DE42" s="22">
        <f t="shared" ref="DE42" si="229" xml:space="preserve"> IF(AND(DD41 &lt; $F40, DE41 &gt;= $F40), 1, 0)</f>
        <v>0</v>
      </c>
      <c r="DF42" s="22">
        <f t="shared" ref="DF42" si="230" xml:space="preserve"> IF(AND(DE41 &lt; $F40, DF41 &gt;= $F40), 1, 0)</f>
        <v>0</v>
      </c>
      <c r="DG42" s="22">
        <f t="shared" ref="DG42" si="231" xml:space="preserve"> IF(AND(DF41 &lt; $F40, DG41 &gt;= $F40), 1, 0)</f>
        <v>0</v>
      </c>
      <c r="DH42" s="22">
        <f t="shared" ref="DH42" si="232" xml:space="preserve"> IF(AND(DG41 &lt; $F40, DH41 &gt;= $F40), 1, 0)</f>
        <v>0</v>
      </c>
      <c r="DI42" s="22">
        <f t="shared" ref="DI42" si="233" xml:space="preserve"> IF(AND(DH41 &lt; $F40, DI41 &gt;= $F40), 1, 0)</f>
        <v>0</v>
      </c>
      <c r="DJ42" s="22">
        <f t="shared" ref="DJ42" si="234" xml:space="preserve"> IF(AND(DI41 &lt; $F40, DJ41 &gt;= $F40), 1, 0)</f>
        <v>0</v>
      </c>
      <c r="DK42" s="22">
        <f t="shared" ref="DK42" si="235" xml:space="preserve"> IF(AND(DJ41 &lt; $F40, DK41 &gt;= $F40), 1, 0)</f>
        <v>0</v>
      </c>
      <c r="DL42" s="22">
        <f t="shared" ref="DL42" si="236" xml:space="preserve"> IF(AND(DK41 &lt; $F40, DL41 &gt;= $F40), 1, 0)</f>
        <v>0</v>
      </c>
      <c r="DM42" s="22">
        <f t="shared" ref="DM42" si="237" xml:space="preserve"> IF(AND(DL41 &lt; $F40, DM41 &gt;= $F40), 1, 0)</f>
        <v>0</v>
      </c>
      <c r="DN42" s="22">
        <f t="shared" ref="DN42" si="238" xml:space="preserve"> IF(AND(DM41 &lt; $F40, DN41 &gt;= $F40), 1, 0)</f>
        <v>0</v>
      </c>
      <c r="DO42" s="22">
        <f t="shared" ref="DO42" si="239" xml:space="preserve"> IF(AND(DN41 &lt; $F40, DO41 &gt;= $F40), 1, 0)</f>
        <v>0</v>
      </c>
      <c r="DP42" s="22">
        <f t="shared" ref="DP42" si="240" xml:space="preserve"> IF(AND(DO41 &lt; $F40, DP41 &gt;= $F40), 1, 0)</f>
        <v>0</v>
      </c>
      <c r="DQ42" s="22">
        <f t="shared" ref="DQ42" si="241" xml:space="preserve"> IF(AND(DP41 &lt; $F40, DQ41 &gt;= $F40), 1, 0)</f>
        <v>0</v>
      </c>
      <c r="DR42" s="22">
        <f t="shared" ref="DR42" si="242" xml:space="preserve"> IF(AND(DQ41 &lt; $F40, DR41 &gt;= $F40), 1, 0)</f>
        <v>0</v>
      </c>
      <c r="DS42" s="22">
        <f t="shared" ref="DS42" si="243" xml:space="preserve"> IF(AND(DR41 &lt; $F40, DS41 &gt;= $F40), 1, 0)</f>
        <v>0</v>
      </c>
      <c r="DT42" s="22">
        <f t="shared" ref="DT42" si="244" xml:space="preserve"> IF(AND(DS41 &lt; $F40, DT41 &gt;= $F40), 1, 0)</f>
        <v>0</v>
      </c>
    </row>
    <row r="43" spans="1:124" s="42" customFormat="1" ht="14.4" x14ac:dyDescent="0.25">
      <c r="A43" s="7"/>
      <c r="B43" s="7"/>
      <c r="C43" s="8"/>
      <c r="D43" s="10"/>
      <c r="E43" s="37"/>
      <c r="F43" s="37"/>
      <c r="G43" s="37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</row>
    <row r="44" spans="1:124" s="92" customFormat="1" ht="14.4" x14ac:dyDescent="0.25">
      <c r="A44" s="19"/>
      <c r="B44" s="19" t="s">
        <v>41</v>
      </c>
      <c r="C44" s="20"/>
      <c r="D44" s="22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91"/>
      <c r="AF44" s="91"/>
      <c r="AG44" s="91"/>
      <c r="AH44" s="91"/>
      <c r="AI44" s="91"/>
      <c r="AJ44" s="91"/>
      <c r="AK44" s="91"/>
      <c r="AL44" s="91"/>
      <c r="AM44" s="91"/>
      <c r="AN44" s="91"/>
      <c r="AO44" s="91"/>
      <c r="AP44" s="91"/>
      <c r="AQ44" s="91"/>
      <c r="AR44" s="91"/>
      <c r="AS44" s="91"/>
      <c r="AT44" s="91"/>
      <c r="AU44" s="91"/>
      <c r="AV44" s="91"/>
      <c r="AW44" s="91"/>
      <c r="AX44" s="91"/>
      <c r="AY44" s="91"/>
      <c r="AZ44" s="91"/>
      <c r="BA44" s="91"/>
      <c r="BB44" s="91"/>
      <c r="BC44" s="91"/>
      <c r="BD44" s="91"/>
      <c r="BE44" s="91"/>
      <c r="BF44" s="91"/>
      <c r="BG44" s="91"/>
      <c r="BH44" s="91"/>
      <c r="BI44" s="91"/>
      <c r="BJ44" s="91"/>
      <c r="BK44" s="91"/>
      <c r="BL44" s="91"/>
      <c r="BM44" s="91"/>
      <c r="BN44" s="91"/>
      <c r="BO44" s="91"/>
      <c r="BP44" s="91"/>
      <c r="BQ44" s="91"/>
      <c r="BR44" s="91"/>
      <c r="BS44" s="91"/>
      <c r="BT44" s="91"/>
      <c r="BU44" s="91"/>
      <c r="BV44" s="91"/>
      <c r="BW44" s="91"/>
      <c r="BX44" s="91"/>
      <c r="BY44" s="91"/>
      <c r="BZ44" s="91"/>
      <c r="CA44" s="91"/>
      <c r="CB44" s="91"/>
      <c r="CC44" s="91"/>
      <c r="CD44" s="91"/>
      <c r="CE44" s="91"/>
      <c r="CF44" s="91"/>
      <c r="CG44" s="91"/>
      <c r="CH44" s="91"/>
      <c r="CI44" s="91"/>
      <c r="CJ44" s="91"/>
      <c r="CK44" s="91"/>
      <c r="CL44" s="91"/>
      <c r="CM44" s="91"/>
      <c r="CN44" s="91"/>
      <c r="CO44" s="91"/>
      <c r="CP44" s="91"/>
      <c r="CQ44" s="91"/>
      <c r="CR44" s="91"/>
      <c r="CS44" s="91"/>
      <c r="CT44" s="91"/>
      <c r="CU44" s="91"/>
      <c r="CV44" s="91"/>
      <c r="CW44" s="91"/>
      <c r="CX44" s="91"/>
      <c r="CY44" s="91"/>
      <c r="CZ44" s="91"/>
      <c r="DA44" s="91"/>
      <c r="DB44" s="91"/>
      <c r="DC44" s="91"/>
      <c r="DD44" s="91"/>
      <c r="DE44" s="91"/>
      <c r="DF44" s="91"/>
      <c r="DG44" s="91"/>
      <c r="DH44" s="91"/>
      <c r="DI44" s="91"/>
      <c r="DJ44" s="91"/>
      <c r="DK44" s="91"/>
      <c r="DL44" s="91"/>
      <c r="DM44" s="91"/>
      <c r="DN44" s="91"/>
      <c r="DO44" s="91"/>
      <c r="DP44" s="91"/>
      <c r="DQ44" s="91"/>
      <c r="DR44" s="91"/>
      <c r="DS44" s="91"/>
      <c r="DT44" s="91"/>
    </row>
    <row r="45" spans="1:124" s="77" customFormat="1" ht="14.4" x14ac:dyDescent="0.25">
      <c r="A45" s="19"/>
      <c r="B45" s="19"/>
      <c r="C45" s="20"/>
      <c r="D45" s="22"/>
      <c r="E45" s="76" t="str">
        <f>InpC!E$13</f>
        <v>Acquisition / initial balance date</v>
      </c>
      <c r="F45" s="76">
        <f>InpC!F$13</f>
        <v>44742</v>
      </c>
      <c r="G45" s="76" t="str">
        <f>InpC!G$13</f>
        <v>date</v>
      </c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</row>
    <row r="46" spans="1:124" s="85" customFormat="1" ht="14.4" x14ac:dyDescent="0.25">
      <c r="A46" s="19"/>
      <c r="B46" s="19"/>
      <c r="C46" s="20"/>
      <c r="D46" s="22"/>
      <c r="E46" s="45" t="str">
        <f xml:space="preserve"> E$18</f>
        <v xml:space="preserve">Model period ending </v>
      </c>
      <c r="F46" s="45">
        <f t="shared" ref="F46:BQ46" si="245" xml:space="preserve"> F$18</f>
        <v>0</v>
      </c>
      <c r="G46" s="45" t="str">
        <f t="shared" si="245"/>
        <v>date</v>
      </c>
      <c r="H46" s="45">
        <f t="shared" si="245"/>
        <v>0</v>
      </c>
      <c r="I46" s="45">
        <f t="shared" si="245"/>
        <v>0</v>
      </c>
      <c r="J46" s="45">
        <f t="shared" si="245"/>
        <v>44651</v>
      </c>
      <c r="K46" s="45">
        <f t="shared" si="245"/>
        <v>44742</v>
      </c>
      <c r="L46" s="45">
        <f t="shared" si="245"/>
        <v>44834</v>
      </c>
      <c r="M46" s="45">
        <f t="shared" si="245"/>
        <v>44926</v>
      </c>
      <c r="N46" s="45">
        <f t="shared" si="245"/>
        <v>45016</v>
      </c>
      <c r="O46" s="45">
        <f t="shared" si="245"/>
        <v>45107</v>
      </c>
      <c r="P46" s="45">
        <f t="shared" si="245"/>
        <v>45199</v>
      </c>
      <c r="Q46" s="45">
        <f t="shared" si="245"/>
        <v>45291</v>
      </c>
      <c r="R46" s="45">
        <f t="shared" si="245"/>
        <v>45382</v>
      </c>
      <c r="S46" s="45">
        <f t="shared" si="245"/>
        <v>45473</v>
      </c>
      <c r="T46" s="45">
        <f t="shared" si="245"/>
        <v>45565</v>
      </c>
      <c r="U46" s="45">
        <f t="shared" si="245"/>
        <v>45657</v>
      </c>
      <c r="V46" s="45">
        <f t="shared" si="245"/>
        <v>45747</v>
      </c>
      <c r="W46" s="45">
        <f t="shared" si="245"/>
        <v>45838</v>
      </c>
      <c r="X46" s="45">
        <f t="shared" si="245"/>
        <v>45930</v>
      </c>
      <c r="Y46" s="45">
        <f t="shared" si="245"/>
        <v>46022</v>
      </c>
      <c r="Z46" s="45">
        <f t="shared" si="245"/>
        <v>46112</v>
      </c>
      <c r="AA46" s="45">
        <f t="shared" si="245"/>
        <v>46203</v>
      </c>
      <c r="AB46" s="45">
        <f t="shared" si="245"/>
        <v>46295</v>
      </c>
      <c r="AC46" s="45">
        <f t="shared" si="245"/>
        <v>46387</v>
      </c>
      <c r="AD46" s="45">
        <f t="shared" si="245"/>
        <v>46477</v>
      </c>
      <c r="AE46" s="45">
        <f t="shared" si="245"/>
        <v>46568</v>
      </c>
      <c r="AF46" s="45">
        <f t="shared" si="245"/>
        <v>46660</v>
      </c>
      <c r="AG46" s="45">
        <f t="shared" si="245"/>
        <v>46752</v>
      </c>
      <c r="AH46" s="45">
        <f t="shared" si="245"/>
        <v>46843</v>
      </c>
      <c r="AI46" s="45">
        <f t="shared" si="245"/>
        <v>46934</v>
      </c>
      <c r="AJ46" s="45">
        <f t="shared" si="245"/>
        <v>47026</v>
      </c>
      <c r="AK46" s="45">
        <f t="shared" si="245"/>
        <v>47118</v>
      </c>
      <c r="AL46" s="45">
        <f t="shared" si="245"/>
        <v>47208</v>
      </c>
      <c r="AM46" s="45">
        <f t="shared" si="245"/>
        <v>47299</v>
      </c>
      <c r="AN46" s="45">
        <f t="shared" si="245"/>
        <v>47391</v>
      </c>
      <c r="AO46" s="45">
        <f t="shared" si="245"/>
        <v>47483</v>
      </c>
      <c r="AP46" s="45">
        <f t="shared" si="245"/>
        <v>47573</v>
      </c>
      <c r="AQ46" s="45">
        <f t="shared" si="245"/>
        <v>47664</v>
      </c>
      <c r="AR46" s="45">
        <f t="shared" si="245"/>
        <v>47756</v>
      </c>
      <c r="AS46" s="45">
        <f t="shared" si="245"/>
        <v>47848</v>
      </c>
      <c r="AT46" s="45">
        <f t="shared" si="245"/>
        <v>47938</v>
      </c>
      <c r="AU46" s="45">
        <f t="shared" si="245"/>
        <v>48029</v>
      </c>
      <c r="AV46" s="45">
        <f t="shared" si="245"/>
        <v>48121</v>
      </c>
      <c r="AW46" s="45">
        <f t="shared" si="245"/>
        <v>48213</v>
      </c>
      <c r="AX46" s="45">
        <f t="shared" si="245"/>
        <v>48304</v>
      </c>
      <c r="AY46" s="45">
        <f t="shared" si="245"/>
        <v>48395</v>
      </c>
      <c r="AZ46" s="45">
        <f t="shared" si="245"/>
        <v>48487</v>
      </c>
      <c r="BA46" s="45">
        <f t="shared" si="245"/>
        <v>48579</v>
      </c>
      <c r="BB46" s="45">
        <f t="shared" si="245"/>
        <v>48669</v>
      </c>
      <c r="BC46" s="45">
        <f t="shared" si="245"/>
        <v>48760</v>
      </c>
      <c r="BD46" s="45">
        <f t="shared" si="245"/>
        <v>48852</v>
      </c>
      <c r="BE46" s="45">
        <f t="shared" si="245"/>
        <v>48944</v>
      </c>
      <c r="BF46" s="45">
        <f t="shared" si="245"/>
        <v>49034</v>
      </c>
      <c r="BG46" s="45">
        <f t="shared" si="245"/>
        <v>49125</v>
      </c>
      <c r="BH46" s="45">
        <f t="shared" si="245"/>
        <v>49217</v>
      </c>
      <c r="BI46" s="45">
        <f t="shared" si="245"/>
        <v>49309</v>
      </c>
      <c r="BJ46" s="45">
        <f t="shared" si="245"/>
        <v>49399</v>
      </c>
      <c r="BK46" s="45">
        <f t="shared" si="245"/>
        <v>49490</v>
      </c>
      <c r="BL46" s="45">
        <f t="shared" si="245"/>
        <v>49582</v>
      </c>
      <c r="BM46" s="45">
        <f t="shared" si="245"/>
        <v>49674</v>
      </c>
      <c r="BN46" s="45">
        <f t="shared" si="245"/>
        <v>49765</v>
      </c>
      <c r="BO46" s="45">
        <f t="shared" si="245"/>
        <v>49856</v>
      </c>
      <c r="BP46" s="45">
        <f t="shared" si="245"/>
        <v>49948</v>
      </c>
      <c r="BQ46" s="45">
        <f t="shared" si="245"/>
        <v>50040</v>
      </c>
      <c r="BR46" s="45">
        <f t="shared" ref="BR46:DT46" si="246" xml:space="preserve"> BR$18</f>
        <v>50130</v>
      </c>
      <c r="BS46" s="45">
        <f t="shared" si="246"/>
        <v>50221</v>
      </c>
      <c r="BT46" s="45">
        <f t="shared" si="246"/>
        <v>50313</v>
      </c>
      <c r="BU46" s="45">
        <f t="shared" si="246"/>
        <v>50405</v>
      </c>
      <c r="BV46" s="45">
        <f t="shared" si="246"/>
        <v>50495</v>
      </c>
      <c r="BW46" s="45">
        <f t="shared" si="246"/>
        <v>50586</v>
      </c>
      <c r="BX46" s="45">
        <f t="shared" si="246"/>
        <v>50678</v>
      </c>
      <c r="BY46" s="45">
        <f t="shared" si="246"/>
        <v>50770</v>
      </c>
      <c r="BZ46" s="45">
        <f t="shared" si="246"/>
        <v>50860</v>
      </c>
      <c r="CA46" s="45">
        <f t="shared" si="246"/>
        <v>50951</v>
      </c>
      <c r="CB46" s="45">
        <f t="shared" si="246"/>
        <v>51043</v>
      </c>
      <c r="CC46" s="45">
        <f t="shared" si="246"/>
        <v>51135</v>
      </c>
      <c r="CD46" s="45">
        <f t="shared" si="246"/>
        <v>51226</v>
      </c>
      <c r="CE46" s="45">
        <f t="shared" si="246"/>
        <v>51317</v>
      </c>
      <c r="CF46" s="45">
        <f t="shared" si="246"/>
        <v>51409</v>
      </c>
      <c r="CG46" s="45">
        <f t="shared" si="246"/>
        <v>51501</v>
      </c>
      <c r="CH46" s="45">
        <f t="shared" si="246"/>
        <v>51591</v>
      </c>
      <c r="CI46" s="45">
        <f t="shared" si="246"/>
        <v>51682</v>
      </c>
      <c r="CJ46" s="45">
        <f t="shared" si="246"/>
        <v>51774</v>
      </c>
      <c r="CK46" s="45">
        <f t="shared" si="246"/>
        <v>51866</v>
      </c>
      <c r="CL46" s="45">
        <f t="shared" si="246"/>
        <v>51956</v>
      </c>
      <c r="CM46" s="45">
        <f t="shared" si="246"/>
        <v>52047</v>
      </c>
      <c r="CN46" s="45">
        <f t="shared" si="246"/>
        <v>52139</v>
      </c>
      <c r="CO46" s="45">
        <f t="shared" si="246"/>
        <v>52231</v>
      </c>
      <c r="CP46" s="45">
        <f t="shared" si="246"/>
        <v>52321</v>
      </c>
      <c r="CQ46" s="45">
        <f t="shared" si="246"/>
        <v>52412</v>
      </c>
      <c r="CR46" s="45">
        <f t="shared" si="246"/>
        <v>52504</v>
      </c>
      <c r="CS46" s="45">
        <f t="shared" si="246"/>
        <v>52596</v>
      </c>
      <c r="CT46" s="45">
        <f t="shared" si="246"/>
        <v>52687</v>
      </c>
      <c r="CU46" s="45">
        <f t="shared" si="246"/>
        <v>52778</v>
      </c>
      <c r="CV46" s="45">
        <f t="shared" si="246"/>
        <v>52870</v>
      </c>
      <c r="CW46" s="45">
        <f t="shared" si="246"/>
        <v>52962</v>
      </c>
      <c r="CX46" s="45">
        <f t="shared" si="246"/>
        <v>53052</v>
      </c>
      <c r="CY46" s="45">
        <f t="shared" si="246"/>
        <v>53143</v>
      </c>
      <c r="CZ46" s="45">
        <f t="shared" si="246"/>
        <v>53235</v>
      </c>
      <c r="DA46" s="45">
        <f t="shared" si="246"/>
        <v>53327</v>
      </c>
      <c r="DB46" s="45">
        <f t="shared" si="246"/>
        <v>53417</v>
      </c>
      <c r="DC46" s="45">
        <f t="shared" si="246"/>
        <v>53508</v>
      </c>
      <c r="DD46" s="45">
        <f t="shared" si="246"/>
        <v>53600</v>
      </c>
      <c r="DE46" s="45">
        <f t="shared" si="246"/>
        <v>53692</v>
      </c>
      <c r="DF46" s="45">
        <f t="shared" si="246"/>
        <v>53782</v>
      </c>
      <c r="DG46" s="45">
        <f t="shared" si="246"/>
        <v>53873</v>
      </c>
      <c r="DH46" s="45">
        <f t="shared" si="246"/>
        <v>53965</v>
      </c>
      <c r="DI46" s="45">
        <f t="shared" si="246"/>
        <v>54057</v>
      </c>
      <c r="DJ46" s="45">
        <f t="shared" si="246"/>
        <v>54148</v>
      </c>
      <c r="DK46" s="45">
        <f t="shared" si="246"/>
        <v>54239</v>
      </c>
      <c r="DL46" s="45">
        <f t="shared" si="246"/>
        <v>54331</v>
      </c>
      <c r="DM46" s="45">
        <f t="shared" si="246"/>
        <v>54423</v>
      </c>
      <c r="DN46" s="45">
        <f t="shared" si="246"/>
        <v>54513</v>
      </c>
      <c r="DO46" s="45">
        <f t="shared" si="246"/>
        <v>54604</v>
      </c>
      <c r="DP46" s="45">
        <f t="shared" si="246"/>
        <v>54696</v>
      </c>
      <c r="DQ46" s="45">
        <f t="shared" si="246"/>
        <v>54788</v>
      </c>
      <c r="DR46" s="45">
        <f t="shared" si="246"/>
        <v>54878</v>
      </c>
      <c r="DS46" s="45">
        <f t="shared" si="246"/>
        <v>54969</v>
      </c>
      <c r="DT46" s="45">
        <f t="shared" si="246"/>
        <v>55061</v>
      </c>
    </row>
    <row r="47" spans="1:124" s="93" customFormat="1" ht="14.4" x14ac:dyDescent="0.25">
      <c r="A47" s="19"/>
      <c r="B47" s="19"/>
      <c r="C47" s="20"/>
      <c r="D47" s="22"/>
      <c r="E47" s="37" t="s">
        <v>41</v>
      </c>
      <c r="F47" s="37"/>
      <c r="G47" s="37" t="s">
        <v>33</v>
      </c>
      <c r="H47" s="37">
        <f xml:space="preserve"> SUM(J47:BB47)</f>
        <v>2</v>
      </c>
      <c r="I47" s="37"/>
      <c r="J47" s="37">
        <f t="shared" ref="J47:BB47" si="247" xml:space="preserve"> IF(J46 &lt;= $F45, 1, 0)</f>
        <v>1</v>
      </c>
      <c r="K47" s="37">
        <f t="shared" si="247"/>
        <v>1</v>
      </c>
      <c r="L47" s="37">
        <f t="shared" si="247"/>
        <v>0</v>
      </c>
      <c r="M47" s="37">
        <f t="shared" si="247"/>
        <v>0</v>
      </c>
      <c r="N47" s="37">
        <f t="shared" si="247"/>
        <v>0</v>
      </c>
      <c r="O47" s="37">
        <f t="shared" si="247"/>
        <v>0</v>
      </c>
      <c r="P47" s="37">
        <f t="shared" si="247"/>
        <v>0</v>
      </c>
      <c r="Q47" s="37">
        <f t="shared" si="247"/>
        <v>0</v>
      </c>
      <c r="R47" s="37">
        <f t="shared" si="247"/>
        <v>0</v>
      </c>
      <c r="S47" s="37">
        <f t="shared" si="247"/>
        <v>0</v>
      </c>
      <c r="T47" s="37">
        <f t="shared" si="247"/>
        <v>0</v>
      </c>
      <c r="U47" s="37">
        <f t="shared" si="247"/>
        <v>0</v>
      </c>
      <c r="V47" s="37">
        <f t="shared" si="247"/>
        <v>0</v>
      </c>
      <c r="W47" s="37">
        <f t="shared" si="247"/>
        <v>0</v>
      </c>
      <c r="X47" s="37">
        <f t="shared" si="247"/>
        <v>0</v>
      </c>
      <c r="Y47" s="37">
        <f t="shared" si="247"/>
        <v>0</v>
      </c>
      <c r="Z47" s="37">
        <f t="shared" si="247"/>
        <v>0</v>
      </c>
      <c r="AA47" s="37">
        <f t="shared" si="247"/>
        <v>0</v>
      </c>
      <c r="AB47" s="37">
        <f t="shared" si="247"/>
        <v>0</v>
      </c>
      <c r="AC47" s="37">
        <f t="shared" si="247"/>
        <v>0</v>
      </c>
      <c r="AD47" s="37">
        <f t="shared" si="247"/>
        <v>0</v>
      </c>
      <c r="AE47" s="37">
        <f t="shared" si="247"/>
        <v>0</v>
      </c>
      <c r="AF47" s="37">
        <f t="shared" si="247"/>
        <v>0</v>
      </c>
      <c r="AG47" s="37">
        <f t="shared" si="247"/>
        <v>0</v>
      </c>
      <c r="AH47" s="37">
        <f t="shared" si="247"/>
        <v>0</v>
      </c>
      <c r="AI47" s="37">
        <f t="shared" si="247"/>
        <v>0</v>
      </c>
      <c r="AJ47" s="37">
        <f t="shared" si="247"/>
        <v>0</v>
      </c>
      <c r="AK47" s="37">
        <f t="shared" si="247"/>
        <v>0</v>
      </c>
      <c r="AL47" s="37">
        <f t="shared" si="247"/>
        <v>0</v>
      </c>
      <c r="AM47" s="37">
        <f t="shared" si="247"/>
        <v>0</v>
      </c>
      <c r="AN47" s="37">
        <f t="shared" si="247"/>
        <v>0</v>
      </c>
      <c r="AO47" s="37">
        <f t="shared" si="247"/>
        <v>0</v>
      </c>
      <c r="AP47" s="37">
        <f t="shared" si="247"/>
        <v>0</v>
      </c>
      <c r="AQ47" s="37">
        <f t="shared" si="247"/>
        <v>0</v>
      </c>
      <c r="AR47" s="37">
        <f t="shared" si="247"/>
        <v>0</v>
      </c>
      <c r="AS47" s="37">
        <f t="shared" si="247"/>
        <v>0</v>
      </c>
      <c r="AT47" s="37">
        <f t="shared" si="247"/>
        <v>0</v>
      </c>
      <c r="AU47" s="37">
        <f t="shared" si="247"/>
        <v>0</v>
      </c>
      <c r="AV47" s="37">
        <f t="shared" si="247"/>
        <v>0</v>
      </c>
      <c r="AW47" s="37">
        <f t="shared" si="247"/>
        <v>0</v>
      </c>
      <c r="AX47" s="37">
        <f t="shared" si="247"/>
        <v>0</v>
      </c>
      <c r="AY47" s="37">
        <f t="shared" si="247"/>
        <v>0</v>
      </c>
      <c r="AZ47" s="37">
        <f t="shared" si="247"/>
        <v>0</v>
      </c>
      <c r="BA47" s="37">
        <f t="shared" si="247"/>
        <v>0</v>
      </c>
      <c r="BB47" s="37">
        <f t="shared" si="247"/>
        <v>0</v>
      </c>
      <c r="BC47" s="37">
        <f t="shared" ref="BC47:DN47" si="248" xml:space="preserve"> IF(BC46 &lt;= $F45, 1, 0)</f>
        <v>0</v>
      </c>
      <c r="BD47" s="37">
        <f t="shared" si="248"/>
        <v>0</v>
      </c>
      <c r="BE47" s="37">
        <f t="shared" si="248"/>
        <v>0</v>
      </c>
      <c r="BF47" s="37">
        <f t="shared" si="248"/>
        <v>0</v>
      </c>
      <c r="BG47" s="37">
        <f t="shared" si="248"/>
        <v>0</v>
      </c>
      <c r="BH47" s="37">
        <f t="shared" si="248"/>
        <v>0</v>
      </c>
      <c r="BI47" s="37">
        <f t="shared" si="248"/>
        <v>0</v>
      </c>
      <c r="BJ47" s="37">
        <f t="shared" si="248"/>
        <v>0</v>
      </c>
      <c r="BK47" s="37">
        <f t="shared" si="248"/>
        <v>0</v>
      </c>
      <c r="BL47" s="37">
        <f t="shared" si="248"/>
        <v>0</v>
      </c>
      <c r="BM47" s="37">
        <f t="shared" si="248"/>
        <v>0</v>
      </c>
      <c r="BN47" s="37">
        <f t="shared" si="248"/>
        <v>0</v>
      </c>
      <c r="BO47" s="37">
        <f t="shared" si="248"/>
        <v>0</v>
      </c>
      <c r="BP47" s="37">
        <f t="shared" si="248"/>
        <v>0</v>
      </c>
      <c r="BQ47" s="37">
        <f t="shared" si="248"/>
        <v>0</v>
      </c>
      <c r="BR47" s="37">
        <f t="shared" si="248"/>
        <v>0</v>
      </c>
      <c r="BS47" s="37">
        <f t="shared" si="248"/>
        <v>0</v>
      </c>
      <c r="BT47" s="37">
        <f t="shared" si="248"/>
        <v>0</v>
      </c>
      <c r="BU47" s="37">
        <f t="shared" si="248"/>
        <v>0</v>
      </c>
      <c r="BV47" s="37">
        <f t="shared" si="248"/>
        <v>0</v>
      </c>
      <c r="BW47" s="37">
        <f t="shared" si="248"/>
        <v>0</v>
      </c>
      <c r="BX47" s="37">
        <f t="shared" si="248"/>
        <v>0</v>
      </c>
      <c r="BY47" s="37">
        <f t="shared" si="248"/>
        <v>0</v>
      </c>
      <c r="BZ47" s="37">
        <f t="shared" si="248"/>
        <v>0</v>
      </c>
      <c r="CA47" s="37">
        <f t="shared" si="248"/>
        <v>0</v>
      </c>
      <c r="CB47" s="37">
        <f t="shared" si="248"/>
        <v>0</v>
      </c>
      <c r="CC47" s="37">
        <f t="shared" si="248"/>
        <v>0</v>
      </c>
      <c r="CD47" s="37">
        <f t="shared" si="248"/>
        <v>0</v>
      </c>
      <c r="CE47" s="37">
        <f t="shared" si="248"/>
        <v>0</v>
      </c>
      <c r="CF47" s="37">
        <f t="shared" si="248"/>
        <v>0</v>
      </c>
      <c r="CG47" s="37">
        <f t="shared" si="248"/>
        <v>0</v>
      </c>
      <c r="CH47" s="37">
        <f t="shared" si="248"/>
        <v>0</v>
      </c>
      <c r="CI47" s="37">
        <f t="shared" si="248"/>
        <v>0</v>
      </c>
      <c r="CJ47" s="37">
        <f t="shared" si="248"/>
        <v>0</v>
      </c>
      <c r="CK47" s="37">
        <f t="shared" si="248"/>
        <v>0</v>
      </c>
      <c r="CL47" s="37">
        <f t="shared" si="248"/>
        <v>0</v>
      </c>
      <c r="CM47" s="37">
        <f t="shared" si="248"/>
        <v>0</v>
      </c>
      <c r="CN47" s="37">
        <f t="shared" si="248"/>
        <v>0</v>
      </c>
      <c r="CO47" s="37">
        <f t="shared" si="248"/>
        <v>0</v>
      </c>
      <c r="CP47" s="37">
        <f t="shared" si="248"/>
        <v>0</v>
      </c>
      <c r="CQ47" s="37">
        <f t="shared" si="248"/>
        <v>0</v>
      </c>
      <c r="CR47" s="37">
        <f t="shared" si="248"/>
        <v>0</v>
      </c>
      <c r="CS47" s="37">
        <f t="shared" si="248"/>
        <v>0</v>
      </c>
      <c r="CT47" s="37">
        <f t="shared" si="248"/>
        <v>0</v>
      </c>
      <c r="CU47" s="37">
        <f t="shared" si="248"/>
        <v>0</v>
      </c>
      <c r="CV47" s="37">
        <f t="shared" si="248"/>
        <v>0</v>
      </c>
      <c r="CW47" s="37">
        <f t="shared" si="248"/>
        <v>0</v>
      </c>
      <c r="CX47" s="37">
        <f t="shared" si="248"/>
        <v>0</v>
      </c>
      <c r="CY47" s="37">
        <f t="shared" si="248"/>
        <v>0</v>
      </c>
      <c r="CZ47" s="37">
        <f t="shared" si="248"/>
        <v>0</v>
      </c>
      <c r="DA47" s="37">
        <f t="shared" si="248"/>
        <v>0</v>
      </c>
      <c r="DB47" s="37">
        <f t="shared" si="248"/>
        <v>0</v>
      </c>
      <c r="DC47" s="37">
        <f t="shared" si="248"/>
        <v>0</v>
      </c>
      <c r="DD47" s="37">
        <f t="shared" si="248"/>
        <v>0</v>
      </c>
      <c r="DE47" s="37">
        <f t="shared" si="248"/>
        <v>0</v>
      </c>
      <c r="DF47" s="37">
        <f t="shared" si="248"/>
        <v>0</v>
      </c>
      <c r="DG47" s="37">
        <f t="shared" si="248"/>
        <v>0</v>
      </c>
      <c r="DH47" s="37">
        <f t="shared" si="248"/>
        <v>0</v>
      </c>
      <c r="DI47" s="37">
        <f t="shared" si="248"/>
        <v>0</v>
      </c>
      <c r="DJ47" s="37">
        <f t="shared" si="248"/>
        <v>0</v>
      </c>
      <c r="DK47" s="37">
        <f t="shared" si="248"/>
        <v>0</v>
      </c>
      <c r="DL47" s="37">
        <f t="shared" si="248"/>
        <v>0</v>
      </c>
      <c r="DM47" s="37">
        <f t="shared" si="248"/>
        <v>0</v>
      </c>
      <c r="DN47" s="37">
        <f t="shared" si="248"/>
        <v>0</v>
      </c>
      <c r="DO47" s="37">
        <f t="shared" ref="DO47:DT47" si="249" xml:space="preserve"> IF(DO46 &lt;= $F45, 1, 0)</f>
        <v>0</v>
      </c>
      <c r="DP47" s="37">
        <f t="shared" si="249"/>
        <v>0</v>
      </c>
      <c r="DQ47" s="37">
        <f t="shared" si="249"/>
        <v>0</v>
      </c>
      <c r="DR47" s="37">
        <f t="shared" si="249"/>
        <v>0</v>
      </c>
      <c r="DS47" s="37">
        <f t="shared" si="249"/>
        <v>0</v>
      </c>
      <c r="DT47" s="37">
        <f t="shared" si="249"/>
        <v>0</v>
      </c>
    </row>
    <row r="48" spans="1:124" s="93" customFormat="1" ht="14.4" x14ac:dyDescent="0.25">
      <c r="A48" s="19"/>
      <c r="B48" s="19"/>
      <c r="C48" s="20"/>
      <c r="D48" s="22"/>
      <c r="E48" s="37" t="s">
        <v>42</v>
      </c>
      <c r="F48" s="37">
        <f xml:space="preserve"> SUM(J47:BB47)</f>
        <v>2</v>
      </c>
      <c r="G48" s="37" t="s">
        <v>31</v>
      </c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/>
      <c r="CJ48" s="37"/>
      <c r="CK48" s="37"/>
      <c r="CL48" s="37"/>
      <c r="CM48" s="37"/>
      <c r="CN48" s="37"/>
      <c r="CO48" s="37"/>
      <c r="CP48" s="37"/>
      <c r="CQ48" s="37"/>
      <c r="CR48" s="37"/>
      <c r="CS48" s="37"/>
      <c r="CT48" s="37"/>
      <c r="CU48" s="37"/>
      <c r="CV48" s="37"/>
      <c r="CW48" s="37"/>
      <c r="CX48" s="37"/>
      <c r="CY48" s="37"/>
      <c r="CZ48" s="37"/>
      <c r="DA48" s="37"/>
      <c r="DB48" s="37"/>
      <c r="DC48" s="37"/>
      <c r="DD48" s="37"/>
      <c r="DE48" s="37"/>
      <c r="DF48" s="37"/>
      <c r="DG48" s="37"/>
      <c r="DH48" s="37"/>
      <c r="DI48" s="37"/>
      <c r="DJ48" s="37"/>
      <c r="DK48" s="37"/>
      <c r="DL48" s="37"/>
      <c r="DM48" s="37"/>
      <c r="DN48" s="37"/>
      <c r="DO48" s="37"/>
      <c r="DP48" s="37"/>
      <c r="DQ48" s="37"/>
      <c r="DR48" s="37"/>
      <c r="DS48" s="37"/>
      <c r="DT48" s="37"/>
    </row>
    <row r="49" spans="1:124" s="93" customFormat="1" ht="14.4" x14ac:dyDescent="0.25">
      <c r="A49" s="19"/>
      <c r="B49" s="19"/>
      <c r="C49" s="20"/>
      <c r="D49" s="22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37"/>
      <c r="BM49" s="37"/>
      <c r="BN49" s="37"/>
      <c r="BO49" s="37"/>
      <c r="BP49" s="37"/>
      <c r="BQ49" s="37"/>
      <c r="BR49" s="37"/>
      <c r="BS49" s="37"/>
      <c r="BT49" s="37"/>
      <c r="BU49" s="37"/>
      <c r="BV49" s="37"/>
      <c r="BW49" s="37"/>
      <c r="BX49" s="37"/>
      <c r="BY49" s="37"/>
      <c r="BZ49" s="37"/>
      <c r="CA49" s="37"/>
      <c r="CB49" s="37"/>
      <c r="CC49" s="37"/>
      <c r="CD49" s="37"/>
      <c r="CE49" s="37"/>
      <c r="CF49" s="37"/>
      <c r="CG49" s="37"/>
      <c r="CH49" s="37"/>
      <c r="CI49" s="37"/>
      <c r="CJ49" s="37"/>
      <c r="CK49" s="37"/>
      <c r="CL49" s="37"/>
      <c r="CM49" s="37"/>
      <c r="CN49" s="37"/>
      <c r="CO49" s="37"/>
      <c r="CP49" s="37"/>
      <c r="CQ49" s="37"/>
      <c r="CR49" s="37"/>
      <c r="CS49" s="37"/>
      <c r="CT49" s="37"/>
      <c r="CU49" s="37"/>
      <c r="CV49" s="37"/>
      <c r="CW49" s="37"/>
      <c r="CX49" s="37"/>
      <c r="CY49" s="37"/>
      <c r="CZ49" s="37"/>
      <c r="DA49" s="37"/>
      <c r="DB49" s="37"/>
      <c r="DC49" s="37"/>
      <c r="DD49" s="37"/>
      <c r="DE49" s="37"/>
      <c r="DF49" s="37"/>
      <c r="DG49" s="37"/>
      <c r="DH49" s="37"/>
      <c r="DI49" s="37"/>
      <c r="DJ49" s="37"/>
      <c r="DK49" s="37"/>
      <c r="DL49" s="37"/>
      <c r="DM49" s="37"/>
      <c r="DN49" s="37"/>
      <c r="DO49" s="37"/>
      <c r="DP49" s="37"/>
      <c r="DQ49" s="37"/>
      <c r="DR49" s="37"/>
      <c r="DS49" s="37"/>
      <c r="DT49" s="37"/>
    </row>
    <row r="50" spans="1:124" s="87" customFormat="1" ht="14.4" x14ac:dyDescent="0.25">
      <c r="A50" s="19"/>
      <c r="B50" s="19" t="s">
        <v>43</v>
      </c>
      <c r="C50" s="20"/>
      <c r="D50" s="22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  <c r="CP50" s="38"/>
      <c r="CQ50" s="38"/>
      <c r="CR50" s="38"/>
      <c r="CS50" s="38"/>
      <c r="CT50" s="38"/>
      <c r="CU50" s="38"/>
      <c r="CV50" s="38"/>
      <c r="CW50" s="38"/>
      <c r="CX50" s="38"/>
      <c r="CY50" s="38"/>
      <c r="CZ50" s="38"/>
      <c r="DA50" s="38"/>
      <c r="DB50" s="38"/>
      <c r="DC50" s="38"/>
      <c r="DD50" s="38"/>
      <c r="DE50" s="38"/>
      <c r="DF50" s="38"/>
      <c r="DG50" s="38"/>
      <c r="DH50" s="38"/>
      <c r="DI50" s="38"/>
      <c r="DJ50" s="38"/>
      <c r="DK50" s="38"/>
      <c r="DL50" s="38"/>
      <c r="DM50" s="38"/>
      <c r="DN50" s="38"/>
      <c r="DO50" s="38"/>
      <c r="DP50" s="38"/>
      <c r="DQ50" s="38"/>
      <c r="DR50" s="38"/>
      <c r="DS50" s="38"/>
      <c r="DT50" s="38"/>
    </row>
    <row r="51" spans="1:124" s="95" customFormat="1" ht="14.4" x14ac:dyDescent="0.25">
      <c r="A51" s="19"/>
      <c r="B51" s="19"/>
      <c r="C51" s="20"/>
      <c r="D51" s="22"/>
      <c r="E51" s="94" t="str">
        <f xml:space="preserve"> InpC!E$13</f>
        <v>Acquisition / initial balance date</v>
      </c>
      <c r="F51" s="76">
        <f xml:space="preserve"> InpC!F$13</f>
        <v>44742</v>
      </c>
      <c r="G51" s="94" t="str">
        <f xml:space="preserve"> InpC!G$13</f>
        <v>date</v>
      </c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</row>
    <row r="52" spans="1:124" s="83" customFormat="1" ht="14.4" x14ac:dyDescent="0.25">
      <c r="A52" s="19"/>
      <c r="B52" s="19"/>
      <c r="C52" s="20"/>
      <c r="D52" s="22"/>
      <c r="E52" s="82" t="str">
        <f xml:space="preserve"> InpC!E$14</f>
        <v>Length of forecast period</v>
      </c>
      <c r="F52" s="82">
        <f xml:space="preserve"> InpC!F$14</f>
        <v>25</v>
      </c>
      <c r="G52" s="82" t="str">
        <f xml:space="preserve"> InpC!G$14</f>
        <v>years</v>
      </c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</row>
    <row r="53" spans="1:124" s="81" customFormat="1" ht="14.4" x14ac:dyDescent="0.25">
      <c r="A53" s="19"/>
      <c r="B53" s="19"/>
      <c r="C53" s="20"/>
      <c r="D53" s="22"/>
      <c r="E53" s="32" t="s">
        <v>44</v>
      </c>
      <c r="F53" s="29">
        <f xml:space="preserve"> EOMONTH(F51, F52 * 12)</f>
        <v>53873</v>
      </c>
      <c r="G53" s="32" t="s">
        <v>4</v>
      </c>
      <c r="H53" s="37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</row>
    <row r="54" spans="1:124" s="68" customFormat="1" ht="14.4" x14ac:dyDescent="0.25">
      <c r="A54" s="19"/>
      <c r="B54" s="19"/>
      <c r="C54" s="20"/>
      <c r="D54" s="22"/>
      <c r="E54" s="37"/>
      <c r="F54" s="37"/>
      <c r="G54" s="37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</row>
    <row r="55" spans="1:124" s="77" customFormat="1" ht="14.4" x14ac:dyDescent="0.25">
      <c r="A55" s="19"/>
      <c r="B55" s="19"/>
      <c r="C55" s="20"/>
      <c r="D55" s="22"/>
      <c r="E55" s="76" t="str">
        <f xml:space="preserve"> InpC!E$13</f>
        <v>Acquisition / initial balance date</v>
      </c>
      <c r="F55" s="76">
        <f xml:space="preserve"> InpC!F$13</f>
        <v>44742</v>
      </c>
      <c r="G55" s="76" t="str">
        <f xml:space="preserve"> InpC!G$13</f>
        <v>date</v>
      </c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</row>
    <row r="56" spans="1:124" s="28" customFormat="1" ht="14.4" x14ac:dyDescent="0.25">
      <c r="A56" s="19"/>
      <c r="B56" s="19"/>
      <c r="C56" s="20"/>
      <c r="D56" s="22"/>
      <c r="E56" s="26" t="str">
        <f xml:space="preserve"> E$53</f>
        <v>Last forecast date</v>
      </c>
      <c r="F56" s="26">
        <f xml:space="preserve"> F$53</f>
        <v>53873</v>
      </c>
      <c r="G56" s="26" t="str">
        <f xml:space="preserve"> G$53</f>
        <v>date</v>
      </c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</row>
    <row r="57" spans="1:124" s="85" customFormat="1" ht="14.4" x14ac:dyDescent="0.25">
      <c r="A57" s="19"/>
      <c r="B57" s="19"/>
      <c r="C57" s="20"/>
      <c r="D57" s="22"/>
      <c r="E57" s="45" t="str">
        <f xml:space="preserve"> E$18</f>
        <v xml:space="preserve">Model period ending </v>
      </c>
      <c r="F57" s="45">
        <f t="shared" ref="F57:BQ57" si="250" xml:space="preserve"> F$18</f>
        <v>0</v>
      </c>
      <c r="G57" s="45" t="str">
        <f t="shared" si="250"/>
        <v>date</v>
      </c>
      <c r="H57" s="45">
        <f t="shared" si="250"/>
        <v>0</v>
      </c>
      <c r="I57" s="45">
        <f t="shared" si="250"/>
        <v>0</v>
      </c>
      <c r="J57" s="45">
        <f t="shared" si="250"/>
        <v>44651</v>
      </c>
      <c r="K57" s="45">
        <f t="shared" si="250"/>
        <v>44742</v>
      </c>
      <c r="L57" s="45">
        <f t="shared" si="250"/>
        <v>44834</v>
      </c>
      <c r="M57" s="45">
        <f t="shared" si="250"/>
        <v>44926</v>
      </c>
      <c r="N57" s="45">
        <f t="shared" si="250"/>
        <v>45016</v>
      </c>
      <c r="O57" s="45">
        <f t="shared" si="250"/>
        <v>45107</v>
      </c>
      <c r="P57" s="45">
        <f t="shared" si="250"/>
        <v>45199</v>
      </c>
      <c r="Q57" s="45">
        <f t="shared" si="250"/>
        <v>45291</v>
      </c>
      <c r="R57" s="45">
        <f t="shared" si="250"/>
        <v>45382</v>
      </c>
      <c r="S57" s="45">
        <f t="shared" si="250"/>
        <v>45473</v>
      </c>
      <c r="T57" s="45">
        <f t="shared" si="250"/>
        <v>45565</v>
      </c>
      <c r="U57" s="45">
        <f t="shared" si="250"/>
        <v>45657</v>
      </c>
      <c r="V57" s="45">
        <f t="shared" si="250"/>
        <v>45747</v>
      </c>
      <c r="W57" s="45">
        <f t="shared" si="250"/>
        <v>45838</v>
      </c>
      <c r="X57" s="45">
        <f t="shared" si="250"/>
        <v>45930</v>
      </c>
      <c r="Y57" s="45">
        <f t="shared" si="250"/>
        <v>46022</v>
      </c>
      <c r="Z57" s="45">
        <f t="shared" si="250"/>
        <v>46112</v>
      </c>
      <c r="AA57" s="45">
        <f t="shared" si="250"/>
        <v>46203</v>
      </c>
      <c r="AB57" s="45">
        <f t="shared" si="250"/>
        <v>46295</v>
      </c>
      <c r="AC57" s="45">
        <f t="shared" si="250"/>
        <v>46387</v>
      </c>
      <c r="AD57" s="45">
        <f t="shared" si="250"/>
        <v>46477</v>
      </c>
      <c r="AE57" s="45">
        <f t="shared" si="250"/>
        <v>46568</v>
      </c>
      <c r="AF57" s="45">
        <f t="shared" si="250"/>
        <v>46660</v>
      </c>
      <c r="AG57" s="45">
        <f t="shared" si="250"/>
        <v>46752</v>
      </c>
      <c r="AH57" s="45">
        <f t="shared" si="250"/>
        <v>46843</v>
      </c>
      <c r="AI57" s="45">
        <f t="shared" si="250"/>
        <v>46934</v>
      </c>
      <c r="AJ57" s="45">
        <f t="shared" si="250"/>
        <v>47026</v>
      </c>
      <c r="AK57" s="45">
        <f t="shared" si="250"/>
        <v>47118</v>
      </c>
      <c r="AL57" s="45">
        <f t="shared" si="250"/>
        <v>47208</v>
      </c>
      <c r="AM57" s="45">
        <f t="shared" si="250"/>
        <v>47299</v>
      </c>
      <c r="AN57" s="45">
        <f t="shared" si="250"/>
        <v>47391</v>
      </c>
      <c r="AO57" s="45">
        <f t="shared" si="250"/>
        <v>47483</v>
      </c>
      <c r="AP57" s="45">
        <f t="shared" si="250"/>
        <v>47573</v>
      </c>
      <c r="AQ57" s="45">
        <f t="shared" si="250"/>
        <v>47664</v>
      </c>
      <c r="AR57" s="45">
        <f t="shared" si="250"/>
        <v>47756</v>
      </c>
      <c r="AS57" s="45">
        <f t="shared" si="250"/>
        <v>47848</v>
      </c>
      <c r="AT57" s="45">
        <f t="shared" si="250"/>
        <v>47938</v>
      </c>
      <c r="AU57" s="45">
        <f t="shared" si="250"/>
        <v>48029</v>
      </c>
      <c r="AV57" s="45">
        <f t="shared" si="250"/>
        <v>48121</v>
      </c>
      <c r="AW57" s="45">
        <f t="shared" si="250"/>
        <v>48213</v>
      </c>
      <c r="AX57" s="45">
        <f t="shared" si="250"/>
        <v>48304</v>
      </c>
      <c r="AY57" s="45">
        <f t="shared" si="250"/>
        <v>48395</v>
      </c>
      <c r="AZ57" s="45">
        <f t="shared" si="250"/>
        <v>48487</v>
      </c>
      <c r="BA57" s="45">
        <f t="shared" si="250"/>
        <v>48579</v>
      </c>
      <c r="BB57" s="45">
        <f t="shared" si="250"/>
        <v>48669</v>
      </c>
      <c r="BC57" s="45">
        <f t="shared" si="250"/>
        <v>48760</v>
      </c>
      <c r="BD57" s="45">
        <f t="shared" si="250"/>
        <v>48852</v>
      </c>
      <c r="BE57" s="45">
        <f t="shared" si="250"/>
        <v>48944</v>
      </c>
      <c r="BF57" s="45">
        <f t="shared" si="250"/>
        <v>49034</v>
      </c>
      <c r="BG57" s="45">
        <f t="shared" si="250"/>
        <v>49125</v>
      </c>
      <c r="BH57" s="45">
        <f t="shared" si="250"/>
        <v>49217</v>
      </c>
      <c r="BI57" s="45">
        <f t="shared" si="250"/>
        <v>49309</v>
      </c>
      <c r="BJ57" s="45">
        <f t="shared" si="250"/>
        <v>49399</v>
      </c>
      <c r="BK57" s="45">
        <f t="shared" si="250"/>
        <v>49490</v>
      </c>
      <c r="BL57" s="45">
        <f t="shared" si="250"/>
        <v>49582</v>
      </c>
      <c r="BM57" s="45">
        <f t="shared" si="250"/>
        <v>49674</v>
      </c>
      <c r="BN57" s="45">
        <f t="shared" si="250"/>
        <v>49765</v>
      </c>
      <c r="BO57" s="45">
        <f t="shared" si="250"/>
        <v>49856</v>
      </c>
      <c r="BP57" s="45">
        <f t="shared" si="250"/>
        <v>49948</v>
      </c>
      <c r="BQ57" s="45">
        <f t="shared" si="250"/>
        <v>50040</v>
      </c>
      <c r="BR57" s="45">
        <f t="shared" ref="BR57:DT57" si="251" xml:space="preserve"> BR$18</f>
        <v>50130</v>
      </c>
      <c r="BS57" s="45">
        <f t="shared" si="251"/>
        <v>50221</v>
      </c>
      <c r="BT57" s="45">
        <f t="shared" si="251"/>
        <v>50313</v>
      </c>
      <c r="BU57" s="45">
        <f t="shared" si="251"/>
        <v>50405</v>
      </c>
      <c r="BV57" s="45">
        <f t="shared" si="251"/>
        <v>50495</v>
      </c>
      <c r="BW57" s="45">
        <f t="shared" si="251"/>
        <v>50586</v>
      </c>
      <c r="BX57" s="45">
        <f t="shared" si="251"/>
        <v>50678</v>
      </c>
      <c r="BY57" s="45">
        <f t="shared" si="251"/>
        <v>50770</v>
      </c>
      <c r="BZ57" s="45">
        <f t="shared" si="251"/>
        <v>50860</v>
      </c>
      <c r="CA57" s="45">
        <f t="shared" si="251"/>
        <v>50951</v>
      </c>
      <c r="CB57" s="45">
        <f t="shared" si="251"/>
        <v>51043</v>
      </c>
      <c r="CC57" s="45">
        <f t="shared" si="251"/>
        <v>51135</v>
      </c>
      <c r="CD57" s="45">
        <f t="shared" si="251"/>
        <v>51226</v>
      </c>
      <c r="CE57" s="45">
        <f t="shared" si="251"/>
        <v>51317</v>
      </c>
      <c r="CF57" s="45">
        <f t="shared" si="251"/>
        <v>51409</v>
      </c>
      <c r="CG57" s="45">
        <f t="shared" si="251"/>
        <v>51501</v>
      </c>
      <c r="CH57" s="45">
        <f t="shared" si="251"/>
        <v>51591</v>
      </c>
      <c r="CI57" s="45">
        <f t="shared" si="251"/>
        <v>51682</v>
      </c>
      <c r="CJ57" s="45">
        <f t="shared" si="251"/>
        <v>51774</v>
      </c>
      <c r="CK57" s="45">
        <f t="shared" si="251"/>
        <v>51866</v>
      </c>
      <c r="CL57" s="45">
        <f t="shared" si="251"/>
        <v>51956</v>
      </c>
      <c r="CM57" s="45">
        <f t="shared" si="251"/>
        <v>52047</v>
      </c>
      <c r="CN57" s="45">
        <f t="shared" si="251"/>
        <v>52139</v>
      </c>
      <c r="CO57" s="45">
        <f t="shared" si="251"/>
        <v>52231</v>
      </c>
      <c r="CP57" s="45">
        <f t="shared" si="251"/>
        <v>52321</v>
      </c>
      <c r="CQ57" s="45">
        <f t="shared" si="251"/>
        <v>52412</v>
      </c>
      <c r="CR57" s="45">
        <f t="shared" si="251"/>
        <v>52504</v>
      </c>
      <c r="CS57" s="45">
        <f t="shared" si="251"/>
        <v>52596</v>
      </c>
      <c r="CT57" s="45">
        <f t="shared" si="251"/>
        <v>52687</v>
      </c>
      <c r="CU57" s="45">
        <f t="shared" si="251"/>
        <v>52778</v>
      </c>
      <c r="CV57" s="45">
        <f t="shared" si="251"/>
        <v>52870</v>
      </c>
      <c r="CW57" s="45">
        <f t="shared" si="251"/>
        <v>52962</v>
      </c>
      <c r="CX57" s="45">
        <f t="shared" si="251"/>
        <v>53052</v>
      </c>
      <c r="CY57" s="45">
        <f t="shared" si="251"/>
        <v>53143</v>
      </c>
      <c r="CZ57" s="45">
        <f t="shared" si="251"/>
        <v>53235</v>
      </c>
      <c r="DA57" s="45">
        <f t="shared" si="251"/>
        <v>53327</v>
      </c>
      <c r="DB57" s="45">
        <f t="shared" si="251"/>
        <v>53417</v>
      </c>
      <c r="DC57" s="45">
        <f t="shared" si="251"/>
        <v>53508</v>
      </c>
      <c r="DD57" s="45">
        <f t="shared" si="251"/>
        <v>53600</v>
      </c>
      <c r="DE57" s="45">
        <f t="shared" si="251"/>
        <v>53692</v>
      </c>
      <c r="DF57" s="45">
        <f t="shared" si="251"/>
        <v>53782</v>
      </c>
      <c r="DG57" s="45">
        <f t="shared" si="251"/>
        <v>53873</v>
      </c>
      <c r="DH57" s="45">
        <f t="shared" si="251"/>
        <v>53965</v>
      </c>
      <c r="DI57" s="45">
        <f t="shared" si="251"/>
        <v>54057</v>
      </c>
      <c r="DJ57" s="45">
        <f t="shared" si="251"/>
        <v>54148</v>
      </c>
      <c r="DK57" s="45">
        <f t="shared" si="251"/>
        <v>54239</v>
      </c>
      <c r="DL57" s="45">
        <f t="shared" si="251"/>
        <v>54331</v>
      </c>
      <c r="DM57" s="45">
        <f t="shared" si="251"/>
        <v>54423</v>
      </c>
      <c r="DN57" s="45">
        <f t="shared" si="251"/>
        <v>54513</v>
      </c>
      <c r="DO57" s="45">
        <f t="shared" si="251"/>
        <v>54604</v>
      </c>
      <c r="DP57" s="45">
        <f t="shared" si="251"/>
        <v>54696</v>
      </c>
      <c r="DQ57" s="45">
        <f t="shared" si="251"/>
        <v>54788</v>
      </c>
      <c r="DR57" s="45">
        <f t="shared" si="251"/>
        <v>54878</v>
      </c>
      <c r="DS57" s="45">
        <f t="shared" si="251"/>
        <v>54969</v>
      </c>
      <c r="DT57" s="45">
        <f t="shared" si="251"/>
        <v>55061</v>
      </c>
    </row>
    <row r="58" spans="1:124" s="305" customFormat="1" ht="14.4" x14ac:dyDescent="0.25">
      <c r="A58" s="287"/>
      <c r="B58" s="287"/>
      <c r="C58" s="288"/>
      <c r="D58" s="289"/>
      <c r="E58" s="86" t="s">
        <v>43</v>
      </c>
      <c r="F58" s="86"/>
      <c r="G58" s="86" t="s">
        <v>33</v>
      </c>
      <c r="H58" s="86">
        <f xml:space="preserve"> SUM(J58:DJ58)</f>
        <v>100</v>
      </c>
      <c r="I58" s="86"/>
      <c r="J58" s="86">
        <f xml:space="preserve"> IF(AND(J57 &gt; $F55, J57 &lt;=$F56), 1, 0)</f>
        <v>0</v>
      </c>
      <c r="K58" s="86">
        <f t="shared" ref="K58:BB58" si="252" xml:space="preserve"> IF(AND(K57 &gt; $F55, K57 &lt;=$F56), 1, 0)</f>
        <v>0</v>
      </c>
      <c r="L58" s="86">
        <f t="shared" si="252"/>
        <v>1</v>
      </c>
      <c r="M58" s="86">
        <f t="shared" si="252"/>
        <v>1</v>
      </c>
      <c r="N58" s="86">
        <f t="shared" si="252"/>
        <v>1</v>
      </c>
      <c r="O58" s="86">
        <f t="shared" si="252"/>
        <v>1</v>
      </c>
      <c r="P58" s="86">
        <f t="shared" si="252"/>
        <v>1</v>
      </c>
      <c r="Q58" s="86">
        <f t="shared" si="252"/>
        <v>1</v>
      </c>
      <c r="R58" s="86">
        <f t="shared" si="252"/>
        <v>1</v>
      </c>
      <c r="S58" s="86">
        <f t="shared" si="252"/>
        <v>1</v>
      </c>
      <c r="T58" s="86">
        <f t="shared" si="252"/>
        <v>1</v>
      </c>
      <c r="U58" s="86">
        <f t="shared" si="252"/>
        <v>1</v>
      </c>
      <c r="V58" s="86">
        <f t="shared" si="252"/>
        <v>1</v>
      </c>
      <c r="W58" s="86">
        <f t="shared" si="252"/>
        <v>1</v>
      </c>
      <c r="X58" s="86">
        <f t="shared" si="252"/>
        <v>1</v>
      </c>
      <c r="Y58" s="86">
        <f t="shared" si="252"/>
        <v>1</v>
      </c>
      <c r="Z58" s="86">
        <f t="shared" si="252"/>
        <v>1</v>
      </c>
      <c r="AA58" s="86">
        <f t="shared" si="252"/>
        <v>1</v>
      </c>
      <c r="AB58" s="86">
        <f t="shared" si="252"/>
        <v>1</v>
      </c>
      <c r="AC58" s="86">
        <f t="shared" si="252"/>
        <v>1</v>
      </c>
      <c r="AD58" s="86">
        <f t="shared" si="252"/>
        <v>1</v>
      </c>
      <c r="AE58" s="86">
        <f t="shared" si="252"/>
        <v>1</v>
      </c>
      <c r="AF58" s="86">
        <f t="shared" si="252"/>
        <v>1</v>
      </c>
      <c r="AG58" s="86">
        <f t="shared" si="252"/>
        <v>1</v>
      </c>
      <c r="AH58" s="86">
        <f t="shared" si="252"/>
        <v>1</v>
      </c>
      <c r="AI58" s="86">
        <f t="shared" si="252"/>
        <v>1</v>
      </c>
      <c r="AJ58" s="86">
        <f t="shared" si="252"/>
        <v>1</v>
      </c>
      <c r="AK58" s="86">
        <f t="shared" si="252"/>
        <v>1</v>
      </c>
      <c r="AL58" s="86">
        <f t="shared" si="252"/>
        <v>1</v>
      </c>
      <c r="AM58" s="86">
        <f t="shared" si="252"/>
        <v>1</v>
      </c>
      <c r="AN58" s="86">
        <f t="shared" si="252"/>
        <v>1</v>
      </c>
      <c r="AO58" s="86">
        <f t="shared" si="252"/>
        <v>1</v>
      </c>
      <c r="AP58" s="86">
        <f t="shared" si="252"/>
        <v>1</v>
      </c>
      <c r="AQ58" s="86">
        <f t="shared" si="252"/>
        <v>1</v>
      </c>
      <c r="AR58" s="86">
        <f t="shared" si="252"/>
        <v>1</v>
      </c>
      <c r="AS58" s="86">
        <f t="shared" si="252"/>
        <v>1</v>
      </c>
      <c r="AT58" s="86">
        <f t="shared" si="252"/>
        <v>1</v>
      </c>
      <c r="AU58" s="86">
        <f t="shared" si="252"/>
        <v>1</v>
      </c>
      <c r="AV58" s="86">
        <f t="shared" si="252"/>
        <v>1</v>
      </c>
      <c r="AW58" s="86">
        <f t="shared" si="252"/>
        <v>1</v>
      </c>
      <c r="AX58" s="86">
        <f t="shared" si="252"/>
        <v>1</v>
      </c>
      <c r="AY58" s="86">
        <f t="shared" si="252"/>
        <v>1</v>
      </c>
      <c r="AZ58" s="86">
        <f t="shared" si="252"/>
        <v>1</v>
      </c>
      <c r="BA58" s="86">
        <f t="shared" si="252"/>
        <v>1</v>
      </c>
      <c r="BB58" s="86">
        <f t="shared" si="252"/>
        <v>1</v>
      </c>
      <c r="BC58" s="86">
        <f t="shared" ref="BC58:DN58" si="253" xml:space="preserve"> IF(AND(BC57 &gt; $F55, BC57 &lt;=$F56), 1, 0)</f>
        <v>1</v>
      </c>
      <c r="BD58" s="86">
        <f t="shared" si="253"/>
        <v>1</v>
      </c>
      <c r="BE58" s="86">
        <f t="shared" si="253"/>
        <v>1</v>
      </c>
      <c r="BF58" s="86">
        <f t="shared" si="253"/>
        <v>1</v>
      </c>
      <c r="BG58" s="86">
        <f t="shared" si="253"/>
        <v>1</v>
      </c>
      <c r="BH58" s="86">
        <f t="shared" si="253"/>
        <v>1</v>
      </c>
      <c r="BI58" s="86">
        <f t="shared" si="253"/>
        <v>1</v>
      </c>
      <c r="BJ58" s="86">
        <f t="shared" si="253"/>
        <v>1</v>
      </c>
      <c r="BK58" s="86">
        <f t="shared" si="253"/>
        <v>1</v>
      </c>
      <c r="BL58" s="86">
        <f t="shared" si="253"/>
        <v>1</v>
      </c>
      <c r="BM58" s="86">
        <f t="shared" si="253"/>
        <v>1</v>
      </c>
      <c r="BN58" s="86">
        <f t="shared" si="253"/>
        <v>1</v>
      </c>
      <c r="BO58" s="86">
        <f t="shared" si="253"/>
        <v>1</v>
      </c>
      <c r="BP58" s="86">
        <f t="shared" si="253"/>
        <v>1</v>
      </c>
      <c r="BQ58" s="86">
        <f t="shared" si="253"/>
        <v>1</v>
      </c>
      <c r="BR58" s="86">
        <f t="shared" si="253"/>
        <v>1</v>
      </c>
      <c r="BS58" s="86">
        <f t="shared" si="253"/>
        <v>1</v>
      </c>
      <c r="BT58" s="86">
        <f t="shared" si="253"/>
        <v>1</v>
      </c>
      <c r="BU58" s="86">
        <f t="shared" si="253"/>
        <v>1</v>
      </c>
      <c r="BV58" s="86">
        <f t="shared" si="253"/>
        <v>1</v>
      </c>
      <c r="BW58" s="86">
        <f t="shared" si="253"/>
        <v>1</v>
      </c>
      <c r="BX58" s="86">
        <f t="shared" si="253"/>
        <v>1</v>
      </c>
      <c r="BY58" s="86">
        <f t="shared" si="253"/>
        <v>1</v>
      </c>
      <c r="BZ58" s="86">
        <f t="shared" si="253"/>
        <v>1</v>
      </c>
      <c r="CA58" s="86">
        <f t="shared" si="253"/>
        <v>1</v>
      </c>
      <c r="CB58" s="86">
        <f t="shared" si="253"/>
        <v>1</v>
      </c>
      <c r="CC58" s="86">
        <f t="shared" si="253"/>
        <v>1</v>
      </c>
      <c r="CD58" s="86">
        <f t="shared" si="253"/>
        <v>1</v>
      </c>
      <c r="CE58" s="86">
        <f t="shared" si="253"/>
        <v>1</v>
      </c>
      <c r="CF58" s="86">
        <f t="shared" si="253"/>
        <v>1</v>
      </c>
      <c r="CG58" s="86">
        <f t="shared" si="253"/>
        <v>1</v>
      </c>
      <c r="CH58" s="86">
        <f t="shared" si="253"/>
        <v>1</v>
      </c>
      <c r="CI58" s="86">
        <f t="shared" si="253"/>
        <v>1</v>
      </c>
      <c r="CJ58" s="86">
        <f t="shared" si="253"/>
        <v>1</v>
      </c>
      <c r="CK58" s="86">
        <f t="shared" si="253"/>
        <v>1</v>
      </c>
      <c r="CL58" s="86">
        <f t="shared" si="253"/>
        <v>1</v>
      </c>
      <c r="CM58" s="86">
        <f t="shared" si="253"/>
        <v>1</v>
      </c>
      <c r="CN58" s="86">
        <f t="shared" si="253"/>
        <v>1</v>
      </c>
      <c r="CO58" s="86">
        <f t="shared" si="253"/>
        <v>1</v>
      </c>
      <c r="CP58" s="86">
        <f t="shared" si="253"/>
        <v>1</v>
      </c>
      <c r="CQ58" s="86">
        <f t="shared" si="253"/>
        <v>1</v>
      </c>
      <c r="CR58" s="86">
        <f t="shared" si="253"/>
        <v>1</v>
      </c>
      <c r="CS58" s="86">
        <f t="shared" si="253"/>
        <v>1</v>
      </c>
      <c r="CT58" s="86">
        <f t="shared" si="253"/>
        <v>1</v>
      </c>
      <c r="CU58" s="86">
        <f t="shared" si="253"/>
        <v>1</v>
      </c>
      <c r="CV58" s="86">
        <f t="shared" si="253"/>
        <v>1</v>
      </c>
      <c r="CW58" s="86">
        <f t="shared" si="253"/>
        <v>1</v>
      </c>
      <c r="CX58" s="86">
        <f t="shared" si="253"/>
        <v>1</v>
      </c>
      <c r="CY58" s="86">
        <f t="shared" si="253"/>
        <v>1</v>
      </c>
      <c r="CZ58" s="86">
        <f t="shared" si="253"/>
        <v>1</v>
      </c>
      <c r="DA58" s="86">
        <f t="shared" si="253"/>
        <v>1</v>
      </c>
      <c r="DB58" s="86">
        <f t="shared" si="253"/>
        <v>1</v>
      </c>
      <c r="DC58" s="86">
        <f t="shared" si="253"/>
        <v>1</v>
      </c>
      <c r="DD58" s="86">
        <f t="shared" si="253"/>
        <v>1</v>
      </c>
      <c r="DE58" s="86">
        <f t="shared" si="253"/>
        <v>1</v>
      </c>
      <c r="DF58" s="86">
        <f t="shared" si="253"/>
        <v>1</v>
      </c>
      <c r="DG58" s="86">
        <f t="shared" si="253"/>
        <v>1</v>
      </c>
      <c r="DH58" s="86">
        <f t="shared" si="253"/>
        <v>0</v>
      </c>
      <c r="DI58" s="86">
        <f t="shared" si="253"/>
        <v>0</v>
      </c>
      <c r="DJ58" s="86">
        <f t="shared" si="253"/>
        <v>0</v>
      </c>
      <c r="DK58" s="86">
        <f t="shared" si="253"/>
        <v>0</v>
      </c>
      <c r="DL58" s="86">
        <f t="shared" si="253"/>
        <v>0</v>
      </c>
      <c r="DM58" s="86">
        <f t="shared" si="253"/>
        <v>0</v>
      </c>
      <c r="DN58" s="86">
        <f t="shared" si="253"/>
        <v>0</v>
      </c>
      <c r="DO58" s="86">
        <f t="shared" ref="DO58:DT58" si="254" xml:space="preserve"> IF(AND(DO57 &gt; $F55, DO57 &lt;=$F56), 1, 0)</f>
        <v>0</v>
      </c>
      <c r="DP58" s="86">
        <f t="shared" si="254"/>
        <v>0</v>
      </c>
      <c r="DQ58" s="86">
        <f t="shared" si="254"/>
        <v>0</v>
      </c>
      <c r="DR58" s="86">
        <f t="shared" si="254"/>
        <v>0</v>
      </c>
      <c r="DS58" s="86">
        <f t="shared" si="254"/>
        <v>0</v>
      </c>
      <c r="DT58" s="86">
        <f t="shared" si="254"/>
        <v>0</v>
      </c>
    </row>
    <row r="59" spans="1:124" s="96" customFormat="1" ht="14.4" x14ac:dyDescent="0.25">
      <c r="A59" s="7"/>
      <c r="B59" s="7"/>
      <c r="C59" s="8"/>
      <c r="D59" s="10"/>
      <c r="E59" s="22" t="s">
        <v>45</v>
      </c>
      <c r="F59" s="22">
        <f>SUM(J58:DJ58)</f>
        <v>100</v>
      </c>
      <c r="G59" s="22" t="s">
        <v>31</v>
      </c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</row>
    <row r="60" spans="1:124" s="96" customFormat="1" ht="14.4" x14ac:dyDescent="0.25">
      <c r="A60" s="7"/>
      <c r="B60" s="7"/>
      <c r="C60" s="8"/>
      <c r="D60" s="10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</row>
    <row r="61" spans="1:124" s="68" customFormat="1" ht="14.4" x14ac:dyDescent="0.25">
      <c r="A61" s="19"/>
      <c r="B61" s="19" t="s">
        <v>304</v>
      </c>
      <c r="C61" s="20"/>
      <c r="D61" s="22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  <c r="BI61" s="37"/>
      <c r="BJ61" s="37"/>
      <c r="BK61" s="37"/>
      <c r="BL61" s="37"/>
      <c r="BM61" s="37"/>
      <c r="BN61" s="37"/>
      <c r="BO61" s="37"/>
      <c r="BP61" s="37"/>
      <c r="BQ61" s="37"/>
      <c r="BR61" s="37"/>
      <c r="BS61" s="37"/>
      <c r="BT61" s="37"/>
      <c r="BU61" s="37"/>
      <c r="BV61" s="37"/>
      <c r="BW61" s="37"/>
      <c r="BX61" s="37"/>
      <c r="BY61" s="37"/>
      <c r="BZ61" s="37"/>
      <c r="CA61" s="37"/>
      <c r="CB61" s="37"/>
      <c r="CC61" s="37"/>
      <c r="CD61" s="37"/>
      <c r="CE61" s="37"/>
      <c r="CF61" s="37"/>
      <c r="CG61" s="37"/>
      <c r="CH61" s="37"/>
      <c r="CI61" s="37"/>
      <c r="CJ61" s="37"/>
      <c r="CK61" s="37"/>
      <c r="CL61" s="37"/>
      <c r="CM61" s="37"/>
      <c r="CN61" s="37"/>
      <c r="CO61" s="37"/>
      <c r="CP61" s="37"/>
      <c r="CQ61" s="37"/>
      <c r="CR61" s="37"/>
      <c r="CS61" s="37"/>
      <c r="CT61" s="37"/>
      <c r="CU61" s="37"/>
      <c r="CV61" s="37"/>
      <c r="CW61" s="37"/>
      <c r="CX61" s="37"/>
      <c r="CY61" s="37"/>
      <c r="CZ61" s="37"/>
      <c r="DA61" s="37"/>
      <c r="DB61" s="37"/>
      <c r="DC61" s="37"/>
      <c r="DD61" s="37"/>
      <c r="DE61" s="37"/>
      <c r="DF61" s="37"/>
      <c r="DG61" s="37"/>
      <c r="DH61" s="37"/>
      <c r="DI61" s="37"/>
      <c r="DJ61" s="37"/>
      <c r="DK61" s="37"/>
      <c r="DL61" s="37"/>
      <c r="DM61" s="37"/>
      <c r="DN61" s="37"/>
      <c r="DO61" s="37"/>
      <c r="DP61" s="37"/>
      <c r="DQ61" s="37"/>
      <c r="DR61" s="37"/>
      <c r="DS61" s="37"/>
      <c r="DT61" s="37"/>
    </row>
    <row r="62" spans="1:124" s="77" customFormat="1" ht="14.4" x14ac:dyDescent="0.25">
      <c r="A62" s="19"/>
      <c r="B62" s="19"/>
      <c r="C62" s="20"/>
      <c r="D62" s="22"/>
      <c r="E62" s="351" t="str">
        <f xml:space="preserve"> InpC!E$70</f>
        <v>initial balance date</v>
      </c>
      <c r="F62" s="351">
        <f xml:space="preserve"> InpC!F$70</f>
        <v>46752</v>
      </c>
      <c r="G62" s="351" t="str">
        <f xml:space="preserve"> InpC!G$70</f>
        <v>date</v>
      </c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</row>
    <row r="63" spans="1:124" s="85" customFormat="1" ht="14.4" x14ac:dyDescent="0.25">
      <c r="A63" s="19"/>
      <c r="B63" s="19"/>
      <c r="C63" s="20"/>
      <c r="D63" s="22"/>
      <c r="E63" s="45" t="str">
        <f xml:space="preserve"> E$18</f>
        <v xml:space="preserve">Model period ending </v>
      </c>
      <c r="F63" s="45">
        <f t="shared" ref="F63:BQ63" si="255" xml:space="preserve"> F$18</f>
        <v>0</v>
      </c>
      <c r="G63" s="45" t="str">
        <f t="shared" si="255"/>
        <v>date</v>
      </c>
      <c r="H63" s="45">
        <f t="shared" si="255"/>
        <v>0</v>
      </c>
      <c r="I63" s="45">
        <f t="shared" si="255"/>
        <v>0</v>
      </c>
      <c r="J63" s="45">
        <f t="shared" si="255"/>
        <v>44651</v>
      </c>
      <c r="K63" s="45">
        <f t="shared" si="255"/>
        <v>44742</v>
      </c>
      <c r="L63" s="45">
        <f t="shared" si="255"/>
        <v>44834</v>
      </c>
      <c r="M63" s="45">
        <f t="shared" si="255"/>
        <v>44926</v>
      </c>
      <c r="N63" s="45">
        <f t="shared" si="255"/>
        <v>45016</v>
      </c>
      <c r="O63" s="45">
        <f t="shared" si="255"/>
        <v>45107</v>
      </c>
      <c r="P63" s="45">
        <f t="shared" si="255"/>
        <v>45199</v>
      </c>
      <c r="Q63" s="45">
        <f t="shared" si="255"/>
        <v>45291</v>
      </c>
      <c r="R63" s="45">
        <f t="shared" si="255"/>
        <v>45382</v>
      </c>
      <c r="S63" s="45">
        <f t="shared" si="255"/>
        <v>45473</v>
      </c>
      <c r="T63" s="45">
        <f t="shared" si="255"/>
        <v>45565</v>
      </c>
      <c r="U63" s="45">
        <f t="shared" si="255"/>
        <v>45657</v>
      </c>
      <c r="V63" s="45">
        <f t="shared" si="255"/>
        <v>45747</v>
      </c>
      <c r="W63" s="45">
        <f t="shared" si="255"/>
        <v>45838</v>
      </c>
      <c r="X63" s="45">
        <f t="shared" si="255"/>
        <v>45930</v>
      </c>
      <c r="Y63" s="45">
        <f t="shared" si="255"/>
        <v>46022</v>
      </c>
      <c r="Z63" s="45">
        <f t="shared" si="255"/>
        <v>46112</v>
      </c>
      <c r="AA63" s="45">
        <f t="shared" si="255"/>
        <v>46203</v>
      </c>
      <c r="AB63" s="45">
        <f t="shared" si="255"/>
        <v>46295</v>
      </c>
      <c r="AC63" s="45">
        <f t="shared" si="255"/>
        <v>46387</v>
      </c>
      <c r="AD63" s="45">
        <f t="shared" si="255"/>
        <v>46477</v>
      </c>
      <c r="AE63" s="45">
        <f t="shared" si="255"/>
        <v>46568</v>
      </c>
      <c r="AF63" s="45">
        <f t="shared" si="255"/>
        <v>46660</v>
      </c>
      <c r="AG63" s="45">
        <f t="shared" si="255"/>
        <v>46752</v>
      </c>
      <c r="AH63" s="45">
        <f t="shared" si="255"/>
        <v>46843</v>
      </c>
      <c r="AI63" s="45">
        <f t="shared" si="255"/>
        <v>46934</v>
      </c>
      <c r="AJ63" s="45">
        <f t="shared" si="255"/>
        <v>47026</v>
      </c>
      <c r="AK63" s="45">
        <f t="shared" si="255"/>
        <v>47118</v>
      </c>
      <c r="AL63" s="45">
        <f t="shared" si="255"/>
        <v>47208</v>
      </c>
      <c r="AM63" s="45">
        <f t="shared" si="255"/>
        <v>47299</v>
      </c>
      <c r="AN63" s="45">
        <f t="shared" si="255"/>
        <v>47391</v>
      </c>
      <c r="AO63" s="45">
        <f t="shared" si="255"/>
        <v>47483</v>
      </c>
      <c r="AP63" s="45">
        <f t="shared" si="255"/>
        <v>47573</v>
      </c>
      <c r="AQ63" s="45">
        <f t="shared" si="255"/>
        <v>47664</v>
      </c>
      <c r="AR63" s="45">
        <f t="shared" si="255"/>
        <v>47756</v>
      </c>
      <c r="AS63" s="45">
        <f t="shared" si="255"/>
        <v>47848</v>
      </c>
      <c r="AT63" s="45">
        <f t="shared" si="255"/>
        <v>47938</v>
      </c>
      <c r="AU63" s="45">
        <f t="shared" si="255"/>
        <v>48029</v>
      </c>
      <c r="AV63" s="45">
        <f t="shared" si="255"/>
        <v>48121</v>
      </c>
      <c r="AW63" s="45">
        <f t="shared" si="255"/>
        <v>48213</v>
      </c>
      <c r="AX63" s="45">
        <f t="shared" si="255"/>
        <v>48304</v>
      </c>
      <c r="AY63" s="45">
        <f t="shared" si="255"/>
        <v>48395</v>
      </c>
      <c r="AZ63" s="45">
        <f t="shared" si="255"/>
        <v>48487</v>
      </c>
      <c r="BA63" s="45">
        <f t="shared" si="255"/>
        <v>48579</v>
      </c>
      <c r="BB63" s="45">
        <f t="shared" si="255"/>
        <v>48669</v>
      </c>
      <c r="BC63" s="45">
        <f t="shared" si="255"/>
        <v>48760</v>
      </c>
      <c r="BD63" s="45">
        <f t="shared" si="255"/>
        <v>48852</v>
      </c>
      <c r="BE63" s="45">
        <f t="shared" si="255"/>
        <v>48944</v>
      </c>
      <c r="BF63" s="45">
        <f t="shared" si="255"/>
        <v>49034</v>
      </c>
      <c r="BG63" s="45">
        <f t="shared" si="255"/>
        <v>49125</v>
      </c>
      <c r="BH63" s="45">
        <f t="shared" si="255"/>
        <v>49217</v>
      </c>
      <c r="BI63" s="45">
        <f t="shared" si="255"/>
        <v>49309</v>
      </c>
      <c r="BJ63" s="45">
        <f t="shared" si="255"/>
        <v>49399</v>
      </c>
      <c r="BK63" s="45">
        <f t="shared" si="255"/>
        <v>49490</v>
      </c>
      <c r="BL63" s="45">
        <f t="shared" si="255"/>
        <v>49582</v>
      </c>
      <c r="BM63" s="45">
        <f t="shared" si="255"/>
        <v>49674</v>
      </c>
      <c r="BN63" s="45">
        <f t="shared" si="255"/>
        <v>49765</v>
      </c>
      <c r="BO63" s="45">
        <f t="shared" si="255"/>
        <v>49856</v>
      </c>
      <c r="BP63" s="45">
        <f t="shared" si="255"/>
        <v>49948</v>
      </c>
      <c r="BQ63" s="45">
        <f t="shared" si="255"/>
        <v>50040</v>
      </c>
      <c r="BR63" s="45">
        <f t="shared" ref="BR63:DT63" si="256" xml:space="preserve"> BR$18</f>
        <v>50130</v>
      </c>
      <c r="BS63" s="45">
        <f t="shared" si="256"/>
        <v>50221</v>
      </c>
      <c r="BT63" s="45">
        <f t="shared" si="256"/>
        <v>50313</v>
      </c>
      <c r="BU63" s="45">
        <f t="shared" si="256"/>
        <v>50405</v>
      </c>
      <c r="BV63" s="45">
        <f t="shared" si="256"/>
        <v>50495</v>
      </c>
      <c r="BW63" s="45">
        <f t="shared" si="256"/>
        <v>50586</v>
      </c>
      <c r="BX63" s="45">
        <f t="shared" si="256"/>
        <v>50678</v>
      </c>
      <c r="BY63" s="45">
        <f t="shared" si="256"/>
        <v>50770</v>
      </c>
      <c r="BZ63" s="45">
        <f t="shared" si="256"/>
        <v>50860</v>
      </c>
      <c r="CA63" s="45">
        <f t="shared" si="256"/>
        <v>50951</v>
      </c>
      <c r="CB63" s="45">
        <f t="shared" si="256"/>
        <v>51043</v>
      </c>
      <c r="CC63" s="45">
        <f t="shared" si="256"/>
        <v>51135</v>
      </c>
      <c r="CD63" s="45">
        <f t="shared" si="256"/>
        <v>51226</v>
      </c>
      <c r="CE63" s="45">
        <f t="shared" si="256"/>
        <v>51317</v>
      </c>
      <c r="CF63" s="45">
        <f t="shared" si="256"/>
        <v>51409</v>
      </c>
      <c r="CG63" s="45">
        <f t="shared" si="256"/>
        <v>51501</v>
      </c>
      <c r="CH63" s="45">
        <f t="shared" si="256"/>
        <v>51591</v>
      </c>
      <c r="CI63" s="45">
        <f t="shared" si="256"/>
        <v>51682</v>
      </c>
      <c r="CJ63" s="45">
        <f t="shared" si="256"/>
        <v>51774</v>
      </c>
      <c r="CK63" s="45">
        <f t="shared" si="256"/>
        <v>51866</v>
      </c>
      <c r="CL63" s="45">
        <f t="shared" si="256"/>
        <v>51956</v>
      </c>
      <c r="CM63" s="45">
        <f t="shared" si="256"/>
        <v>52047</v>
      </c>
      <c r="CN63" s="45">
        <f t="shared" si="256"/>
        <v>52139</v>
      </c>
      <c r="CO63" s="45">
        <f t="shared" si="256"/>
        <v>52231</v>
      </c>
      <c r="CP63" s="45">
        <f t="shared" si="256"/>
        <v>52321</v>
      </c>
      <c r="CQ63" s="45">
        <f t="shared" si="256"/>
        <v>52412</v>
      </c>
      <c r="CR63" s="45">
        <f t="shared" si="256"/>
        <v>52504</v>
      </c>
      <c r="CS63" s="45">
        <f t="shared" si="256"/>
        <v>52596</v>
      </c>
      <c r="CT63" s="45">
        <f t="shared" si="256"/>
        <v>52687</v>
      </c>
      <c r="CU63" s="45">
        <f t="shared" si="256"/>
        <v>52778</v>
      </c>
      <c r="CV63" s="45">
        <f t="shared" si="256"/>
        <v>52870</v>
      </c>
      <c r="CW63" s="45">
        <f t="shared" si="256"/>
        <v>52962</v>
      </c>
      <c r="CX63" s="45">
        <f t="shared" si="256"/>
        <v>53052</v>
      </c>
      <c r="CY63" s="45">
        <f t="shared" si="256"/>
        <v>53143</v>
      </c>
      <c r="CZ63" s="45">
        <f t="shared" si="256"/>
        <v>53235</v>
      </c>
      <c r="DA63" s="45">
        <f t="shared" si="256"/>
        <v>53327</v>
      </c>
      <c r="DB63" s="45">
        <f t="shared" si="256"/>
        <v>53417</v>
      </c>
      <c r="DC63" s="45">
        <f t="shared" si="256"/>
        <v>53508</v>
      </c>
      <c r="DD63" s="45">
        <f t="shared" si="256"/>
        <v>53600</v>
      </c>
      <c r="DE63" s="45">
        <f t="shared" si="256"/>
        <v>53692</v>
      </c>
      <c r="DF63" s="45">
        <f t="shared" si="256"/>
        <v>53782</v>
      </c>
      <c r="DG63" s="45">
        <f t="shared" si="256"/>
        <v>53873</v>
      </c>
      <c r="DH63" s="45">
        <f t="shared" si="256"/>
        <v>53965</v>
      </c>
      <c r="DI63" s="45">
        <f t="shared" si="256"/>
        <v>54057</v>
      </c>
      <c r="DJ63" s="45">
        <f t="shared" si="256"/>
        <v>54148</v>
      </c>
      <c r="DK63" s="45">
        <f t="shared" si="256"/>
        <v>54239</v>
      </c>
      <c r="DL63" s="45">
        <f t="shared" si="256"/>
        <v>54331</v>
      </c>
      <c r="DM63" s="45">
        <f t="shared" si="256"/>
        <v>54423</v>
      </c>
      <c r="DN63" s="45">
        <f t="shared" si="256"/>
        <v>54513</v>
      </c>
      <c r="DO63" s="45">
        <f t="shared" si="256"/>
        <v>54604</v>
      </c>
      <c r="DP63" s="45">
        <f t="shared" si="256"/>
        <v>54696</v>
      </c>
      <c r="DQ63" s="45">
        <f t="shared" si="256"/>
        <v>54788</v>
      </c>
      <c r="DR63" s="45">
        <f t="shared" si="256"/>
        <v>54878</v>
      </c>
      <c r="DS63" s="45">
        <f t="shared" si="256"/>
        <v>54969</v>
      </c>
      <c r="DT63" s="45">
        <f t="shared" si="256"/>
        <v>55061</v>
      </c>
    </row>
    <row r="64" spans="1:124" ht="14.4" x14ac:dyDescent="0.25">
      <c r="A64" s="19"/>
      <c r="B64" s="19"/>
      <c r="C64" s="20"/>
      <c r="D64" s="22"/>
      <c r="E64" s="86" t="s">
        <v>304</v>
      </c>
      <c r="F64" s="86"/>
      <c r="G64" s="86" t="s">
        <v>33</v>
      </c>
      <c r="H64" s="86">
        <f>SUM(J64:BB64)</f>
        <v>1</v>
      </c>
      <c r="I64" s="86"/>
      <c r="J64" s="86">
        <f t="shared" ref="J64:K64" si="257" xml:space="preserve"> IF(J63 = $F62, 1, 0)</f>
        <v>0</v>
      </c>
      <c r="K64" s="86">
        <f t="shared" si="257"/>
        <v>0</v>
      </c>
      <c r="L64" s="86">
        <f xml:space="preserve"> IF(L63 = $F62, 1, 0)</f>
        <v>0</v>
      </c>
      <c r="M64" s="86">
        <f t="shared" ref="M64:BX64" si="258" xml:space="preserve"> IF(M63 = $F62, 1, 0)</f>
        <v>0</v>
      </c>
      <c r="N64" s="86">
        <f t="shared" si="258"/>
        <v>0</v>
      </c>
      <c r="O64" s="86">
        <f t="shared" si="258"/>
        <v>0</v>
      </c>
      <c r="P64" s="86">
        <f t="shared" si="258"/>
        <v>0</v>
      </c>
      <c r="Q64" s="86">
        <f t="shared" si="258"/>
        <v>0</v>
      </c>
      <c r="R64" s="86">
        <f t="shared" si="258"/>
        <v>0</v>
      </c>
      <c r="S64" s="86">
        <f t="shared" si="258"/>
        <v>0</v>
      </c>
      <c r="T64" s="86">
        <f t="shared" si="258"/>
        <v>0</v>
      </c>
      <c r="U64" s="86">
        <f t="shared" si="258"/>
        <v>0</v>
      </c>
      <c r="V64" s="86">
        <f t="shared" si="258"/>
        <v>0</v>
      </c>
      <c r="W64" s="86">
        <f t="shared" si="258"/>
        <v>0</v>
      </c>
      <c r="X64" s="86">
        <f t="shared" si="258"/>
        <v>0</v>
      </c>
      <c r="Y64" s="86">
        <f t="shared" si="258"/>
        <v>0</v>
      </c>
      <c r="Z64" s="86">
        <f t="shared" si="258"/>
        <v>0</v>
      </c>
      <c r="AA64" s="86">
        <f t="shared" si="258"/>
        <v>0</v>
      </c>
      <c r="AB64" s="86">
        <f t="shared" si="258"/>
        <v>0</v>
      </c>
      <c r="AC64" s="86">
        <f t="shared" si="258"/>
        <v>0</v>
      </c>
      <c r="AD64" s="86">
        <f t="shared" si="258"/>
        <v>0</v>
      </c>
      <c r="AE64" s="86">
        <f t="shared" si="258"/>
        <v>0</v>
      </c>
      <c r="AF64" s="86">
        <f t="shared" si="258"/>
        <v>0</v>
      </c>
      <c r="AG64" s="86">
        <f t="shared" si="258"/>
        <v>1</v>
      </c>
      <c r="AH64" s="86">
        <f t="shared" si="258"/>
        <v>0</v>
      </c>
      <c r="AI64" s="86">
        <f t="shared" si="258"/>
        <v>0</v>
      </c>
      <c r="AJ64" s="86">
        <f t="shared" si="258"/>
        <v>0</v>
      </c>
      <c r="AK64" s="86">
        <f t="shared" si="258"/>
        <v>0</v>
      </c>
      <c r="AL64" s="86">
        <f t="shared" si="258"/>
        <v>0</v>
      </c>
      <c r="AM64" s="86">
        <f t="shared" si="258"/>
        <v>0</v>
      </c>
      <c r="AN64" s="86">
        <f t="shared" si="258"/>
        <v>0</v>
      </c>
      <c r="AO64" s="86">
        <f t="shared" si="258"/>
        <v>0</v>
      </c>
      <c r="AP64" s="86">
        <f t="shared" si="258"/>
        <v>0</v>
      </c>
      <c r="AQ64" s="86">
        <f t="shared" si="258"/>
        <v>0</v>
      </c>
      <c r="AR64" s="86">
        <f t="shared" si="258"/>
        <v>0</v>
      </c>
      <c r="AS64" s="86">
        <f t="shared" si="258"/>
        <v>0</v>
      </c>
      <c r="AT64" s="86">
        <f t="shared" si="258"/>
        <v>0</v>
      </c>
      <c r="AU64" s="86">
        <f t="shared" si="258"/>
        <v>0</v>
      </c>
      <c r="AV64" s="86">
        <f t="shared" si="258"/>
        <v>0</v>
      </c>
      <c r="AW64" s="86">
        <f t="shared" si="258"/>
        <v>0</v>
      </c>
      <c r="AX64" s="86">
        <f t="shared" si="258"/>
        <v>0</v>
      </c>
      <c r="AY64" s="86">
        <f t="shared" si="258"/>
        <v>0</v>
      </c>
      <c r="AZ64" s="86">
        <f t="shared" si="258"/>
        <v>0</v>
      </c>
      <c r="BA64" s="86">
        <f t="shared" si="258"/>
        <v>0</v>
      </c>
      <c r="BB64" s="86">
        <f t="shared" si="258"/>
        <v>0</v>
      </c>
      <c r="BC64" s="86">
        <f t="shared" si="258"/>
        <v>0</v>
      </c>
      <c r="BD64" s="86">
        <f t="shared" si="258"/>
        <v>0</v>
      </c>
      <c r="BE64" s="86">
        <f t="shared" si="258"/>
        <v>0</v>
      </c>
      <c r="BF64" s="86">
        <f t="shared" si="258"/>
        <v>0</v>
      </c>
      <c r="BG64" s="86">
        <f t="shared" si="258"/>
        <v>0</v>
      </c>
      <c r="BH64" s="86">
        <f t="shared" si="258"/>
        <v>0</v>
      </c>
      <c r="BI64" s="86">
        <f t="shared" si="258"/>
        <v>0</v>
      </c>
      <c r="BJ64" s="86">
        <f t="shared" si="258"/>
        <v>0</v>
      </c>
      <c r="BK64" s="86">
        <f t="shared" si="258"/>
        <v>0</v>
      </c>
      <c r="BL64" s="86">
        <f t="shared" si="258"/>
        <v>0</v>
      </c>
      <c r="BM64" s="86">
        <f t="shared" si="258"/>
        <v>0</v>
      </c>
      <c r="BN64" s="86">
        <f t="shared" si="258"/>
        <v>0</v>
      </c>
      <c r="BO64" s="86">
        <f t="shared" si="258"/>
        <v>0</v>
      </c>
      <c r="BP64" s="86">
        <f t="shared" si="258"/>
        <v>0</v>
      </c>
      <c r="BQ64" s="86">
        <f t="shared" si="258"/>
        <v>0</v>
      </c>
      <c r="BR64" s="86">
        <f t="shared" si="258"/>
        <v>0</v>
      </c>
      <c r="BS64" s="86">
        <f t="shared" si="258"/>
        <v>0</v>
      </c>
      <c r="BT64" s="86">
        <f t="shared" si="258"/>
        <v>0</v>
      </c>
      <c r="BU64" s="86">
        <f t="shared" si="258"/>
        <v>0</v>
      </c>
      <c r="BV64" s="86">
        <f t="shared" si="258"/>
        <v>0</v>
      </c>
      <c r="BW64" s="86">
        <f t="shared" si="258"/>
        <v>0</v>
      </c>
      <c r="BX64" s="86">
        <f t="shared" si="258"/>
        <v>0</v>
      </c>
      <c r="BY64" s="86">
        <f t="shared" ref="BY64:DT64" si="259" xml:space="preserve"> IF(BY63 = $F62, 1, 0)</f>
        <v>0</v>
      </c>
      <c r="BZ64" s="86">
        <f t="shared" si="259"/>
        <v>0</v>
      </c>
      <c r="CA64" s="86">
        <f t="shared" si="259"/>
        <v>0</v>
      </c>
      <c r="CB64" s="86">
        <f t="shared" si="259"/>
        <v>0</v>
      </c>
      <c r="CC64" s="86">
        <f t="shared" si="259"/>
        <v>0</v>
      </c>
      <c r="CD64" s="86">
        <f t="shared" si="259"/>
        <v>0</v>
      </c>
      <c r="CE64" s="86">
        <f t="shared" si="259"/>
        <v>0</v>
      </c>
      <c r="CF64" s="86">
        <f t="shared" si="259"/>
        <v>0</v>
      </c>
      <c r="CG64" s="86">
        <f t="shared" si="259"/>
        <v>0</v>
      </c>
      <c r="CH64" s="86">
        <f t="shared" si="259"/>
        <v>0</v>
      </c>
      <c r="CI64" s="86">
        <f t="shared" si="259"/>
        <v>0</v>
      </c>
      <c r="CJ64" s="86">
        <f t="shared" si="259"/>
        <v>0</v>
      </c>
      <c r="CK64" s="86">
        <f t="shared" si="259"/>
        <v>0</v>
      </c>
      <c r="CL64" s="86">
        <f t="shared" si="259"/>
        <v>0</v>
      </c>
      <c r="CM64" s="86">
        <f t="shared" si="259"/>
        <v>0</v>
      </c>
      <c r="CN64" s="86">
        <f t="shared" si="259"/>
        <v>0</v>
      </c>
      <c r="CO64" s="86">
        <f t="shared" si="259"/>
        <v>0</v>
      </c>
      <c r="CP64" s="86">
        <f t="shared" si="259"/>
        <v>0</v>
      </c>
      <c r="CQ64" s="86">
        <f t="shared" si="259"/>
        <v>0</v>
      </c>
      <c r="CR64" s="86">
        <f t="shared" si="259"/>
        <v>0</v>
      </c>
      <c r="CS64" s="86">
        <f t="shared" si="259"/>
        <v>0</v>
      </c>
      <c r="CT64" s="86">
        <f t="shared" si="259"/>
        <v>0</v>
      </c>
      <c r="CU64" s="86">
        <f t="shared" si="259"/>
        <v>0</v>
      </c>
      <c r="CV64" s="86">
        <f t="shared" si="259"/>
        <v>0</v>
      </c>
      <c r="CW64" s="86">
        <f t="shared" si="259"/>
        <v>0</v>
      </c>
      <c r="CX64" s="86">
        <f t="shared" si="259"/>
        <v>0</v>
      </c>
      <c r="CY64" s="86">
        <f t="shared" si="259"/>
        <v>0</v>
      </c>
      <c r="CZ64" s="86">
        <f t="shared" si="259"/>
        <v>0</v>
      </c>
      <c r="DA64" s="86">
        <f t="shared" si="259"/>
        <v>0</v>
      </c>
      <c r="DB64" s="86">
        <f t="shared" si="259"/>
        <v>0</v>
      </c>
      <c r="DC64" s="86">
        <f t="shared" si="259"/>
        <v>0</v>
      </c>
      <c r="DD64" s="86">
        <f t="shared" si="259"/>
        <v>0</v>
      </c>
      <c r="DE64" s="86">
        <f t="shared" si="259"/>
        <v>0</v>
      </c>
      <c r="DF64" s="86">
        <f t="shared" si="259"/>
        <v>0</v>
      </c>
      <c r="DG64" s="86">
        <f t="shared" si="259"/>
        <v>0</v>
      </c>
      <c r="DH64" s="86">
        <f t="shared" si="259"/>
        <v>0</v>
      </c>
      <c r="DI64" s="86">
        <f t="shared" si="259"/>
        <v>0</v>
      </c>
      <c r="DJ64" s="86">
        <f t="shared" si="259"/>
        <v>0</v>
      </c>
      <c r="DK64" s="86">
        <f t="shared" si="259"/>
        <v>0</v>
      </c>
      <c r="DL64" s="86">
        <f t="shared" si="259"/>
        <v>0</v>
      </c>
      <c r="DM64" s="86">
        <f t="shared" si="259"/>
        <v>0</v>
      </c>
      <c r="DN64" s="86">
        <f t="shared" si="259"/>
        <v>0</v>
      </c>
      <c r="DO64" s="86">
        <f t="shared" si="259"/>
        <v>0</v>
      </c>
      <c r="DP64" s="86">
        <f t="shared" si="259"/>
        <v>0</v>
      </c>
      <c r="DQ64" s="86">
        <f t="shared" si="259"/>
        <v>0</v>
      </c>
      <c r="DR64" s="86">
        <f t="shared" si="259"/>
        <v>0</v>
      </c>
      <c r="DS64" s="86">
        <f t="shared" si="259"/>
        <v>0</v>
      </c>
      <c r="DT64" s="86">
        <f t="shared" si="259"/>
        <v>0</v>
      </c>
    </row>
    <row r="65" spans="1:124" s="96" customFormat="1" ht="14.4" x14ac:dyDescent="0.25">
      <c r="A65" s="7"/>
      <c r="B65" s="7"/>
      <c r="C65" s="8"/>
      <c r="D65" s="10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</row>
    <row r="66" spans="1:124" s="96" customFormat="1" ht="14.4" x14ac:dyDescent="0.25">
      <c r="A66" s="7"/>
      <c r="B66" s="7"/>
      <c r="C66" s="8"/>
      <c r="D66" s="10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</row>
    <row r="67" spans="1:124" s="96" customFormat="1" ht="14.4" x14ac:dyDescent="0.25">
      <c r="A67" s="7"/>
      <c r="B67" s="7" t="s">
        <v>230</v>
      </c>
      <c r="C67" s="8"/>
      <c r="D67" s="10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</row>
    <row r="68" spans="1:124" s="95" customFormat="1" ht="14.4" x14ac:dyDescent="0.25">
      <c r="A68" s="19"/>
      <c r="B68" s="19"/>
      <c r="C68" s="20"/>
      <c r="D68" s="22"/>
      <c r="E68" s="350" t="str">
        <f xml:space="preserve"> InpC!E$38</f>
        <v>Hanger rental effective date</v>
      </c>
      <c r="F68" s="351">
        <f xml:space="preserve"> InpC!F$38</f>
        <v>46934</v>
      </c>
      <c r="G68" s="352" t="str">
        <f xml:space="preserve"> InpC!G$38</f>
        <v>date</v>
      </c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</row>
    <row r="69" spans="1:124" s="83" customFormat="1" ht="14.4" x14ac:dyDescent="0.25">
      <c r="A69" s="19"/>
      <c r="B69" s="19"/>
      <c r="C69" s="20"/>
      <c r="D69" s="22"/>
      <c r="E69" s="82" t="str">
        <f xml:space="preserve"> InpC!E$14</f>
        <v>Length of forecast period</v>
      </c>
      <c r="F69" s="82">
        <f>(F70-F68)/365</f>
        <v>19.010958904109589</v>
      </c>
      <c r="G69" s="82" t="str">
        <f xml:space="preserve"> InpC!G$14</f>
        <v>years</v>
      </c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</row>
    <row r="70" spans="1:124" s="81" customFormat="1" ht="14.4" x14ac:dyDescent="0.25">
      <c r="A70" s="19"/>
      <c r="B70" s="19"/>
      <c r="C70" s="20"/>
      <c r="D70" s="22"/>
      <c r="E70" s="357" t="str">
        <f xml:space="preserve"> E$53</f>
        <v>Last forecast date</v>
      </c>
      <c r="F70" s="358">
        <f xml:space="preserve"> F$53</f>
        <v>53873</v>
      </c>
      <c r="G70" s="357" t="str">
        <f xml:space="preserve"> G$53</f>
        <v>date</v>
      </c>
      <c r="H70" s="37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</row>
    <row r="71" spans="1:124" s="68" customFormat="1" ht="14.4" x14ac:dyDescent="0.25">
      <c r="A71" s="19"/>
      <c r="B71" s="19"/>
      <c r="C71" s="20"/>
      <c r="D71" s="22"/>
      <c r="E71" s="37"/>
      <c r="F71" s="37"/>
      <c r="G71" s="37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</row>
    <row r="72" spans="1:124" s="77" customFormat="1" ht="14.4" x14ac:dyDescent="0.25">
      <c r="A72" s="19"/>
      <c r="B72" s="19"/>
      <c r="C72" s="20"/>
      <c r="D72" s="22"/>
      <c r="E72" s="353" t="str">
        <f xml:space="preserve"> E$68</f>
        <v>Hanger rental effective date</v>
      </c>
      <c r="F72" s="353">
        <f xml:space="preserve"> F$68</f>
        <v>46934</v>
      </c>
      <c r="G72" s="354" t="str">
        <f xml:space="preserve"> G$68</f>
        <v>date</v>
      </c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</row>
    <row r="73" spans="1:124" s="28" customFormat="1" ht="14.4" x14ac:dyDescent="0.25">
      <c r="A73" s="19"/>
      <c r="B73" s="19"/>
      <c r="C73" s="20"/>
      <c r="D73" s="22"/>
      <c r="E73" s="355" t="str">
        <f xml:space="preserve"> E$70</f>
        <v>Last forecast date</v>
      </c>
      <c r="F73" s="356">
        <f xml:space="preserve"> F$70</f>
        <v>53873</v>
      </c>
      <c r="G73" s="355" t="str">
        <f xml:space="preserve"> G$70</f>
        <v>date</v>
      </c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</row>
    <row r="74" spans="1:124" s="85" customFormat="1" ht="14.4" x14ac:dyDescent="0.25">
      <c r="A74" s="19"/>
      <c r="B74" s="19"/>
      <c r="C74" s="20"/>
      <c r="D74" s="22"/>
      <c r="E74" s="45" t="str">
        <f xml:space="preserve"> E$18</f>
        <v xml:space="preserve">Model period ending </v>
      </c>
      <c r="F74" s="45">
        <f t="shared" ref="F74:BQ74" si="260" xml:space="preserve"> F$18</f>
        <v>0</v>
      </c>
      <c r="G74" s="45" t="str">
        <f t="shared" si="260"/>
        <v>date</v>
      </c>
      <c r="H74" s="45">
        <f t="shared" si="260"/>
        <v>0</v>
      </c>
      <c r="I74" s="45">
        <f t="shared" si="260"/>
        <v>0</v>
      </c>
      <c r="J74" s="45">
        <f t="shared" si="260"/>
        <v>44651</v>
      </c>
      <c r="K74" s="45">
        <f t="shared" si="260"/>
        <v>44742</v>
      </c>
      <c r="L74" s="45">
        <f t="shared" si="260"/>
        <v>44834</v>
      </c>
      <c r="M74" s="45">
        <f t="shared" si="260"/>
        <v>44926</v>
      </c>
      <c r="N74" s="45">
        <f t="shared" si="260"/>
        <v>45016</v>
      </c>
      <c r="O74" s="45">
        <f t="shared" si="260"/>
        <v>45107</v>
      </c>
      <c r="P74" s="45">
        <f t="shared" si="260"/>
        <v>45199</v>
      </c>
      <c r="Q74" s="45">
        <f t="shared" si="260"/>
        <v>45291</v>
      </c>
      <c r="R74" s="45">
        <f t="shared" si="260"/>
        <v>45382</v>
      </c>
      <c r="S74" s="45">
        <f t="shared" si="260"/>
        <v>45473</v>
      </c>
      <c r="T74" s="45">
        <f t="shared" si="260"/>
        <v>45565</v>
      </c>
      <c r="U74" s="45">
        <f t="shared" si="260"/>
        <v>45657</v>
      </c>
      <c r="V74" s="45">
        <f t="shared" si="260"/>
        <v>45747</v>
      </c>
      <c r="W74" s="45">
        <f t="shared" si="260"/>
        <v>45838</v>
      </c>
      <c r="X74" s="45">
        <f t="shared" si="260"/>
        <v>45930</v>
      </c>
      <c r="Y74" s="45">
        <f t="shared" si="260"/>
        <v>46022</v>
      </c>
      <c r="Z74" s="45">
        <f t="shared" si="260"/>
        <v>46112</v>
      </c>
      <c r="AA74" s="45">
        <f t="shared" si="260"/>
        <v>46203</v>
      </c>
      <c r="AB74" s="45">
        <f t="shared" si="260"/>
        <v>46295</v>
      </c>
      <c r="AC74" s="45">
        <f t="shared" si="260"/>
        <v>46387</v>
      </c>
      <c r="AD74" s="45">
        <f t="shared" si="260"/>
        <v>46477</v>
      </c>
      <c r="AE74" s="45">
        <f t="shared" si="260"/>
        <v>46568</v>
      </c>
      <c r="AF74" s="45">
        <f t="shared" si="260"/>
        <v>46660</v>
      </c>
      <c r="AG74" s="45">
        <f t="shared" si="260"/>
        <v>46752</v>
      </c>
      <c r="AH74" s="45">
        <f t="shared" si="260"/>
        <v>46843</v>
      </c>
      <c r="AI74" s="45">
        <f t="shared" si="260"/>
        <v>46934</v>
      </c>
      <c r="AJ74" s="45">
        <f t="shared" si="260"/>
        <v>47026</v>
      </c>
      <c r="AK74" s="45">
        <f t="shared" si="260"/>
        <v>47118</v>
      </c>
      <c r="AL74" s="45">
        <f t="shared" si="260"/>
        <v>47208</v>
      </c>
      <c r="AM74" s="45">
        <f t="shared" si="260"/>
        <v>47299</v>
      </c>
      <c r="AN74" s="45">
        <f t="shared" si="260"/>
        <v>47391</v>
      </c>
      <c r="AO74" s="45">
        <f t="shared" si="260"/>
        <v>47483</v>
      </c>
      <c r="AP74" s="45">
        <f t="shared" si="260"/>
        <v>47573</v>
      </c>
      <c r="AQ74" s="45">
        <f t="shared" si="260"/>
        <v>47664</v>
      </c>
      <c r="AR74" s="45">
        <f t="shared" si="260"/>
        <v>47756</v>
      </c>
      <c r="AS74" s="45">
        <f t="shared" si="260"/>
        <v>47848</v>
      </c>
      <c r="AT74" s="45">
        <f t="shared" si="260"/>
        <v>47938</v>
      </c>
      <c r="AU74" s="45">
        <f t="shared" si="260"/>
        <v>48029</v>
      </c>
      <c r="AV74" s="45">
        <f t="shared" si="260"/>
        <v>48121</v>
      </c>
      <c r="AW74" s="45">
        <f t="shared" si="260"/>
        <v>48213</v>
      </c>
      <c r="AX74" s="45">
        <f t="shared" si="260"/>
        <v>48304</v>
      </c>
      <c r="AY74" s="45">
        <f t="shared" si="260"/>
        <v>48395</v>
      </c>
      <c r="AZ74" s="45">
        <f t="shared" si="260"/>
        <v>48487</v>
      </c>
      <c r="BA74" s="45">
        <f t="shared" si="260"/>
        <v>48579</v>
      </c>
      <c r="BB74" s="45">
        <f t="shared" si="260"/>
        <v>48669</v>
      </c>
      <c r="BC74" s="45">
        <f t="shared" si="260"/>
        <v>48760</v>
      </c>
      <c r="BD74" s="45">
        <f t="shared" si="260"/>
        <v>48852</v>
      </c>
      <c r="BE74" s="45">
        <f t="shared" si="260"/>
        <v>48944</v>
      </c>
      <c r="BF74" s="45">
        <f t="shared" si="260"/>
        <v>49034</v>
      </c>
      <c r="BG74" s="45">
        <f t="shared" si="260"/>
        <v>49125</v>
      </c>
      <c r="BH74" s="45">
        <f t="shared" si="260"/>
        <v>49217</v>
      </c>
      <c r="BI74" s="45">
        <f t="shared" si="260"/>
        <v>49309</v>
      </c>
      <c r="BJ74" s="45">
        <f t="shared" si="260"/>
        <v>49399</v>
      </c>
      <c r="BK74" s="45">
        <f t="shared" si="260"/>
        <v>49490</v>
      </c>
      <c r="BL74" s="45">
        <f t="shared" si="260"/>
        <v>49582</v>
      </c>
      <c r="BM74" s="45">
        <f t="shared" si="260"/>
        <v>49674</v>
      </c>
      <c r="BN74" s="45">
        <f t="shared" si="260"/>
        <v>49765</v>
      </c>
      <c r="BO74" s="45">
        <f t="shared" si="260"/>
        <v>49856</v>
      </c>
      <c r="BP74" s="45">
        <f t="shared" si="260"/>
        <v>49948</v>
      </c>
      <c r="BQ74" s="45">
        <f t="shared" si="260"/>
        <v>50040</v>
      </c>
      <c r="BR74" s="45">
        <f t="shared" ref="BR74:DT74" si="261" xml:space="preserve"> BR$18</f>
        <v>50130</v>
      </c>
      <c r="BS74" s="45">
        <f t="shared" si="261"/>
        <v>50221</v>
      </c>
      <c r="BT74" s="45">
        <f t="shared" si="261"/>
        <v>50313</v>
      </c>
      <c r="BU74" s="45">
        <f t="shared" si="261"/>
        <v>50405</v>
      </c>
      <c r="BV74" s="45">
        <f t="shared" si="261"/>
        <v>50495</v>
      </c>
      <c r="BW74" s="45">
        <f t="shared" si="261"/>
        <v>50586</v>
      </c>
      <c r="BX74" s="45">
        <f t="shared" si="261"/>
        <v>50678</v>
      </c>
      <c r="BY74" s="45">
        <f t="shared" si="261"/>
        <v>50770</v>
      </c>
      <c r="BZ74" s="45">
        <f t="shared" si="261"/>
        <v>50860</v>
      </c>
      <c r="CA74" s="45">
        <f t="shared" si="261"/>
        <v>50951</v>
      </c>
      <c r="CB74" s="45">
        <f t="shared" si="261"/>
        <v>51043</v>
      </c>
      <c r="CC74" s="45">
        <f t="shared" si="261"/>
        <v>51135</v>
      </c>
      <c r="CD74" s="45">
        <f t="shared" si="261"/>
        <v>51226</v>
      </c>
      <c r="CE74" s="45">
        <f t="shared" si="261"/>
        <v>51317</v>
      </c>
      <c r="CF74" s="45">
        <f t="shared" si="261"/>
        <v>51409</v>
      </c>
      <c r="CG74" s="45">
        <f t="shared" si="261"/>
        <v>51501</v>
      </c>
      <c r="CH74" s="45">
        <f t="shared" si="261"/>
        <v>51591</v>
      </c>
      <c r="CI74" s="45">
        <f t="shared" si="261"/>
        <v>51682</v>
      </c>
      <c r="CJ74" s="45">
        <f t="shared" si="261"/>
        <v>51774</v>
      </c>
      <c r="CK74" s="45">
        <f t="shared" si="261"/>
        <v>51866</v>
      </c>
      <c r="CL74" s="45">
        <f t="shared" si="261"/>
        <v>51956</v>
      </c>
      <c r="CM74" s="45">
        <f t="shared" si="261"/>
        <v>52047</v>
      </c>
      <c r="CN74" s="45">
        <f t="shared" si="261"/>
        <v>52139</v>
      </c>
      <c r="CO74" s="45">
        <f t="shared" si="261"/>
        <v>52231</v>
      </c>
      <c r="CP74" s="45">
        <f t="shared" si="261"/>
        <v>52321</v>
      </c>
      <c r="CQ74" s="45">
        <f t="shared" si="261"/>
        <v>52412</v>
      </c>
      <c r="CR74" s="45">
        <f t="shared" si="261"/>
        <v>52504</v>
      </c>
      <c r="CS74" s="45">
        <f t="shared" si="261"/>
        <v>52596</v>
      </c>
      <c r="CT74" s="45">
        <f t="shared" si="261"/>
        <v>52687</v>
      </c>
      <c r="CU74" s="45">
        <f t="shared" si="261"/>
        <v>52778</v>
      </c>
      <c r="CV74" s="45">
        <f t="shared" si="261"/>
        <v>52870</v>
      </c>
      <c r="CW74" s="45">
        <f t="shared" si="261"/>
        <v>52962</v>
      </c>
      <c r="CX74" s="45">
        <f t="shared" si="261"/>
        <v>53052</v>
      </c>
      <c r="CY74" s="45">
        <f t="shared" si="261"/>
        <v>53143</v>
      </c>
      <c r="CZ74" s="45">
        <f t="shared" si="261"/>
        <v>53235</v>
      </c>
      <c r="DA74" s="45">
        <f t="shared" si="261"/>
        <v>53327</v>
      </c>
      <c r="DB74" s="45">
        <f t="shared" si="261"/>
        <v>53417</v>
      </c>
      <c r="DC74" s="45">
        <f t="shared" si="261"/>
        <v>53508</v>
      </c>
      <c r="DD74" s="45">
        <f t="shared" si="261"/>
        <v>53600</v>
      </c>
      <c r="DE74" s="45">
        <f t="shared" si="261"/>
        <v>53692</v>
      </c>
      <c r="DF74" s="45">
        <f t="shared" si="261"/>
        <v>53782</v>
      </c>
      <c r="DG74" s="45">
        <f t="shared" si="261"/>
        <v>53873</v>
      </c>
      <c r="DH74" s="45">
        <f t="shared" si="261"/>
        <v>53965</v>
      </c>
      <c r="DI74" s="45">
        <f t="shared" si="261"/>
        <v>54057</v>
      </c>
      <c r="DJ74" s="45">
        <f t="shared" si="261"/>
        <v>54148</v>
      </c>
      <c r="DK74" s="45">
        <f t="shared" si="261"/>
        <v>54239</v>
      </c>
      <c r="DL74" s="45">
        <f t="shared" si="261"/>
        <v>54331</v>
      </c>
      <c r="DM74" s="45">
        <f t="shared" si="261"/>
        <v>54423</v>
      </c>
      <c r="DN74" s="45">
        <f t="shared" si="261"/>
        <v>54513</v>
      </c>
      <c r="DO74" s="45">
        <f t="shared" si="261"/>
        <v>54604</v>
      </c>
      <c r="DP74" s="45">
        <f t="shared" si="261"/>
        <v>54696</v>
      </c>
      <c r="DQ74" s="45">
        <f t="shared" si="261"/>
        <v>54788</v>
      </c>
      <c r="DR74" s="45">
        <f t="shared" si="261"/>
        <v>54878</v>
      </c>
      <c r="DS74" s="45">
        <f t="shared" si="261"/>
        <v>54969</v>
      </c>
      <c r="DT74" s="45">
        <f t="shared" si="261"/>
        <v>55061</v>
      </c>
    </row>
    <row r="75" spans="1:124" s="305" customFormat="1" ht="14.4" x14ac:dyDescent="0.25">
      <c r="A75" s="287"/>
      <c r="B75" s="287"/>
      <c r="C75" s="288"/>
      <c r="D75" s="289"/>
      <c r="E75" s="86" t="s">
        <v>230</v>
      </c>
      <c r="F75" s="86"/>
      <c r="G75" s="86" t="s">
        <v>33</v>
      </c>
      <c r="H75" s="86">
        <f xml:space="preserve"> SUM(J75:DJ75)</f>
        <v>76</v>
      </c>
      <c r="I75" s="86"/>
      <c r="J75" s="86">
        <f xml:space="preserve"> IF(AND(J74 &gt; $F72, J74 &lt;=$F73), 1, 0)</f>
        <v>0</v>
      </c>
      <c r="K75" s="86">
        <f t="shared" ref="K75:BV75" si="262" xml:space="preserve"> IF(AND(K74 &gt; $F72, K74 &lt;=$F73), 1, 0)</f>
        <v>0</v>
      </c>
      <c r="L75" s="86">
        <f t="shared" si="262"/>
        <v>0</v>
      </c>
      <c r="M75" s="86">
        <f t="shared" si="262"/>
        <v>0</v>
      </c>
      <c r="N75" s="86">
        <f t="shared" si="262"/>
        <v>0</v>
      </c>
      <c r="O75" s="86">
        <f t="shared" si="262"/>
        <v>0</v>
      </c>
      <c r="P75" s="86">
        <f t="shared" si="262"/>
        <v>0</v>
      </c>
      <c r="Q75" s="86">
        <f t="shared" si="262"/>
        <v>0</v>
      </c>
      <c r="R75" s="86">
        <f t="shared" si="262"/>
        <v>0</v>
      </c>
      <c r="S75" s="86">
        <f t="shared" si="262"/>
        <v>0</v>
      </c>
      <c r="T75" s="86">
        <f t="shared" si="262"/>
        <v>0</v>
      </c>
      <c r="U75" s="86">
        <f t="shared" si="262"/>
        <v>0</v>
      </c>
      <c r="V75" s="86">
        <f t="shared" si="262"/>
        <v>0</v>
      </c>
      <c r="W75" s="86">
        <f t="shared" si="262"/>
        <v>0</v>
      </c>
      <c r="X75" s="86">
        <f t="shared" si="262"/>
        <v>0</v>
      </c>
      <c r="Y75" s="86">
        <f t="shared" si="262"/>
        <v>0</v>
      </c>
      <c r="Z75" s="86">
        <f t="shared" si="262"/>
        <v>0</v>
      </c>
      <c r="AA75" s="86">
        <f t="shared" si="262"/>
        <v>0</v>
      </c>
      <c r="AB75" s="86">
        <f t="shared" si="262"/>
        <v>0</v>
      </c>
      <c r="AC75" s="86">
        <f t="shared" si="262"/>
        <v>0</v>
      </c>
      <c r="AD75" s="86">
        <f t="shared" si="262"/>
        <v>0</v>
      </c>
      <c r="AE75" s="86">
        <f t="shared" si="262"/>
        <v>0</v>
      </c>
      <c r="AF75" s="86">
        <f t="shared" si="262"/>
        <v>0</v>
      </c>
      <c r="AG75" s="86">
        <f t="shared" si="262"/>
        <v>0</v>
      </c>
      <c r="AH75" s="86">
        <f t="shared" si="262"/>
        <v>0</v>
      </c>
      <c r="AI75" s="86">
        <f t="shared" si="262"/>
        <v>0</v>
      </c>
      <c r="AJ75" s="86">
        <f t="shared" si="262"/>
        <v>1</v>
      </c>
      <c r="AK75" s="86">
        <f t="shared" si="262"/>
        <v>1</v>
      </c>
      <c r="AL75" s="86">
        <f t="shared" si="262"/>
        <v>1</v>
      </c>
      <c r="AM75" s="86">
        <f t="shared" si="262"/>
        <v>1</v>
      </c>
      <c r="AN75" s="86">
        <f t="shared" si="262"/>
        <v>1</v>
      </c>
      <c r="AO75" s="86">
        <f t="shared" si="262"/>
        <v>1</v>
      </c>
      <c r="AP75" s="86">
        <f t="shared" si="262"/>
        <v>1</v>
      </c>
      <c r="AQ75" s="86">
        <f t="shared" si="262"/>
        <v>1</v>
      </c>
      <c r="AR75" s="86">
        <f t="shared" si="262"/>
        <v>1</v>
      </c>
      <c r="AS75" s="86">
        <f t="shared" si="262"/>
        <v>1</v>
      </c>
      <c r="AT75" s="86">
        <f t="shared" si="262"/>
        <v>1</v>
      </c>
      <c r="AU75" s="86">
        <f t="shared" si="262"/>
        <v>1</v>
      </c>
      <c r="AV75" s="86">
        <f t="shared" si="262"/>
        <v>1</v>
      </c>
      <c r="AW75" s="86">
        <f t="shared" si="262"/>
        <v>1</v>
      </c>
      <c r="AX75" s="86">
        <f t="shared" si="262"/>
        <v>1</v>
      </c>
      <c r="AY75" s="86">
        <f t="shared" si="262"/>
        <v>1</v>
      </c>
      <c r="AZ75" s="86">
        <f t="shared" si="262"/>
        <v>1</v>
      </c>
      <c r="BA75" s="86">
        <f t="shared" si="262"/>
        <v>1</v>
      </c>
      <c r="BB75" s="86">
        <f t="shared" si="262"/>
        <v>1</v>
      </c>
      <c r="BC75" s="86">
        <f t="shared" si="262"/>
        <v>1</v>
      </c>
      <c r="BD75" s="86">
        <f t="shared" si="262"/>
        <v>1</v>
      </c>
      <c r="BE75" s="86">
        <f t="shared" si="262"/>
        <v>1</v>
      </c>
      <c r="BF75" s="86">
        <f t="shared" si="262"/>
        <v>1</v>
      </c>
      <c r="BG75" s="86">
        <f t="shared" si="262"/>
        <v>1</v>
      </c>
      <c r="BH75" s="86">
        <f t="shared" si="262"/>
        <v>1</v>
      </c>
      <c r="BI75" s="86">
        <f t="shared" si="262"/>
        <v>1</v>
      </c>
      <c r="BJ75" s="86">
        <f t="shared" si="262"/>
        <v>1</v>
      </c>
      <c r="BK75" s="86">
        <f t="shared" si="262"/>
        <v>1</v>
      </c>
      <c r="BL75" s="86">
        <f t="shared" si="262"/>
        <v>1</v>
      </c>
      <c r="BM75" s="86">
        <f t="shared" si="262"/>
        <v>1</v>
      </c>
      <c r="BN75" s="86">
        <f t="shared" si="262"/>
        <v>1</v>
      </c>
      <c r="BO75" s="86">
        <f t="shared" si="262"/>
        <v>1</v>
      </c>
      <c r="BP75" s="86">
        <f t="shared" si="262"/>
        <v>1</v>
      </c>
      <c r="BQ75" s="86">
        <f t="shared" si="262"/>
        <v>1</v>
      </c>
      <c r="BR75" s="86">
        <f t="shared" si="262"/>
        <v>1</v>
      </c>
      <c r="BS75" s="86">
        <f t="shared" si="262"/>
        <v>1</v>
      </c>
      <c r="BT75" s="86">
        <f t="shared" si="262"/>
        <v>1</v>
      </c>
      <c r="BU75" s="86">
        <f t="shared" si="262"/>
        <v>1</v>
      </c>
      <c r="BV75" s="86">
        <f t="shared" si="262"/>
        <v>1</v>
      </c>
      <c r="BW75" s="86">
        <f t="shared" ref="BW75:EH75" si="263" xml:space="preserve"> IF(AND(BW74 &gt; $F72, BW74 &lt;=$F73), 1, 0)</f>
        <v>1</v>
      </c>
      <c r="BX75" s="86">
        <f t="shared" si="263"/>
        <v>1</v>
      </c>
      <c r="BY75" s="86">
        <f t="shared" si="263"/>
        <v>1</v>
      </c>
      <c r="BZ75" s="86">
        <f t="shared" si="263"/>
        <v>1</v>
      </c>
      <c r="CA75" s="86">
        <f t="shared" si="263"/>
        <v>1</v>
      </c>
      <c r="CB75" s="86">
        <f t="shared" si="263"/>
        <v>1</v>
      </c>
      <c r="CC75" s="86">
        <f t="shared" si="263"/>
        <v>1</v>
      </c>
      <c r="CD75" s="86">
        <f t="shared" si="263"/>
        <v>1</v>
      </c>
      <c r="CE75" s="86">
        <f t="shared" si="263"/>
        <v>1</v>
      </c>
      <c r="CF75" s="86">
        <f t="shared" si="263"/>
        <v>1</v>
      </c>
      <c r="CG75" s="86">
        <f t="shared" si="263"/>
        <v>1</v>
      </c>
      <c r="CH75" s="86">
        <f t="shared" si="263"/>
        <v>1</v>
      </c>
      <c r="CI75" s="86">
        <f t="shared" si="263"/>
        <v>1</v>
      </c>
      <c r="CJ75" s="86">
        <f t="shared" si="263"/>
        <v>1</v>
      </c>
      <c r="CK75" s="86">
        <f t="shared" si="263"/>
        <v>1</v>
      </c>
      <c r="CL75" s="86">
        <f t="shared" si="263"/>
        <v>1</v>
      </c>
      <c r="CM75" s="86">
        <f t="shared" si="263"/>
        <v>1</v>
      </c>
      <c r="CN75" s="86">
        <f t="shared" si="263"/>
        <v>1</v>
      </c>
      <c r="CO75" s="86">
        <f t="shared" si="263"/>
        <v>1</v>
      </c>
      <c r="CP75" s="86">
        <f t="shared" si="263"/>
        <v>1</v>
      </c>
      <c r="CQ75" s="86">
        <f t="shared" si="263"/>
        <v>1</v>
      </c>
      <c r="CR75" s="86">
        <f t="shared" si="263"/>
        <v>1</v>
      </c>
      <c r="CS75" s="86">
        <f t="shared" si="263"/>
        <v>1</v>
      </c>
      <c r="CT75" s="86">
        <f t="shared" si="263"/>
        <v>1</v>
      </c>
      <c r="CU75" s="86">
        <f t="shared" si="263"/>
        <v>1</v>
      </c>
      <c r="CV75" s="86">
        <f t="shared" si="263"/>
        <v>1</v>
      </c>
      <c r="CW75" s="86">
        <f t="shared" si="263"/>
        <v>1</v>
      </c>
      <c r="CX75" s="86">
        <f t="shared" si="263"/>
        <v>1</v>
      </c>
      <c r="CY75" s="86">
        <f t="shared" si="263"/>
        <v>1</v>
      </c>
      <c r="CZ75" s="86">
        <f t="shared" si="263"/>
        <v>1</v>
      </c>
      <c r="DA75" s="86">
        <f t="shared" si="263"/>
        <v>1</v>
      </c>
      <c r="DB75" s="86">
        <f t="shared" si="263"/>
        <v>1</v>
      </c>
      <c r="DC75" s="86">
        <f t="shared" si="263"/>
        <v>1</v>
      </c>
      <c r="DD75" s="86">
        <f t="shared" si="263"/>
        <v>1</v>
      </c>
      <c r="DE75" s="86">
        <f t="shared" si="263"/>
        <v>1</v>
      </c>
      <c r="DF75" s="86">
        <f t="shared" si="263"/>
        <v>1</v>
      </c>
      <c r="DG75" s="86">
        <f t="shared" si="263"/>
        <v>1</v>
      </c>
      <c r="DH75" s="86">
        <f t="shared" si="263"/>
        <v>0</v>
      </c>
      <c r="DI75" s="86">
        <f t="shared" si="263"/>
        <v>0</v>
      </c>
      <c r="DJ75" s="86">
        <f t="shared" si="263"/>
        <v>0</v>
      </c>
      <c r="DK75" s="86">
        <f t="shared" si="263"/>
        <v>0</v>
      </c>
      <c r="DL75" s="86">
        <f t="shared" si="263"/>
        <v>0</v>
      </c>
      <c r="DM75" s="86">
        <f t="shared" si="263"/>
        <v>0</v>
      </c>
      <c r="DN75" s="86">
        <f t="shared" si="263"/>
        <v>0</v>
      </c>
      <c r="DO75" s="86">
        <f t="shared" si="263"/>
        <v>0</v>
      </c>
      <c r="DP75" s="86">
        <f t="shared" si="263"/>
        <v>0</v>
      </c>
      <c r="DQ75" s="86">
        <f t="shared" si="263"/>
        <v>0</v>
      </c>
      <c r="DR75" s="86">
        <f t="shared" si="263"/>
        <v>0</v>
      </c>
      <c r="DS75" s="86">
        <f t="shared" si="263"/>
        <v>0</v>
      </c>
      <c r="DT75" s="86">
        <f t="shared" si="263"/>
        <v>0</v>
      </c>
    </row>
    <row r="76" spans="1:124" s="96" customFormat="1" ht="14.4" x14ac:dyDescent="0.25">
      <c r="A76" s="7"/>
      <c r="B76" s="7"/>
      <c r="C76" s="8"/>
      <c r="D76" s="10"/>
      <c r="E76" s="22" t="s">
        <v>45</v>
      </c>
      <c r="F76" s="22">
        <f>SUM(J75:DJ75)</f>
        <v>76</v>
      </c>
      <c r="G76" s="22" t="s">
        <v>31</v>
      </c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</row>
    <row r="77" spans="1:124" s="96" customFormat="1" ht="14.4" x14ac:dyDescent="0.25">
      <c r="A77" s="7"/>
      <c r="B77" s="7"/>
      <c r="C77" s="8"/>
      <c r="D77" s="10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</row>
    <row r="78" spans="1:124" s="96" customFormat="1" ht="14.4" x14ac:dyDescent="0.25">
      <c r="A78" s="7"/>
      <c r="B78" s="7" t="s">
        <v>318</v>
      </c>
      <c r="C78" s="8"/>
      <c r="D78" s="10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</row>
    <row r="79" spans="1:124" s="95" customFormat="1" ht="14.4" x14ac:dyDescent="0.25">
      <c r="A79" s="19"/>
      <c r="B79" s="19"/>
      <c r="C79" s="20"/>
      <c r="D79" s="22"/>
      <c r="E79" s="94" t="str">
        <f xml:space="preserve"> InpC!E$13</f>
        <v>Acquisition / initial balance date</v>
      </c>
      <c r="F79" s="76">
        <f xml:space="preserve"> InpC!F$13</f>
        <v>44742</v>
      </c>
      <c r="G79" s="94" t="str">
        <f xml:space="preserve"> InpC!G$13</f>
        <v>date</v>
      </c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</row>
    <row r="80" spans="1:124" s="83" customFormat="1" ht="14.4" x14ac:dyDescent="0.25">
      <c r="A80" s="19"/>
      <c r="B80" s="19"/>
      <c r="C80" s="20"/>
      <c r="D80" s="22"/>
      <c r="E80" s="414" t="str">
        <f xml:space="preserve"> Debt!E$13</f>
        <v>loan term</v>
      </c>
      <c r="F80" s="415">
        <f xml:space="preserve"> Debt!F$13</f>
        <v>15</v>
      </c>
      <c r="G80" s="414" t="str">
        <f xml:space="preserve"> Debt!G$13</f>
        <v>years</v>
      </c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</row>
    <row r="81" spans="1:124" s="81" customFormat="1" ht="14.4" x14ac:dyDescent="0.25">
      <c r="A81" s="19"/>
      <c r="B81" s="19"/>
      <c r="C81" s="20"/>
      <c r="D81" s="22"/>
      <c r="E81" s="357" t="s">
        <v>319</v>
      </c>
      <c r="F81" s="358">
        <f>EOMONTH(F79,F80*12)</f>
        <v>50221</v>
      </c>
      <c r="G81" s="357" t="s">
        <v>4</v>
      </c>
      <c r="H81" s="37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</row>
    <row r="82" spans="1:124" s="68" customFormat="1" ht="14.4" x14ac:dyDescent="0.25">
      <c r="A82" s="19"/>
      <c r="B82" s="19"/>
      <c r="C82" s="20"/>
      <c r="D82" s="22"/>
      <c r="E82" s="37"/>
      <c r="F82" s="37"/>
      <c r="G82" s="37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</row>
    <row r="83" spans="1:124" s="77" customFormat="1" ht="14.4" x14ac:dyDescent="0.25">
      <c r="A83" s="19"/>
      <c r="B83" s="19"/>
      <c r="C83" s="20"/>
      <c r="D83" s="22"/>
      <c r="E83" s="353" t="str">
        <f xml:space="preserve"> E$79</f>
        <v>Acquisition / initial balance date</v>
      </c>
      <c r="F83" s="358">
        <f xml:space="preserve"> F$79</f>
        <v>44742</v>
      </c>
      <c r="G83" s="353" t="str">
        <f xml:space="preserve"> G$79</f>
        <v>date</v>
      </c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</row>
    <row r="84" spans="1:124" s="28" customFormat="1" ht="14.4" x14ac:dyDescent="0.25">
      <c r="A84" s="19"/>
      <c r="B84" s="19"/>
      <c r="C84" s="20"/>
      <c r="D84" s="22"/>
      <c r="E84" s="355" t="str">
        <f xml:space="preserve"> E$81</f>
        <v>last fore cast date</v>
      </c>
      <c r="F84" s="356">
        <f xml:space="preserve"> F$81</f>
        <v>50221</v>
      </c>
      <c r="G84" s="355" t="str">
        <f xml:space="preserve"> G$81</f>
        <v>date</v>
      </c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</row>
    <row r="85" spans="1:124" s="85" customFormat="1" ht="14.4" x14ac:dyDescent="0.25">
      <c r="A85" s="19"/>
      <c r="B85" s="19"/>
      <c r="C85" s="20"/>
      <c r="D85" s="22"/>
      <c r="E85" s="45" t="str">
        <f xml:space="preserve"> E$18</f>
        <v xml:space="preserve">Model period ending </v>
      </c>
      <c r="F85" s="45">
        <f t="shared" ref="F85:BQ85" si="264" xml:space="preserve"> F$18</f>
        <v>0</v>
      </c>
      <c r="G85" s="45" t="str">
        <f t="shared" si="264"/>
        <v>date</v>
      </c>
      <c r="H85" s="45">
        <f t="shared" si="264"/>
        <v>0</v>
      </c>
      <c r="I85" s="45">
        <f t="shared" si="264"/>
        <v>0</v>
      </c>
      <c r="J85" s="45">
        <f t="shared" si="264"/>
        <v>44651</v>
      </c>
      <c r="K85" s="45">
        <f t="shared" si="264"/>
        <v>44742</v>
      </c>
      <c r="L85" s="45">
        <f t="shared" si="264"/>
        <v>44834</v>
      </c>
      <c r="M85" s="45">
        <f t="shared" si="264"/>
        <v>44926</v>
      </c>
      <c r="N85" s="45">
        <f t="shared" si="264"/>
        <v>45016</v>
      </c>
      <c r="O85" s="45">
        <f t="shared" si="264"/>
        <v>45107</v>
      </c>
      <c r="P85" s="45">
        <f t="shared" si="264"/>
        <v>45199</v>
      </c>
      <c r="Q85" s="45">
        <f t="shared" si="264"/>
        <v>45291</v>
      </c>
      <c r="R85" s="45">
        <f t="shared" si="264"/>
        <v>45382</v>
      </c>
      <c r="S85" s="45">
        <f t="shared" si="264"/>
        <v>45473</v>
      </c>
      <c r="T85" s="45">
        <f t="shared" si="264"/>
        <v>45565</v>
      </c>
      <c r="U85" s="45">
        <f t="shared" si="264"/>
        <v>45657</v>
      </c>
      <c r="V85" s="45">
        <f t="shared" si="264"/>
        <v>45747</v>
      </c>
      <c r="W85" s="45">
        <f t="shared" si="264"/>
        <v>45838</v>
      </c>
      <c r="X85" s="45">
        <f t="shared" si="264"/>
        <v>45930</v>
      </c>
      <c r="Y85" s="45">
        <f t="shared" si="264"/>
        <v>46022</v>
      </c>
      <c r="Z85" s="45">
        <f t="shared" si="264"/>
        <v>46112</v>
      </c>
      <c r="AA85" s="45">
        <f t="shared" si="264"/>
        <v>46203</v>
      </c>
      <c r="AB85" s="45">
        <f t="shared" si="264"/>
        <v>46295</v>
      </c>
      <c r="AC85" s="45">
        <f t="shared" si="264"/>
        <v>46387</v>
      </c>
      <c r="AD85" s="45">
        <f t="shared" si="264"/>
        <v>46477</v>
      </c>
      <c r="AE85" s="45">
        <f t="shared" si="264"/>
        <v>46568</v>
      </c>
      <c r="AF85" s="45">
        <f t="shared" si="264"/>
        <v>46660</v>
      </c>
      <c r="AG85" s="45">
        <f t="shared" si="264"/>
        <v>46752</v>
      </c>
      <c r="AH85" s="45">
        <f t="shared" si="264"/>
        <v>46843</v>
      </c>
      <c r="AI85" s="45">
        <f t="shared" si="264"/>
        <v>46934</v>
      </c>
      <c r="AJ85" s="45">
        <f t="shared" si="264"/>
        <v>47026</v>
      </c>
      <c r="AK85" s="45">
        <f t="shared" si="264"/>
        <v>47118</v>
      </c>
      <c r="AL85" s="45">
        <f t="shared" si="264"/>
        <v>47208</v>
      </c>
      <c r="AM85" s="45">
        <f t="shared" si="264"/>
        <v>47299</v>
      </c>
      <c r="AN85" s="45">
        <f t="shared" si="264"/>
        <v>47391</v>
      </c>
      <c r="AO85" s="45">
        <f t="shared" si="264"/>
        <v>47483</v>
      </c>
      <c r="AP85" s="45">
        <f t="shared" si="264"/>
        <v>47573</v>
      </c>
      <c r="AQ85" s="45">
        <f t="shared" si="264"/>
        <v>47664</v>
      </c>
      <c r="AR85" s="45">
        <f t="shared" si="264"/>
        <v>47756</v>
      </c>
      <c r="AS85" s="45">
        <f t="shared" si="264"/>
        <v>47848</v>
      </c>
      <c r="AT85" s="45">
        <f t="shared" si="264"/>
        <v>47938</v>
      </c>
      <c r="AU85" s="45">
        <f t="shared" si="264"/>
        <v>48029</v>
      </c>
      <c r="AV85" s="45">
        <f t="shared" si="264"/>
        <v>48121</v>
      </c>
      <c r="AW85" s="45">
        <f t="shared" si="264"/>
        <v>48213</v>
      </c>
      <c r="AX85" s="45">
        <f t="shared" si="264"/>
        <v>48304</v>
      </c>
      <c r="AY85" s="45">
        <f t="shared" si="264"/>
        <v>48395</v>
      </c>
      <c r="AZ85" s="45">
        <f t="shared" si="264"/>
        <v>48487</v>
      </c>
      <c r="BA85" s="45">
        <f t="shared" si="264"/>
        <v>48579</v>
      </c>
      <c r="BB85" s="45">
        <f t="shared" si="264"/>
        <v>48669</v>
      </c>
      <c r="BC85" s="45">
        <f t="shared" si="264"/>
        <v>48760</v>
      </c>
      <c r="BD85" s="45">
        <f t="shared" si="264"/>
        <v>48852</v>
      </c>
      <c r="BE85" s="45">
        <f t="shared" si="264"/>
        <v>48944</v>
      </c>
      <c r="BF85" s="45">
        <f t="shared" si="264"/>
        <v>49034</v>
      </c>
      <c r="BG85" s="45">
        <f t="shared" si="264"/>
        <v>49125</v>
      </c>
      <c r="BH85" s="45">
        <f t="shared" si="264"/>
        <v>49217</v>
      </c>
      <c r="BI85" s="45">
        <f t="shared" si="264"/>
        <v>49309</v>
      </c>
      <c r="BJ85" s="45">
        <f t="shared" si="264"/>
        <v>49399</v>
      </c>
      <c r="BK85" s="45">
        <f t="shared" si="264"/>
        <v>49490</v>
      </c>
      <c r="BL85" s="45">
        <f t="shared" si="264"/>
        <v>49582</v>
      </c>
      <c r="BM85" s="45">
        <f t="shared" si="264"/>
        <v>49674</v>
      </c>
      <c r="BN85" s="45">
        <f t="shared" si="264"/>
        <v>49765</v>
      </c>
      <c r="BO85" s="45">
        <f t="shared" si="264"/>
        <v>49856</v>
      </c>
      <c r="BP85" s="45">
        <f t="shared" si="264"/>
        <v>49948</v>
      </c>
      <c r="BQ85" s="45">
        <f t="shared" si="264"/>
        <v>50040</v>
      </c>
      <c r="BR85" s="45">
        <f t="shared" ref="BR85:DT85" si="265" xml:space="preserve"> BR$18</f>
        <v>50130</v>
      </c>
      <c r="BS85" s="45">
        <f t="shared" si="265"/>
        <v>50221</v>
      </c>
      <c r="BT85" s="45">
        <f t="shared" si="265"/>
        <v>50313</v>
      </c>
      <c r="BU85" s="45">
        <f t="shared" si="265"/>
        <v>50405</v>
      </c>
      <c r="BV85" s="45">
        <f t="shared" si="265"/>
        <v>50495</v>
      </c>
      <c r="BW85" s="45">
        <f t="shared" si="265"/>
        <v>50586</v>
      </c>
      <c r="BX85" s="45">
        <f t="shared" si="265"/>
        <v>50678</v>
      </c>
      <c r="BY85" s="45">
        <f t="shared" si="265"/>
        <v>50770</v>
      </c>
      <c r="BZ85" s="45">
        <f t="shared" si="265"/>
        <v>50860</v>
      </c>
      <c r="CA85" s="45">
        <f t="shared" si="265"/>
        <v>50951</v>
      </c>
      <c r="CB85" s="45">
        <f t="shared" si="265"/>
        <v>51043</v>
      </c>
      <c r="CC85" s="45">
        <f t="shared" si="265"/>
        <v>51135</v>
      </c>
      <c r="CD85" s="45">
        <f t="shared" si="265"/>
        <v>51226</v>
      </c>
      <c r="CE85" s="45">
        <f t="shared" si="265"/>
        <v>51317</v>
      </c>
      <c r="CF85" s="45">
        <f t="shared" si="265"/>
        <v>51409</v>
      </c>
      <c r="CG85" s="45">
        <f t="shared" si="265"/>
        <v>51501</v>
      </c>
      <c r="CH85" s="45">
        <f t="shared" si="265"/>
        <v>51591</v>
      </c>
      <c r="CI85" s="45">
        <f t="shared" si="265"/>
        <v>51682</v>
      </c>
      <c r="CJ85" s="45">
        <f t="shared" si="265"/>
        <v>51774</v>
      </c>
      <c r="CK85" s="45">
        <f t="shared" si="265"/>
        <v>51866</v>
      </c>
      <c r="CL85" s="45">
        <f t="shared" si="265"/>
        <v>51956</v>
      </c>
      <c r="CM85" s="45">
        <f t="shared" si="265"/>
        <v>52047</v>
      </c>
      <c r="CN85" s="45">
        <f t="shared" si="265"/>
        <v>52139</v>
      </c>
      <c r="CO85" s="45">
        <f t="shared" si="265"/>
        <v>52231</v>
      </c>
      <c r="CP85" s="45">
        <f t="shared" si="265"/>
        <v>52321</v>
      </c>
      <c r="CQ85" s="45">
        <f t="shared" si="265"/>
        <v>52412</v>
      </c>
      <c r="CR85" s="45">
        <f t="shared" si="265"/>
        <v>52504</v>
      </c>
      <c r="CS85" s="45">
        <f t="shared" si="265"/>
        <v>52596</v>
      </c>
      <c r="CT85" s="45">
        <f t="shared" si="265"/>
        <v>52687</v>
      </c>
      <c r="CU85" s="45">
        <f t="shared" si="265"/>
        <v>52778</v>
      </c>
      <c r="CV85" s="45">
        <f t="shared" si="265"/>
        <v>52870</v>
      </c>
      <c r="CW85" s="45">
        <f t="shared" si="265"/>
        <v>52962</v>
      </c>
      <c r="CX85" s="45">
        <f t="shared" si="265"/>
        <v>53052</v>
      </c>
      <c r="CY85" s="45">
        <f t="shared" si="265"/>
        <v>53143</v>
      </c>
      <c r="CZ85" s="45">
        <f t="shared" si="265"/>
        <v>53235</v>
      </c>
      <c r="DA85" s="45">
        <f t="shared" si="265"/>
        <v>53327</v>
      </c>
      <c r="DB85" s="45">
        <f t="shared" si="265"/>
        <v>53417</v>
      </c>
      <c r="DC85" s="45">
        <f t="shared" si="265"/>
        <v>53508</v>
      </c>
      <c r="DD85" s="45">
        <f t="shared" si="265"/>
        <v>53600</v>
      </c>
      <c r="DE85" s="45">
        <f t="shared" si="265"/>
        <v>53692</v>
      </c>
      <c r="DF85" s="45">
        <f t="shared" si="265"/>
        <v>53782</v>
      </c>
      <c r="DG85" s="45">
        <f t="shared" si="265"/>
        <v>53873</v>
      </c>
      <c r="DH85" s="45">
        <f t="shared" si="265"/>
        <v>53965</v>
      </c>
      <c r="DI85" s="45">
        <f t="shared" si="265"/>
        <v>54057</v>
      </c>
      <c r="DJ85" s="45">
        <f t="shared" si="265"/>
        <v>54148</v>
      </c>
      <c r="DK85" s="45">
        <f t="shared" si="265"/>
        <v>54239</v>
      </c>
      <c r="DL85" s="45">
        <f t="shared" si="265"/>
        <v>54331</v>
      </c>
      <c r="DM85" s="45">
        <f t="shared" si="265"/>
        <v>54423</v>
      </c>
      <c r="DN85" s="45">
        <f t="shared" si="265"/>
        <v>54513</v>
      </c>
      <c r="DO85" s="45">
        <f t="shared" si="265"/>
        <v>54604</v>
      </c>
      <c r="DP85" s="45">
        <f t="shared" si="265"/>
        <v>54696</v>
      </c>
      <c r="DQ85" s="45">
        <f t="shared" si="265"/>
        <v>54788</v>
      </c>
      <c r="DR85" s="45">
        <f t="shared" si="265"/>
        <v>54878</v>
      </c>
      <c r="DS85" s="45">
        <f t="shared" si="265"/>
        <v>54969</v>
      </c>
      <c r="DT85" s="45">
        <f t="shared" si="265"/>
        <v>55061</v>
      </c>
    </row>
    <row r="86" spans="1:124" s="305" customFormat="1" ht="14.4" x14ac:dyDescent="0.25">
      <c r="A86" s="287"/>
      <c r="B86" s="287"/>
      <c r="C86" s="288"/>
      <c r="D86" s="289"/>
      <c r="E86" s="86" t="s">
        <v>320</v>
      </c>
      <c r="F86" s="86"/>
      <c r="G86" s="86" t="s">
        <v>33</v>
      </c>
      <c r="H86" s="86">
        <f xml:space="preserve"> SUM(J86:DJ86)</f>
        <v>60</v>
      </c>
      <c r="I86" s="86"/>
      <c r="J86" s="86">
        <f xml:space="preserve"> IF(AND(J85 &gt; $F83, J85 &lt;=$F84), 1, 0)</f>
        <v>0</v>
      </c>
      <c r="K86" s="86">
        <f t="shared" ref="K86:BV86" si="266" xml:space="preserve"> IF(AND(K85 &gt; $F83, K85 &lt;=$F84), 1, 0)</f>
        <v>0</v>
      </c>
      <c r="L86" s="86">
        <f t="shared" si="266"/>
        <v>1</v>
      </c>
      <c r="M86" s="86">
        <f t="shared" si="266"/>
        <v>1</v>
      </c>
      <c r="N86" s="86">
        <f t="shared" si="266"/>
        <v>1</v>
      </c>
      <c r="O86" s="86">
        <f t="shared" si="266"/>
        <v>1</v>
      </c>
      <c r="P86" s="86">
        <f t="shared" si="266"/>
        <v>1</v>
      </c>
      <c r="Q86" s="86">
        <f t="shared" si="266"/>
        <v>1</v>
      </c>
      <c r="R86" s="86">
        <f t="shared" si="266"/>
        <v>1</v>
      </c>
      <c r="S86" s="86">
        <f t="shared" si="266"/>
        <v>1</v>
      </c>
      <c r="T86" s="86">
        <f t="shared" si="266"/>
        <v>1</v>
      </c>
      <c r="U86" s="86">
        <f t="shared" si="266"/>
        <v>1</v>
      </c>
      <c r="V86" s="86">
        <f t="shared" si="266"/>
        <v>1</v>
      </c>
      <c r="W86" s="86">
        <f t="shared" si="266"/>
        <v>1</v>
      </c>
      <c r="X86" s="86">
        <f t="shared" si="266"/>
        <v>1</v>
      </c>
      <c r="Y86" s="86">
        <f t="shared" si="266"/>
        <v>1</v>
      </c>
      <c r="Z86" s="86">
        <f t="shared" si="266"/>
        <v>1</v>
      </c>
      <c r="AA86" s="86">
        <f t="shared" si="266"/>
        <v>1</v>
      </c>
      <c r="AB86" s="86">
        <f t="shared" si="266"/>
        <v>1</v>
      </c>
      <c r="AC86" s="86">
        <f t="shared" si="266"/>
        <v>1</v>
      </c>
      <c r="AD86" s="86">
        <f t="shared" si="266"/>
        <v>1</v>
      </c>
      <c r="AE86" s="86">
        <f t="shared" si="266"/>
        <v>1</v>
      </c>
      <c r="AF86" s="86">
        <f t="shared" si="266"/>
        <v>1</v>
      </c>
      <c r="AG86" s="86">
        <f t="shared" si="266"/>
        <v>1</v>
      </c>
      <c r="AH86" s="86">
        <f t="shared" si="266"/>
        <v>1</v>
      </c>
      <c r="AI86" s="86">
        <f t="shared" si="266"/>
        <v>1</v>
      </c>
      <c r="AJ86" s="86">
        <f t="shared" si="266"/>
        <v>1</v>
      </c>
      <c r="AK86" s="86">
        <f t="shared" si="266"/>
        <v>1</v>
      </c>
      <c r="AL86" s="86">
        <f t="shared" si="266"/>
        <v>1</v>
      </c>
      <c r="AM86" s="86">
        <f t="shared" si="266"/>
        <v>1</v>
      </c>
      <c r="AN86" s="86">
        <f t="shared" si="266"/>
        <v>1</v>
      </c>
      <c r="AO86" s="86">
        <f t="shared" si="266"/>
        <v>1</v>
      </c>
      <c r="AP86" s="86">
        <f t="shared" si="266"/>
        <v>1</v>
      </c>
      <c r="AQ86" s="86">
        <f t="shared" si="266"/>
        <v>1</v>
      </c>
      <c r="AR86" s="86">
        <f t="shared" si="266"/>
        <v>1</v>
      </c>
      <c r="AS86" s="86">
        <f t="shared" si="266"/>
        <v>1</v>
      </c>
      <c r="AT86" s="86">
        <f t="shared" si="266"/>
        <v>1</v>
      </c>
      <c r="AU86" s="86">
        <f t="shared" si="266"/>
        <v>1</v>
      </c>
      <c r="AV86" s="86">
        <f t="shared" si="266"/>
        <v>1</v>
      </c>
      <c r="AW86" s="86">
        <f t="shared" si="266"/>
        <v>1</v>
      </c>
      <c r="AX86" s="86">
        <f t="shared" si="266"/>
        <v>1</v>
      </c>
      <c r="AY86" s="86">
        <f t="shared" si="266"/>
        <v>1</v>
      </c>
      <c r="AZ86" s="86">
        <f t="shared" si="266"/>
        <v>1</v>
      </c>
      <c r="BA86" s="86">
        <f t="shared" si="266"/>
        <v>1</v>
      </c>
      <c r="BB86" s="86">
        <f t="shared" si="266"/>
        <v>1</v>
      </c>
      <c r="BC86" s="86">
        <f t="shared" si="266"/>
        <v>1</v>
      </c>
      <c r="BD86" s="86">
        <f t="shared" si="266"/>
        <v>1</v>
      </c>
      <c r="BE86" s="86">
        <f t="shared" si="266"/>
        <v>1</v>
      </c>
      <c r="BF86" s="86">
        <f t="shared" si="266"/>
        <v>1</v>
      </c>
      <c r="BG86" s="86">
        <f t="shared" si="266"/>
        <v>1</v>
      </c>
      <c r="BH86" s="86">
        <f t="shared" si="266"/>
        <v>1</v>
      </c>
      <c r="BI86" s="86">
        <f t="shared" si="266"/>
        <v>1</v>
      </c>
      <c r="BJ86" s="86">
        <f t="shared" si="266"/>
        <v>1</v>
      </c>
      <c r="BK86" s="86">
        <f t="shared" si="266"/>
        <v>1</v>
      </c>
      <c r="BL86" s="86">
        <f t="shared" si="266"/>
        <v>1</v>
      </c>
      <c r="BM86" s="86">
        <f t="shared" si="266"/>
        <v>1</v>
      </c>
      <c r="BN86" s="86">
        <f t="shared" si="266"/>
        <v>1</v>
      </c>
      <c r="BO86" s="86">
        <f t="shared" si="266"/>
        <v>1</v>
      </c>
      <c r="BP86" s="86">
        <f t="shared" si="266"/>
        <v>1</v>
      </c>
      <c r="BQ86" s="86">
        <f t="shared" si="266"/>
        <v>1</v>
      </c>
      <c r="BR86" s="86">
        <f t="shared" si="266"/>
        <v>1</v>
      </c>
      <c r="BS86" s="86">
        <f t="shared" si="266"/>
        <v>1</v>
      </c>
      <c r="BT86" s="86">
        <f t="shared" si="266"/>
        <v>0</v>
      </c>
      <c r="BU86" s="86">
        <f t="shared" si="266"/>
        <v>0</v>
      </c>
      <c r="BV86" s="86">
        <f t="shared" si="266"/>
        <v>0</v>
      </c>
      <c r="BW86" s="86">
        <f t="shared" ref="BW86:EH86" si="267" xml:space="preserve"> IF(AND(BW85 &gt; $F83, BW85 &lt;=$F84), 1, 0)</f>
        <v>0</v>
      </c>
      <c r="BX86" s="86">
        <f t="shared" si="267"/>
        <v>0</v>
      </c>
      <c r="BY86" s="86">
        <f t="shared" si="267"/>
        <v>0</v>
      </c>
      <c r="BZ86" s="86">
        <f t="shared" si="267"/>
        <v>0</v>
      </c>
      <c r="CA86" s="86">
        <f t="shared" si="267"/>
        <v>0</v>
      </c>
      <c r="CB86" s="86">
        <f t="shared" si="267"/>
        <v>0</v>
      </c>
      <c r="CC86" s="86">
        <f t="shared" si="267"/>
        <v>0</v>
      </c>
      <c r="CD86" s="86">
        <f t="shared" si="267"/>
        <v>0</v>
      </c>
      <c r="CE86" s="86">
        <f t="shared" si="267"/>
        <v>0</v>
      </c>
      <c r="CF86" s="86">
        <f t="shared" si="267"/>
        <v>0</v>
      </c>
      <c r="CG86" s="86">
        <f t="shared" si="267"/>
        <v>0</v>
      </c>
      <c r="CH86" s="86">
        <f t="shared" si="267"/>
        <v>0</v>
      </c>
      <c r="CI86" s="86">
        <f t="shared" si="267"/>
        <v>0</v>
      </c>
      <c r="CJ86" s="86">
        <f t="shared" si="267"/>
        <v>0</v>
      </c>
      <c r="CK86" s="86">
        <f t="shared" si="267"/>
        <v>0</v>
      </c>
      <c r="CL86" s="86">
        <f t="shared" si="267"/>
        <v>0</v>
      </c>
      <c r="CM86" s="86">
        <f t="shared" si="267"/>
        <v>0</v>
      </c>
      <c r="CN86" s="86">
        <f t="shared" si="267"/>
        <v>0</v>
      </c>
      <c r="CO86" s="86">
        <f t="shared" si="267"/>
        <v>0</v>
      </c>
      <c r="CP86" s="86">
        <f t="shared" si="267"/>
        <v>0</v>
      </c>
      <c r="CQ86" s="86">
        <f t="shared" si="267"/>
        <v>0</v>
      </c>
      <c r="CR86" s="86">
        <f t="shared" si="267"/>
        <v>0</v>
      </c>
      <c r="CS86" s="86">
        <f t="shared" si="267"/>
        <v>0</v>
      </c>
      <c r="CT86" s="86">
        <f t="shared" si="267"/>
        <v>0</v>
      </c>
      <c r="CU86" s="86">
        <f t="shared" si="267"/>
        <v>0</v>
      </c>
      <c r="CV86" s="86">
        <f t="shared" si="267"/>
        <v>0</v>
      </c>
      <c r="CW86" s="86">
        <f t="shared" si="267"/>
        <v>0</v>
      </c>
      <c r="CX86" s="86">
        <f t="shared" si="267"/>
        <v>0</v>
      </c>
      <c r="CY86" s="86">
        <f t="shared" si="267"/>
        <v>0</v>
      </c>
      <c r="CZ86" s="86">
        <f t="shared" si="267"/>
        <v>0</v>
      </c>
      <c r="DA86" s="86">
        <f t="shared" si="267"/>
        <v>0</v>
      </c>
      <c r="DB86" s="86">
        <f t="shared" si="267"/>
        <v>0</v>
      </c>
      <c r="DC86" s="86">
        <f t="shared" si="267"/>
        <v>0</v>
      </c>
      <c r="DD86" s="86">
        <f t="shared" si="267"/>
        <v>0</v>
      </c>
      <c r="DE86" s="86">
        <f t="shared" si="267"/>
        <v>0</v>
      </c>
      <c r="DF86" s="86">
        <f t="shared" si="267"/>
        <v>0</v>
      </c>
      <c r="DG86" s="86">
        <f t="shared" si="267"/>
        <v>0</v>
      </c>
      <c r="DH86" s="86">
        <f t="shared" si="267"/>
        <v>0</v>
      </c>
      <c r="DI86" s="86">
        <f t="shared" si="267"/>
        <v>0</v>
      </c>
      <c r="DJ86" s="86">
        <f t="shared" si="267"/>
        <v>0</v>
      </c>
      <c r="DK86" s="86">
        <f t="shared" si="267"/>
        <v>0</v>
      </c>
      <c r="DL86" s="86">
        <f t="shared" si="267"/>
        <v>0</v>
      </c>
      <c r="DM86" s="86">
        <f t="shared" si="267"/>
        <v>0</v>
      </c>
      <c r="DN86" s="86">
        <f t="shared" si="267"/>
        <v>0</v>
      </c>
      <c r="DO86" s="86">
        <f t="shared" si="267"/>
        <v>0</v>
      </c>
      <c r="DP86" s="86">
        <f t="shared" si="267"/>
        <v>0</v>
      </c>
      <c r="DQ86" s="86">
        <f t="shared" si="267"/>
        <v>0</v>
      </c>
      <c r="DR86" s="86">
        <f t="shared" si="267"/>
        <v>0</v>
      </c>
      <c r="DS86" s="86">
        <f t="shared" si="267"/>
        <v>0</v>
      </c>
      <c r="DT86" s="86">
        <f t="shared" si="267"/>
        <v>0</v>
      </c>
    </row>
    <row r="87" spans="1:124" s="96" customFormat="1" ht="14.4" x14ac:dyDescent="0.25">
      <c r="A87" s="7"/>
      <c r="B87" s="7"/>
      <c r="C87" s="8"/>
      <c r="D87" s="10"/>
      <c r="E87" s="22" t="s">
        <v>45</v>
      </c>
      <c r="F87" s="22">
        <f>SUM(J86:DJ86)</f>
        <v>60</v>
      </c>
      <c r="G87" s="22" t="s">
        <v>31</v>
      </c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</row>
    <row r="88" spans="1:124" s="96" customFormat="1" ht="14.4" x14ac:dyDescent="0.25">
      <c r="A88" s="7"/>
      <c r="B88" s="7"/>
      <c r="C88" s="8"/>
      <c r="D88" s="10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</row>
    <row r="89" spans="1:124" s="96" customFormat="1" ht="14.4" x14ac:dyDescent="0.25">
      <c r="A89" s="7"/>
      <c r="B89" s="7"/>
      <c r="C89" s="8"/>
      <c r="D89" s="10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</row>
    <row r="90" spans="1:124" s="96" customFormat="1" ht="14.4" x14ac:dyDescent="0.25">
      <c r="A90" s="7"/>
      <c r="B90" s="7" t="s">
        <v>325</v>
      </c>
      <c r="C90" s="8"/>
      <c r="D90" s="10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</row>
    <row r="91" spans="1:124" s="95" customFormat="1" ht="14.4" x14ac:dyDescent="0.25">
      <c r="A91" s="19"/>
      <c r="B91" s="19"/>
      <c r="C91" s="20"/>
      <c r="D91" s="22"/>
      <c r="E91" s="357" t="str">
        <f xml:space="preserve"> E$62</f>
        <v>initial balance date</v>
      </c>
      <c r="F91" s="353">
        <f xml:space="preserve"> F$62</f>
        <v>46752</v>
      </c>
      <c r="G91" s="357" t="str">
        <f xml:space="preserve"> G$62</f>
        <v>date</v>
      </c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</row>
    <row r="92" spans="1:124" s="83" customFormat="1" ht="14.4" x14ac:dyDescent="0.25">
      <c r="A92" s="19"/>
      <c r="B92" s="19"/>
      <c r="C92" s="20"/>
      <c r="D92" s="22"/>
      <c r="E92" s="414" t="str">
        <f xml:space="preserve"> InpC!E$78</f>
        <v>loan term</v>
      </c>
      <c r="F92" s="415">
        <f xml:space="preserve"> InpC!F$78</f>
        <v>10</v>
      </c>
      <c r="G92" s="414" t="str">
        <f xml:space="preserve"> InpC!G$78</f>
        <v>years</v>
      </c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</row>
    <row r="93" spans="1:124" s="81" customFormat="1" ht="14.4" x14ac:dyDescent="0.25">
      <c r="A93" s="19"/>
      <c r="B93" s="19"/>
      <c r="C93" s="20"/>
      <c r="D93" s="22"/>
      <c r="E93" s="357" t="s">
        <v>319</v>
      </c>
      <c r="F93" s="358">
        <f>EOMONTH(F91,F92*12)</f>
        <v>50405</v>
      </c>
      <c r="G93" s="357" t="s">
        <v>4</v>
      </c>
      <c r="H93" s="37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</row>
    <row r="94" spans="1:124" s="68" customFormat="1" ht="14.4" x14ac:dyDescent="0.25">
      <c r="A94" s="19"/>
      <c r="B94" s="19"/>
      <c r="C94" s="20"/>
      <c r="D94" s="22"/>
      <c r="E94" s="37"/>
      <c r="F94" s="37"/>
      <c r="G94" s="37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</row>
    <row r="95" spans="1:124" s="77" customFormat="1" ht="14.4" x14ac:dyDescent="0.25">
      <c r="A95" s="19"/>
      <c r="B95" s="19"/>
      <c r="C95" s="20"/>
      <c r="D95" s="22"/>
      <c r="E95" s="353" t="str">
        <f xml:space="preserve"> E$91</f>
        <v>initial balance date</v>
      </c>
      <c r="F95" s="358">
        <f xml:space="preserve"> F$91</f>
        <v>46752</v>
      </c>
      <c r="G95" s="353" t="str">
        <f xml:space="preserve"> G$91</f>
        <v>date</v>
      </c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</row>
    <row r="96" spans="1:124" s="28" customFormat="1" ht="14.4" x14ac:dyDescent="0.25">
      <c r="A96" s="19"/>
      <c r="B96" s="19"/>
      <c r="C96" s="20"/>
      <c r="D96" s="22"/>
      <c r="E96" s="355" t="str">
        <f xml:space="preserve"> E$93</f>
        <v>last fore cast date</v>
      </c>
      <c r="F96" s="356">
        <f xml:space="preserve"> F$93</f>
        <v>50405</v>
      </c>
      <c r="G96" s="355" t="str">
        <f xml:space="preserve"> G$93</f>
        <v>date</v>
      </c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</row>
    <row r="97" spans="1:124" s="85" customFormat="1" ht="14.4" x14ac:dyDescent="0.25">
      <c r="A97" s="19"/>
      <c r="B97" s="19"/>
      <c r="C97" s="20"/>
      <c r="D97" s="22"/>
      <c r="E97" s="45" t="str">
        <f xml:space="preserve"> E$18</f>
        <v xml:space="preserve">Model period ending </v>
      </c>
      <c r="F97" s="45">
        <f t="shared" ref="F97:BQ97" si="268" xml:space="preserve"> F$18</f>
        <v>0</v>
      </c>
      <c r="G97" s="45" t="str">
        <f t="shared" si="268"/>
        <v>date</v>
      </c>
      <c r="H97" s="45">
        <f t="shared" si="268"/>
        <v>0</v>
      </c>
      <c r="I97" s="45">
        <f t="shared" si="268"/>
        <v>0</v>
      </c>
      <c r="J97" s="45">
        <f t="shared" si="268"/>
        <v>44651</v>
      </c>
      <c r="K97" s="45">
        <f t="shared" si="268"/>
        <v>44742</v>
      </c>
      <c r="L97" s="45">
        <f t="shared" si="268"/>
        <v>44834</v>
      </c>
      <c r="M97" s="45">
        <f t="shared" si="268"/>
        <v>44926</v>
      </c>
      <c r="N97" s="45">
        <f t="shared" si="268"/>
        <v>45016</v>
      </c>
      <c r="O97" s="45">
        <f t="shared" si="268"/>
        <v>45107</v>
      </c>
      <c r="P97" s="45">
        <f t="shared" si="268"/>
        <v>45199</v>
      </c>
      <c r="Q97" s="45">
        <f t="shared" si="268"/>
        <v>45291</v>
      </c>
      <c r="R97" s="45">
        <f t="shared" si="268"/>
        <v>45382</v>
      </c>
      <c r="S97" s="45">
        <f t="shared" si="268"/>
        <v>45473</v>
      </c>
      <c r="T97" s="45">
        <f t="shared" si="268"/>
        <v>45565</v>
      </c>
      <c r="U97" s="45">
        <f t="shared" si="268"/>
        <v>45657</v>
      </c>
      <c r="V97" s="45">
        <f t="shared" si="268"/>
        <v>45747</v>
      </c>
      <c r="W97" s="45">
        <f t="shared" si="268"/>
        <v>45838</v>
      </c>
      <c r="X97" s="45">
        <f t="shared" si="268"/>
        <v>45930</v>
      </c>
      <c r="Y97" s="45">
        <f t="shared" si="268"/>
        <v>46022</v>
      </c>
      <c r="Z97" s="45">
        <f t="shared" si="268"/>
        <v>46112</v>
      </c>
      <c r="AA97" s="45">
        <f t="shared" si="268"/>
        <v>46203</v>
      </c>
      <c r="AB97" s="45">
        <f t="shared" si="268"/>
        <v>46295</v>
      </c>
      <c r="AC97" s="45">
        <f t="shared" si="268"/>
        <v>46387</v>
      </c>
      <c r="AD97" s="45">
        <f t="shared" si="268"/>
        <v>46477</v>
      </c>
      <c r="AE97" s="45">
        <f t="shared" si="268"/>
        <v>46568</v>
      </c>
      <c r="AF97" s="45">
        <f t="shared" si="268"/>
        <v>46660</v>
      </c>
      <c r="AG97" s="45">
        <f t="shared" si="268"/>
        <v>46752</v>
      </c>
      <c r="AH97" s="45">
        <f t="shared" si="268"/>
        <v>46843</v>
      </c>
      <c r="AI97" s="45">
        <f t="shared" si="268"/>
        <v>46934</v>
      </c>
      <c r="AJ97" s="45">
        <f t="shared" si="268"/>
        <v>47026</v>
      </c>
      <c r="AK97" s="45">
        <f t="shared" si="268"/>
        <v>47118</v>
      </c>
      <c r="AL97" s="45">
        <f t="shared" si="268"/>
        <v>47208</v>
      </c>
      <c r="AM97" s="45">
        <f t="shared" si="268"/>
        <v>47299</v>
      </c>
      <c r="AN97" s="45">
        <f t="shared" si="268"/>
        <v>47391</v>
      </c>
      <c r="AO97" s="45">
        <f t="shared" si="268"/>
        <v>47483</v>
      </c>
      <c r="AP97" s="45">
        <f t="shared" si="268"/>
        <v>47573</v>
      </c>
      <c r="AQ97" s="45">
        <f t="shared" si="268"/>
        <v>47664</v>
      </c>
      <c r="AR97" s="45">
        <f t="shared" si="268"/>
        <v>47756</v>
      </c>
      <c r="AS97" s="45">
        <f t="shared" si="268"/>
        <v>47848</v>
      </c>
      <c r="AT97" s="45">
        <f t="shared" si="268"/>
        <v>47938</v>
      </c>
      <c r="AU97" s="45">
        <f t="shared" si="268"/>
        <v>48029</v>
      </c>
      <c r="AV97" s="45">
        <f t="shared" si="268"/>
        <v>48121</v>
      </c>
      <c r="AW97" s="45">
        <f t="shared" si="268"/>
        <v>48213</v>
      </c>
      <c r="AX97" s="45">
        <f t="shared" si="268"/>
        <v>48304</v>
      </c>
      <c r="AY97" s="45">
        <f t="shared" si="268"/>
        <v>48395</v>
      </c>
      <c r="AZ97" s="45">
        <f t="shared" si="268"/>
        <v>48487</v>
      </c>
      <c r="BA97" s="45">
        <f t="shared" si="268"/>
        <v>48579</v>
      </c>
      <c r="BB97" s="45">
        <f t="shared" si="268"/>
        <v>48669</v>
      </c>
      <c r="BC97" s="45">
        <f t="shared" si="268"/>
        <v>48760</v>
      </c>
      <c r="BD97" s="45">
        <f t="shared" si="268"/>
        <v>48852</v>
      </c>
      <c r="BE97" s="45">
        <f t="shared" si="268"/>
        <v>48944</v>
      </c>
      <c r="BF97" s="45">
        <f t="shared" si="268"/>
        <v>49034</v>
      </c>
      <c r="BG97" s="45">
        <f t="shared" si="268"/>
        <v>49125</v>
      </c>
      <c r="BH97" s="45">
        <f t="shared" si="268"/>
        <v>49217</v>
      </c>
      <c r="BI97" s="45">
        <f t="shared" si="268"/>
        <v>49309</v>
      </c>
      <c r="BJ97" s="45">
        <f t="shared" si="268"/>
        <v>49399</v>
      </c>
      <c r="BK97" s="45">
        <f t="shared" si="268"/>
        <v>49490</v>
      </c>
      <c r="BL97" s="45">
        <f t="shared" si="268"/>
        <v>49582</v>
      </c>
      <c r="BM97" s="45">
        <f t="shared" si="268"/>
        <v>49674</v>
      </c>
      <c r="BN97" s="45">
        <f t="shared" si="268"/>
        <v>49765</v>
      </c>
      <c r="BO97" s="45">
        <f t="shared" si="268"/>
        <v>49856</v>
      </c>
      <c r="BP97" s="45">
        <f t="shared" si="268"/>
        <v>49948</v>
      </c>
      <c r="BQ97" s="45">
        <f t="shared" si="268"/>
        <v>50040</v>
      </c>
      <c r="BR97" s="45">
        <f t="shared" ref="BR97:DT97" si="269" xml:space="preserve"> BR$18</f>
        <v>50130</v>
      </c>
      <c r="BS97" s="45">
        <f t="shared" si="269"/>
        <v>50221</v>
      </c>
      <c r="BT97" s="45">
        <f t="shared" si="269"/>
        <v>50313</v>
      </c>
      <c r="BU97" s="45">
        <f t="shared" si="269"/>
        <v>50405</v>
      </c>
      <c r="BV97" s="45">
        <f t="shared" si="269"/>
        <v>50495</v>
      </c>
      <c r="BW97" s="45">
        <f t="shared" si="269"/>
        <v>50586</v>
      </c>
      <c r="BX97" s="45">
        <f t="shared" si="269"/>
        <v>50678</v>
      </c>
      <c r="BY97" s="45">
        <f t="shared" si="269"/>
        <v>50770</v>
      </c>
      <c r="BZ97" s="45">
        <f t="shared" si="269"/>
        <v>50860</v>
      </c>
      <c r="CA97" s="45">
        <f t="shared" si="269"/>
        <v>50951</v>
      </c>
      <c r="CB97" s="45">
        <f t="shared" si="269"/>
        <v>51043</v>
      </c>
      <c r="CC97" s="45">
        <f t="shared" si="269"/>
        <v>51135</v>
      </c>
      <c r="CD97" s="45">
        <f t="shared" si="269"/>
        <v>51226</v>
      </c>
      <c r="CE97" s="45">
        <f t="shared" si="269"/>
        <v>51317</v>
      </c>
      <c r="CF97" s="45">
        <f t="shared" si="269"/>
        <v>51409</v>
      </c>
      <c r="CG97" s="45">
        <f t="shared" si="269"/>
        <v>51501</v>
      </c>
      <c r="CH97" s="45">
        <f t="shared" si="269"/>
        <v>51591</v>
      </c>
      <c r="CI97" s="45">
        <f t="shared" si="269"/>
        <v>51682</v>
      </c>
      <c r="CJ97" s="45">
        <f t="shared" si="269"/>
        <v>51774</v>
      </c>
      <c r="CK97" s="45">
        <f t="shared" si="269"/>
        <v>51866</v>
      </c>
      <c r="CL97" s="45">
        <f t="shared" si="269"/>
        <v>51956</v>
      </c>
      <c r="CM97" s="45">
        <f t="shared" si="269"/>
        <v>52047</v>
      </c>
      <c r="CN97" s="45">
        <f t="shared" si="269"/>
        <v>52139</v>
      </c>
      <c r="CO97" s="45">
        <f t="shared" si="269"/>
        <v>52231</v>
      </c>
      <c r="CP97" s="45">
        <f t="shared" si="269"/>
        <v>52321</v>
      </c>
      <c r="CQ97" s="45">
        <f t="shared" si="269"/>
        <v>52412</v>
      </c>
      <c r="CR97" s="45">
        <f t="shared" si="269"/>
        <v>52504</v>
      </c>
      <c r="CS97" s="45">
        <f t="shared" si="269"/>
        <v>52596</v>
      </c>
      <c r="CT97" s="45">
        <f t="shared" si="269"/>
        <v>52687</v>
      </c>
      <c r="CU97" s="45">
        <f t="shared" si="269"/>
        <v>52778</v>
      </c>
      <c r="CV97" s="45">
        <f t="shared" si="269"/>
        <v>52870</v>
      </c>
      <c r="CW97" s="45">
        <f t="shared" si="269"/>
        <v>52962</v>
      </c>
      <c r="CX97" s="45">
        <f t="shared" si="269"/>
        <v>53052</v>
      </c>
      <c r="CY97" s="45">
        <f t="shared" si="269"/>
        <v>53143</v>
      </c>
      <c r="CZ97" s="45">
        <f t="shared" si="269"/>
        <v>53235</v>
      </c>
      <c r="DA97" s="45">
        <f t="shared" si="269"/>
        <v>53327</v>
      </c>
      <c r="DB97" s="45">
        <f t="shared" si="269"/>
        <v>53417</v>
      </c>
      <c r="DC97" s="45">
        <f t="shared" si="269"/>
        <v>53508</v>
      </c>
      <c r="DD97" s="45">
        <f t="shared" si="269"/>
        <v>53600</v>
      </c>
      <c r="DE97" s="45">
        <f t="shared" si="269"/>
        <v>53692</v>
      </c>
      <c r="DF97" s="45">
        <f t="shared" si="269"/>
        <v>53782</v>
      </c>
      <c r="DG97" s="45">
        <f t="shared" si="269"/>
        <v>53873</v>
      </c>
      <c r="DH97" s="45">
        <f t="shared" si="269"/>
        <v>53965</v>
      </c>
      <c r="DI97" s="45">
        <f t="shared" si="269"/>
        <v>54057</v>
      </c>
      <c r="DJ97" s="45">
        <f t="shared" si="269"/>
        <v>54148</v>
      </c>
      <c r="DK97" s="45">
        <f t="shared" si="269"/>
        <v>54239</v>
      </c>
      <c r="DL97" s="45">
        <f t="shared" si="269"/>
        <v>54331</v>
      </c>
      <c r="DM97" s="45">
        <f t="shared" si="269"/>
        <v>54423</v>
      </c>
      <c r="DN97" s="45">
        <f t="shared" si="269"/>
        <v>54513</v>
      </c>
      <c r="DO97" s="45">
        <f t="shared" si="269"/>
        <v>54604</v>
      </c>
      <c r="DP97" s="45">
        <f t="shared" si="269"/>
        <v>54696</v>
      </c>
      <c r="DQ97" s="45">
        <f t="shared" si="269"/>
        <v>54788</v>
      </c>
      <c r="DR97" s="45">
        <f t="shared" si="269"/>
        <v>54878</v>
      </c>
      <c r="DS97" s="45">
        <f t="shared" si="269"/>
        <v>54969</v>
      </c>
      <c r="DT97" s="45">
        <f t="shared" si="269"/>
        <v>55061</v>
      </c>
    </row>
    <row r="98" spans="1:124" s="305" customFormat="1" ht="14.4" x14ac:dyDescent="0.25">
      <c r="A98" s="287"/>
      <c r="B98" s="287"/>
      <c r="C98" s="288"/>
      <c r="D98" s="289"/>
      <c r="E98" s="86" t="s">
        <v>325</v>
      </c>
      <c r="F98" s="86"/>
      <c r="G98" s="86" t="s">
        <v>33</v>
      </c>
      <c r="H98" s="86">
        <f xml:space="preserve"> SUM(J98:DJ98)</f>
        <v>40</v>
      </c>
      <c r="I98" s="86"/>
      <c r="J98" s="86">
        <f xml:space="preserve"> IF(AND(J97 &gt; $F95, J97 &lt;=$F96), 1, 0)</f>
        <v>0</v>
      </c>
      <c r="K98" s="86">
        <f t="shared" ref="K98:BV98" si="270" xml:space="preserve"> IF(AND(K97 &gt; $F95, K97 &lt;=$F96), 1, 0)</f>
        <v>0</v>
      </c>
      <c r="L98" s="86">
        <f t="shared" si="270"/>
        <v>0</v>
      </c>
      <c r="M98" s="86">
        <f t="shared" si="270"/>
        <v>0</v>
      </c>
      <c r="N98" s="86">
        <f t="shared" si="270"/>
        <v>0</v>
      </c>
      <c r="O98" s="86">
        <f t="shared" si="270"/>
        <v>0</v>
      </c>
      <c r="P98" s="86">
        <f t="shared" si="270"/>
        <v>0</v>
      </c>
      <c r="Q98" s="86">
        <f t="shared" si="270"/>
        <v>0</v>
      </c>
      <c r="R98" s="86">
        <f t="shared" si="270"/>
        <v>0</v>
      </c>
      <c r="S98" s="86">
        <f t="shared" si="270"/>
        <v>0</v>
      </c>
      <c r="T98" s="86">
        <f t="shared" si="270"/>
        <v>0</v>
      </c>
      <c r="U98" s="86">
        <f t="shared" si="270"/>
        <v>0</v>
      </c>
      <c r="V98" s="86">
        <f t="shared" si="270"/>
        <v>0</v>
      </c>
      <c r="W98" s="86">
        <f t="shared" si="270"/>
        <v>0</v>
      </c>
      <c r="X98" s="86">
        <f t="shared" si="270"/>
        <v>0</v>
      </c>
      <c r="Y98" s="86">
        <f t="shared" si="270"/>
        <v>0</v>
      </c>
      <c r="Z98" s="86">
        <f t="shared" si="270"/>
        <v>0</v>
      </c>
      <c r="AA98" s="86">
        <f t="shared" si="270"/>
        <v>0</v>
      </c>
      <c r="AB98" s="86">
        <f t="shared" si="270"/>
        <v>0</v>
      </c>
      <c r="AC98" s="86">
        <f t="shared" si="270"/>
        <v>0</v>
      </c>
      <c r="AD98" s="86">
        <f t="shared" si="270"/>
        <v>0</v>
      </c>
      <c r="AE98" s="86">
        <f t="shared" si="270"/>
        <v>0</v>
      </c>
      <c r="AF98" s="86">
        <f t="shared" si="270"/>
        <v>0</v>
      </c>
      <c r="AG98" s="86">
        <f t="shared" si="270"/>
        <v>0</v>
      </c>
      <c r="AH98" s="86">
        <f t="shared" si="270"/>
        <v>1</v>
      </c>
      <c r="AI98" s="86">
        <f t="shared" si="270"/>
        <v>1</v>
      </c>
      <c r="AJ98" s="86">
        <f t="shared" si="270"/>
        <v>1</v>
      </c>
      <c r="AK98" s="86">
        <f t="shared" si="270"/>
        <v>1</v>
      </c>
      <c r="AL98" s="86">
        <f t="shared" si="270"/>
        <v>1</v>
      </c>
      <c r="AM98" s="86">
        <f t="shared" si="270"/>
        <v>1</v>
      </c>
      <c r="AN98" s="86">
        <f t="shared" si="270"/>
        <v>1</v>
      </c>
      <c r="AO98" s="86">
        <f t="shared" si="270"/>
        <v>1</v>
      </c>
      <c r="AP98" s="86">
        <f t="shared" si="270"/>
        <v>1</v>
      </c>
      <c r="AQ98" s="86">
        <f t="shared" si="270"/>
        <v>1</v>
      </c>
      <c r="AR98" s="86">
        <f t="shared" si="270"/>
        <v>1</v>
      </c>
      <c r="AS98" s="86">
        <f t="shared" si="270"/>
        <v>1</v>
      </c>
      <c r="AT98" s="86">
        <f t="shared" si="270"/>
        <v>1</v>
      </c>
      <c r="AU98" s="86">
        <f t="shared" si="270"/>
        <v>1</v>
      </c>
      <c r="AV98" s="86">
        <f t="shared" si="270"/>
        <v>1</v>
      </c>
      <c r="AW98" s="86">
        <f t="shared" si="270"/>
        <v>1</v>
      </c>
      <c r="AX98" s="86">
        <f t="shared" si="270"/>
        <v>1</v>
      </c>
      <c r="AY98" s="86">
        <f t="shared" si="270"/>
        <v>1</v>
      </c>
      <c r="AZ98" s="86">
        <f t="shared" si="270"/>
        <v>1</v>
      </c>
      <c r="BA98" s="86">
        <f t="shared" si="270"/>
        <v>1</v>
      </c>
      <c r="BB98" s="86">
        <f t="shared" si="270"/>
        <v>1</v>
      </c>
      <c r="BC98" s="86">
        <f t="shared" si="270"/>
        <v>1</v>
      </c>
      <c r="BD98" s="86">
        <f t="shared" si="270"/>
        <v>1</v>
      </c>
      <c r="BE98" s="86">
        <f t="shared" si="270"/>
        <v>1</v>
      </c>
      <c r="BF98" s="86">
        <f t="shared" si="270"/>
        <v>1</v>
      </c>
      <c r="BG98" s="86">
        <f t="shared" si="270"/>
        <v>1</v>
      </c>
      <c r="BH98" s="86">
        <f t="shared" si="270"/>
        <v>1</v>
      </c>
      <c r="BI98" s="86">
        <f t="shared" si="270"/>
        <v>1</v>
      </c>
      <c r="BJ98" s="86">
        <f t="shared" si="270"/>
        <v>1</v>
      </c>
      <c r="BK98" s="86">
        <f t="shared" si="270"/>
        <v>1</v>
      </c>
      <c r="BL98" s="86">
        <f t="shared" si="270"/>
        <v>1</v>
      </c>
      <c r="BM98" s="86">
        <f t="shared" si="270"/>
        <v>1</v>
      </c>
      <c r="BN98" s="86">
        <f t="shared" si="270"/>
        <v>1</v>
      </c>
      <c r="BO98" s="86">
        <f t="shared" si="270"/>
        <v>1</v>
      </c>
      <c r="BP98" s="86">
        <f t="shared" si="270"/>
        <v>1</v>
      </c>
      <c r="BQ98" s="86">
        <f t="shared" si="270"/>
        <v>1</v>
      </c>
      <c r="BR98" s="86">
        <f t="shared" si="270"/>
        <v>1</v>
      </c>
      <c r="BS98" s="86">
        <f t="shared" si="270"/>
        <v>1</v>
      </c>
      <c r="BT98" s="86">
        <f t="shared" si="270"/>
        <v>1</v>
      </c>
      <c r="BU98" s="86">
        <f t="shared" si="270"/>
        <v>1</v>
      </c>
      <c r="BV98" s="86">
        <f t="shared" si="270"/>
        <v>0</v>
      </c>
      <c r="BW98" s="86">
        <f t="shared" ref="BW98:EH98" si="271" xml:space="preserve"> IF(AND(BW97 &gt; $F95, BW97 &lt;=$F96), 1, 0)</f>
        <v>0</v>
      </c>
      <c r="BX98" s="86">
        <f t="shared" si="271"/>
        <v>0</v>
      </c>
      <c r="BY98" s="86">
        <f t="shared" si="271"/>
        <v>0</v>
      </c>
      <c r="BZ98" s="86">
        <f t="shared" si="271"/>
        <v>0</v>
      </c>
      <c r="CA98" s="86">
        <f t="shared" si="271"/>
        <v>0</v>
      </c>
      <c r="CB98" s="86">
        <f t="shared" si="271"/>
        <v>0</v>
      </c>
      <c r="CC98" s="86">
        <f t="shared" si="271"/>
        <v>0</v>
      </c>
      <c r="CD98" s="86">
        <f t="shared" si="271"/>
        <v>0</v>
      </c>
      <c r="CE98" s="86">
        <f t="shared" si="271"/>
        <v>0</v>
      </c>
      <c r="CF98" s="86">
        <f t="shared" si="271"/>
        <v>0</v>
      </c>
      <c r="CG98" s="86">
        <f t="shared" si="271"/>
        <v>0</v>
      </c>
      <c r="CH98" s="86">
        <f t="shared" si="271"/>
        <v>0</v>
      </c>
      <c r="CI98" s="86">
        <f t="shared" si="271"/>
        <v>0</v>
      </c>
      <c r="CJ98" s="86">
        <f t="shared" si="271"/>
        <v>0</v>
      </c>
      <c r="CK98" s="86">
        <f t="shared" si="271"/>
        <v>0</v>
      </c>
      <c r="CL98" s="86">
        <f t="shared" si="271"/>
        <v>0</v>
      </c>
      <c r="CM98" s="86">
        <f t="shared" si="271"/>
        <v>0</v>
      </c>
      <c r="CN98" s="86">
        <f t="shared" si="271"/>
        <v>0</v>
      </c>
      <c r="CO98" s="86">
        <f t="shared" si="271"/>
        <v>0</v>
      </c>
      <c r="CP98" s="86">
        <f t="shared" si="271"/>
        <v>0</v>
      </c>
      <c r="CQ98" s="86">
        <f t="shared" si="271"/>
        <v>0</v>
      </c>
      <c r="CR98" s="86">
        <f t="shared" si="271"/>
        <v>0</v>
      </c>
      <c r="CS98" s="86">
        <f t="shared" si="271"/>
        <v>0</v>
      </c>
      <c r="CT98" s="86">
        <f t="shared" si="271"/>
        <v>0</v>
      </c>
      <c r="CU98" s="86">
        <f t="shared" si="271"/>
        <v>0</v>
      </c>
      <c r="CV98" s="86">
        <f t="shared" si="271"/>
        <v>0</v>
      </c>
      <c r="CW98" s="86">
        <f t="shared" si="271"/>
        <v>0</v>
      </c>
      <c r="CX98" s="86">
        <f t="shared" si="271"/>
        <v>0</v>
      </c>
      <c r="CY98" s="86">
        <f t="shared" si="271"/>
        <v>0</v>
      </c>
      <c r="CZ98" s="86">
        <f t="shared" si="271"/>
        <v>0</v>
      </c>
      <c r="DA98" s="86">
        <f t="shared" si="271"/>
        <v>0</v>
      </c>
      <c r="DB98" s="86">
        <f t="shared" si="271"/>
        <v>0</v>
      </c>
      <c r="DC98" s="86">
        <f t="shared" si="271"/>
        <v>0</v>
      </c>
      <c r="DD98" s="86">
        <f t="shared" si="271"/>
        <v>0</v>
      </c>
      <c r="DE98" s="86">
        <f t="shared" si="271"/>
        <v>0</v>
      </c>
      <c r="DF98" s="86">
        <f t="shared" si="271"/>
        <v>0</v>
      </c>
      <c r="DG98" s="86">
        <f t="shared" si="271"/>
        <v>0</v>
      </c>
      <c r="DH98" s="86">
        <f t="shared" si="271"/>
        <v>0</v>
      </c>
      <c r="DI98" s="86">
        <f t="shared" si="271"/>
        <v>0</v>
      </c>
      <c r="DJ98" s="86">
        <f t="shared" si="271"/>
        <v>0</v>
      </c>
      <c r="DK98" s="86">
        <f t="shared" si="271"/>
        <v>0</v>
      </c>
      <c r="DL98" s="86">
        <f t="shared" si="271"/>
        <v>0</v>
      </c>
      <c r="DM98" s="86">
        <f t="shared" si="271"/>
        <v>0</v>
      </c>
      <c r="DN98" s="86">
        <f t="shared" si="271"/>
        <v>0</v>
      </c>
      <c r="DO98" s="86">
        <f t="shared" si="271"/>
        <v>0</v>
      </c>
      <c r="DP98" s="86">
        <f t="shared" si="271"/>
        <v>0</v>
      </c>
      <c r="DQ98" s="86">
        <f t="shared" si="271"/>
        <v>0</v>
      </c>
      <c r="DR98" s="86">
        <f t="shared" si="271"/>
        <v>0</v>
      </c>
      <c r="DS98" s="86">
        <f t="shared" si="271"/>
        <v>0</v>
      </c>
      <c r="DT98" s="86">
        <f t="shared" si="271"/>
        <v>0</v>
      </c>
    </row>
    <row r="99" spans="1:124" s="96" customFormat="1" ht="14.4" x14ac:dyDescent="0.25">
      <c r="A99" s="7"/>
      <c r="B99" s="7"/>
      <c r="C99" s="8"/>
      <c r="D99" s="10"/>
      <c r="E99" s="22" t="s">
        <v>45</v>
      </c>
      <c r="F99" s="22">
        <f>SUM(J98:DJ98)</f>
        <v>40</v>
      </c>
      <c r="G99" s="22" t="s">
        <v>31</v>
      </c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</row>
    <row r="100" spans="1:124" s="96" customFormat="1" ht="14.4" x14ac:dyDescent="0.25">
      <c r="A100" s="7"/>
      <c r="B100" s="7"/>
      <c r="C100" s="8"/>
      <c r="D100" s="10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</row>
    <row r="101" spans="1:124" s="96" customFormat="1" ht="14.4" x14ac:dyDescent="0.25">
      <c r="A101" s="7"/>
      <c r="B101" s="7"/>
      <c r="C101" s="8"/>
      <c r="D101" s="10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</row>
    <row r="102" spans="1:124" s="96" customFormat="1" ht="14.4" x14ac:dyDescent="0.25">
      <c r="A102" s="7"/>
      <c r="B102" s="7"/>
      <c r="C102" s="8"/>
      <c r="D102" s="10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</row>
    <row r="103" spans="1:124" s="96" customFormat="1" ht="14.4" x14ac:dyDescent="0.25">
      <c r="A103" s="7"/>
      <c r="B103" s="7"/>
      <c r="C103" s="8"/>
      <c r="D103" s="10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</row>
    <row r="104" spans="1:124" s="96" customFormat="1" ht="14.4" x14ac:dyDescent="0.25">
      <c r="A104" s="7"/>
      <c r="B104" s="7"/>
      <c r="C104" s="8"/>
      <c r="D104" s="10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</row>
    <row r="105" spans="1:124" s="96" customFormat="1" ht="14.4" x14ac:dyDescent="0.25">
      <c r="A105" s="7"/>
      <c r="B105" s="7"/>
      <c r="C105" s="8"/>
      <c r="D105" s="10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</row>
    <row r="106" spans="1:124" s="87" customFormat="1" ht="14.4" x14ac:dyDescent="0.25">
      <c r="A106" s="19"/>
      <c r="B106" s="19"/>
      <c r="C106" s="20"/>
      <c r="D106" s="22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  <c r="BA106" s="38"/>
      <c r="BB106" s="38"/>
      <c r="BC106" s="38"/>
      <c r="BD106" s="38"/>
      <c r="BE106" s="38"/>
      <c r="BF106" s="38"/>
      <c r="BG106" s="38"/>
      <c r="BH106" s="38"/>
      <c r="BI106" s="38"/>
      <c r="BJ106" s="38"/>
      <c r="BK106" s="38"/>
      <c r="BL106" s="38"/>
      <c r="BM106" s="38"/>
      <c r="BN106" s="38"/>
      <c r="BO106" s="38"/>
      <c r="BP106" s="38"/>
      <c r="BQ106" s="38"/>
      <c r="BR106" s="38"/>
      <c r="BS106" s="38"/>
      <c r="BT106" s="38"/>
      <c r="BU106" s="38"/>
      <c r="BV106" s="38"/>
      <c r="BW106" s="38"/>
      <c r="BX106" s="38"/>
      <c r="BY106" s="38"/>
      <c r="BZ106" s="38"/>
      <c r="CA106" s="38"/>
      <c r="CB106" s="38"/>
      <c r="CC106" s="38"/>
      <c r="CD106" s="38"/>
      <c r="CE106" s="38"/>
      <c r="CF106" s="38"/>
      <c r="CG106" s="38"/>
      <c r="CH106" s="38"/>
      <c r="CI106" s="38"/>
      <c r="CJ106" s="38"/>
      <c r="CK106" s="38"/>
      <c r="CL106" s="38"/>
      <c r="CM106" s="38"/>
      <c r="CN106" s="38"/>
      <c r="CO106" s="38"/>
      <c r="CP106" s="38"/>
      <c r="CQ106" s="38"/>
      <c r="CR106" s="38"/>
      <c r="CS106" s="38"/>
      <c r="CT106" s="38"/>
      <c r="CU106" s="38"/>
      <c r="CV106" s="38"/>
      <c r="CW106" s="38"/>
      <c r="CX106" s="38"/>
      <c r="CY106" s="38"/>
      <c r="CZ106" s="38"/>
      <c r="DA106" s="38"/>
      <c r="DB106" s="38"/>
      <c r="DC106" s="38"/>
      <c r="DD106" s="38"/>
      <c r="DE106" s="38"/>
      <c r="DF106" s="38"/>
      <c r="DG106" s="38"/>
      <c r="DH106" s="38"/>
      <c r="DI106" s="38"/>
      <c r="DJ106" s="38"/>
      <c r="DK106" s="38"/>
      <c r="DL106" s="38"/>
      <c r="DM106" s="38"/>
      <c r="DN106" s="38"/>
      <c r="DO106" s="38"/>
      <c r="DP106" s="38"/>
      <c r="DQ106" s="38"/>
      <c r="DR106" s="38"/>
      <c r="DS106" s="38"/>
      <c r="DT106" s="38"/>
    </row>
    <row r="107" spans="1:124" s="87" customFormat="1" ht="14.4" x14ac:dyDescent="0.25">
      <c r="A107" s="19"/>
      <c r="B107" s="19" t="s">
        <v>46</v>
      </c>
      <c r="C107" s="20"/>
      <c r="D107" s="22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  <c r="BA107" s="38"/>
      <c r="BB107" s="38"/>
      <c r="BC107" s="38"/>
      <c r="BD107" s="38"/>
      <c r="BE107" s="38"/>
      <c r="BF107" s="38"/>
      <c r="BG107" s="38"/>
      <c r="BH107" s="38"/>
      <c r="BI107" s="38"/>
      <c r="BJ107" s="38"/>
      <c r="BK107" s="38"/>
      <c r="BL107" s="38"/>
      <c r="BM107" s="38"/>
      <c r="BN107" s="38"/>
      <c r="BO107" s="38"/>
      <c r="BP107" s="38"/>
      <c r="BQ107" s="38"/>
      <c r="BR107" s="38"/>
      <c r="BS107" s="38"/>
      <c r="BT107" s="38"/>
      <c r="BU107" s="38"/>
      <c r="BV107" s="38"/>
      <c r="BW107" s="38"/>
      <c r="BX107" s="38"/>
      <c r="BY107" s="38"/>
      <c r="BZ107" s="38"/>
      <c r="CA107" s="38"/>
      <c r="CB107" s="38"/>
      <c r="CC107" s="38"/>
      <c r="CD107" s="38"/>
      <c r="CE107" s="38"/>
      <c r="CF107" s="38"/>
      <c r="CG107" s="38"/>
      <c r="CH107" s="38"/>
      <c r="CI107" s="38"/>
      <c r="CJ107" s="38"/>
      <c r="CK107" s="38"/>
      <c r="CL107" s="38"/>
      <c r="CM107" s="38"/>
      <c r="CN107" s="38"/>
      <c r="CO107" s="38"/>
      <c r="CP107" s="38"/>
      <c r="CQ107" s="38"/>
      <c r="CR107" s="38"/>
      <c r="CS107" s="38"/>
      <c r="CT107" s="38"/>
      <c r="CU107" s="38"/>
      <c r="CV107" s="38"/>
      <c r="CW107" s="38"/>
      <c r="CX107" s="38"/>
      <c r="CY107" s="38"/>
      <c r="CZ107" s="38"/>
      <c r="DA107" s="38"/>
      <c r="DB107" s="38"/>
      <c r="DC107" s="38"/>
      <c r="DD107" s="38"/>
      <c r="DE107" s="38"/>
      <c r="DF107" s="38"/>
      <c r="DG107" s="38"/>
      <c r="DH107" s="38"/>
      <c r="DI107" s="38"/>
      <c r="DJ107" s="38"/>
      <c r="DK107" s="38"/>
      <c r="DL107" s="38"/>
      <c r="DM107" s="38"/>
      <c r="DN107" s="38"/>
      <c r="DO107" s="38"/>
      <c r="DP107" s="38"/>
      <c r="DQ107" s="38"/>
      <c r="DR107" s="38"/>
      <c r="DS107" s="38"/>
      <c r="DT107" s="38"/>
    </row>
    <row r="108" spans="1:124" s="28" customFormat="1" ht="14.4" x14ac:dyDescent="0.25">
      <c r="A108" s="19"/>
      <c r="B108" s="19"/>
      <c r="C108" s="20"/>
      <c r="D108" s="22"/>
      <c r="E108" s="26" t="str">
        <f xml:space="preserve"> E$53</f>
        <v>Last forecast date</v>
      </c>
      <c r="F108" s="26">
        <f xml:space="preserve"> F$53</f>
        <v>53873</v>
      </c>
      <c r="G108" s="26" t="str">
        <f xml:space="preserve"> G$53</f>
        <v>date</v>
      </c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</row>
    <row r="109" spans="1:124" s="85" customFormat="1" ht="14.4" x14ac:dyDescent="0.25">
      <c r="A109" s="19"/>
      <c r="B109" s="19"/>
      <c r="C109" s="20"/>
      <c r="D109" s="22"/>
      <c r="E109" s="45" t="str">
        <f xml:space="preserve"> E$18</f>
        <v xml:space="preserve">Model period ending </v>
      </c>
      <c r="F109" s="45">
        <f t="shared" ref="F109:BQ109" si="272" xml:space="preserve"> F$18</f>
        <v>0</v>
      </c>
      <c r="G109" s="45" t="str">
        <f t="shared" si="272"/>
        <v>date</v>
      </c>
      <c r="H109" s="45">
        <f t="shared" si="272"/>
        <v>0</v>
      </c>
      <c r="I109" s="45">
        <f t="shared" si="272"/>
        <v>0</v>
      </c>
      <c r="J109" s="45">
        <f t="shared" si="272"/>
        <v>44651</v>
      </c>
      <c r="K109" s="45">
        <f t="shared" si="272"/>
        <v>44742</v>
      </c>
      <c r="L109" s="45">
        <f t="shared" si="272"/>
        <v>44834</v>
      </c>
      <c r="M109" s="45">
        <f t="shared" si="272"/>
        <v>44926</v>
      </c>
      <c r="N109" s="45">
        <f t="shared" si="272"/>
        <v>45016</v>
      </c>
      <c r="O109" s="45">
        <f t="shared" si="272"/>
        <v>45107</v>
      </c>
      <c r="P109" s="45">
        <f t="shared" si="272"/>
        <v>45199</v>
      </c>
      <c r="Q109" s="45">
        <f t="shared" si="272"/>
        <v>45291</v>
      </c>
      <c r="R109" s="45">
        <f t="shared" si="272"/>
        <v>45382</v>
      </c>
      <c r="S109" s="45">
        <f t="shared" si="272"/>
        <v>45473</v>
      </c>
      <c r="T109" s="45">
        <f t="shared" si="272"/>
        <v>45565</v>
      </c>
      <c r="U109" s="45">
        <f t="shared" si="272"/>
        <v>45657</v>
      </c>
      <c r="V109" s="45">
        <f t="shared" si="272"/>
        <v>45747</v>
      </c>
      <c r="W109" s="45">
        <f t="shared" si="272"/>
        <v>45838</v>
      </c>
      <c r="X109" s="45">
        <f t="shared" si="272"/>
        <v>45930</v>
      </c>
      <c r="Y109" s="45">
        <f t="shared" si="272"/>
        <v>46022</v>
      </c>
      <c r="Z109" s="45">
        <f t="shared" si="272"/>
        <v>46112</v>
      </c>
      <c r="AA109" s="45">
        <f t="shared" si="272"/>
        <v>46203</v>
      </c>
      <c r="AB109" s="45">
        <f t="shared" si="272"/>
        <v>46295</v>
      </c>
      <c r="AC109" s="45">
        <f t="shared" si="272"/>
        <v>46387</v>
      </c>
      <c r="AD109" s="45">
        <f t="shared" si="272"/>
        <v>46477</v>
      </c>
      <c r="AE109" s="45">
        <f t="shared" si="272"/>
        <v>46568</v>
      </c>
      <c r="AF109" s="45">
        <f t="shared" si="272"/>
        <v>46660</v>
      </c>
      <c r="AG109" s="45">
        <f t="shared" si="272"/>
        <v>46752</v>
      </c>
      <c r="AH109" s="45">
        <f t="shared" si="272"/>
        <v>46843</v>
      </c>
      <c r="AI109" s="45">
        <f t="shared" si="272"/>
        <v>46934</v>
      </c>
      <c r="AJ109" s="45">
        <f t="shared" si="272"/>
        <v>47026</v>
      </c>
      <c r="AK109" s="45">
        <f t="shared" si="272"/>
        <v>47118</v>
      </c>
      <c r="AL109" s="45">
        <f t="shared" si="272"/>
        <v>47208</v>
      </c>
      <c r="AM109" s="45">
        <f t="shared" si="272"/>
        <v>47299</v>
      </c>
      <c r="AN109" s="45">
        <f t="shared" si="272"/>
        <v>47391</v>
      </c>
      <c r="AO109" s="45">
        <f t="shared" si="272"/>
        <v>47483</v>
      </c>
      <c r="AP109" s="45">
        <f t="shared" si="272"/>
        <v>47573</v>
      </c>
      <c r="AQ109" s="45">
        <f t="shared" si="272"/>
        <v>47664</v>
      </c>
      <c r="AR109" s="45">
        <f t="shared" si="272"/>
        <v>47756</v>
      </c>
      <c r="AS109" s="45">
        <f t="shared" si="272"/>
        <v>47848</v>
      </c>
      <c r="AT109" s="45">
        <f t="shared" si="272"/>
        <v>47938</v>
      </c>
      <c r="AU109" s="45">
        <f t="shared" si="272"/>
        <v>48029</v>
      </c>
      <c r="AV109" s="45">
        <f t="shared" si="272"/>
        <v>48121</v>
      </c>
      <c r="AW109" s="45">
        <f t="shared" si="272"/>
        <v>48213</v>
      </c>
      <c r="AX109" s="45">
        <f t="shared" si="272"/>
        <v>48304</v>
      </c>
      <c r="AY109" s="45">
        <f t="shared" si="272"/>
        <v>48395</v>
      </c>
      <c r="AZ109" s="45">
        <f t="shared" si="272"/>
        <v>48487</v>
      </c>
      <c r="BA109" s="45">
        <f t="shared" si="272"/>
        <v>48579</v>
      </c>
      <c r="BB109" s="45">
        <f t="shared" si="272"/>
        <v>48669</v>
      </c>
      <c r="BC109" s="45">
        <f t="shared" si="272"/>
        <v>48760</v>
      </c>
      <c r="BD109" s="45">
        <f t="shared" si="272"/>
        <v>48852</v>
      </c>
      <c r="BE109" s="45">
        <f t="shared" si="272"/>
        <v>48944</v>
      </c>
      <c r="BF109" s="45">
        <f t="shared" si="272"/>
        <v>49034</v>
      </c>
      <c r="BG109" s="45">
        <f t="shared" si="272"/>
        <v>49125</v>
      </c>
      <c r="BH109" s="45">
        <f t="shared" si="272"/>
        <v>49217</v>
      </c>
      <c r="BI109" s="45">
        <f t="shared" si="272"/>
        <v>49309</v>
      </c>
      <c r="BJ109" s="45">
        <f t="shared" si="272"/>
        <v>49399</v>
      </c>
      <c r="BK109" s="45">
        <f t="shared" si="272"/>
        <v>49490</v>
      </c>
      <c r="BL109" s="45">
        <f t="shared" si="272"/>
        <v>49582</v>
      </c>
      <c r="BM109" s="45">
        <f t="shared" si="272"/>
        <v>49674</v>
      </c>
      <c r="BN109" s="45">
        <f t="shared" si="272"/>
        <v>49765</v>
      </c>
      <c r="BO109" s="45">
        <f t="shared" si="272"/>
        <v>49856</v>
      </c>
      <c r="BP109" s="45">
        <f t="shared" si="272"/>
        <v>49948</v>
      </c>
      <c r="BQ109" s="45">
        <f t="shared" si="272"/>
        <v>50040</v>
      </c>
      <c r="BR109" s="45">
        <f t="shared" ref="BR109:DT109" si="273" xml:space="preserve"> BR$18</f>
        <v>50130</v>
      </c>
      <c r="BS109" s="45">
        <f t="shared" si="273"/>
        <v>50221</v>
      </c>
      <c r="BT109" s="45">
        <f t="shared" si="273"/>
        <v>50313</v>
      </c>
      <c r="BU109" s="45">
        <f t="shared" si="273"/>
        <v>50405</v>
      </c>
      <c r="BV109" s="45">
        <f t="shared" si="273"/>
        <v>50495</v>
      </c>
      <c r="BW109" s="45">
        <f t="shared" si="273"/>
        <v>50586</v>
      </c>
      <c r="BX109" s="45">
        <f t="shared" si="273"/>
        <v>50678</v>
      </c>
      <c r="BY109" s="45">
        <f t="shared" si="273"/>
        <v>50770</v>
      </c>
      <c r="BZ109" s="45">
        <f t="shared" si="273"/>
        <v>50860</v>
      </c>
      <c r="CA109" s="45">
        <f t="shared" si="273"/>
        <v>50951</v>
      </c>
      <c r="CB109" s="45">
        <f t="shared" si="273"/>
        <v>51043</v>
      </c>
      <c r="CC109" s="45">
        <f t="shared" si="273"/>
        <v>51135</v>
      </c>
      <c r="CD109" s="45">
        <f t="shared" si="273"/>
        <v>51226</v>
      </c>
      <c r="CE109" s="45">
        <f t="shared" si="273"/>
        <v>51317</v>
      </c>
      <c r="CF109" s="45">
        <f t="shared" si="273"/>
        <v>51409</v>
      </c>
      <c r="CG109" s="45">
        <f t="shared" si="273"/>
        <v>51501</v>
      </c>
      <c r="CH109" s="45">
        <f t="shared" si="273"/>
        <v>51591</v>
      </c>
      <c r="CI109" s="45">
        <f t="shared" si="273"/>
        <v>51682</v>
      </c>
      <c r="CJ109" s="45">
        <f t="shared" si="273"/>
        <v>51774</v>
      </c>
      <c r="CK109" s="45">
        <f t="shared" si="273"/>
        <v>51866</v>
      </c>
      <c r="CL109" s="45">
        <f t="shared" si="273"/>
        <v>51956</v>
      </c>
      <c r="CM109" s="45">
        <f t="shared" si="273"/>
        <v>52047</v>
      </c>
      <c r="CN109" s="45">
        <f t="shared" si="273"/>
        <v>52139</v>
      </c>
      <c r="CO109" s="45">
        <f t="shared" si="273"/>
        <v>52231</v>
      </c>
      <c r="CP109" s="45">
        <f t="shared" si="273"/>
        <v>52321</v>
      </c>
      <c r="CQ109" s="45">
        <f t="shared" si="273"/>
        <v>52412</v>
      </c>
      <c r="CR109" s="45">
        <f t="shared" si="273"/>
        <v>52504</v>
      </c>
      <c r="CS109" s="45">
        <f t="shared" si="273"/>
        <v>52596</v>
      </c>
      <c r="CT109" s="45">
        <f t="shared" si="273"/>
        <v>52687</v>
      </c>
      <c r="CU109" s="45">
        <f t="shared" si="273"/>
        <v>52778</v>
      </c>
      <c r="CV109" s="45">
        <f t="shared" si="273"/>
        <v>52870</v>
      </c>
      <c r="CW109" s="45">
        <f t="shared" si="273"/>
        <v>52962</v>
      </c>
      <c r="CX109" s="45">
        <f t="shared" si="273"/>
        <v>53052</v>
      </c>
      <c r="CY109" s="45">
        <f t="shared" si="273"/>
        <v>53143</v>
      </c>
      <c r="CZ109" s="45">
        <f t="shared" si="273"/>
        <v>53235</v>
      </c>
      <c r="DA109" s="45">
        <f t="shared" si="273"/>
        <v>53327</v>
      </c>
      <c r="DB109" s="45">
        <f t="shared" si="273"/>
        <v>53417</v>
      </c>
      <c r="DC109" s="45">
        <f t="shared" si="273"/>
        <v>53508</v>
      </c>
      <c r="DD109" s="45">
        <f t="shared" si="273"/>
        <v>53600</v>
      </c>
      <c r="DE109" s="45">
        <f t="shared" si="273"/>
        <v>53692</v>
      </c>
      <c r="DF109" s="45">
        <f t="shared" si="273"/>
        <v>53782</v>
      </c>
      <c r="DG109" s="45">
        <f t="shared" si="273"/>
        <v>53873</v>
      </c>
      <c r="DH109" s="45">
        <f t="shared" si="273"/>
        <v>53965</v>
      </c>
      <c r="DI109" s="45">
        <f t="shared" si="273"/>
        <v>54057</v>
      </c>
      <c r="DJ109" s="45">
        <f t="shared" si="273"/>
        <v>54148</v>
      </c>
      <c r="DK109" s="45">
        <f t="shared" si="273"/>
        <v>54239</v>
      </c>
      <c r="DL109" s="45">
        <f t="shared" si="273"/>
        <v>54331</v>
      </c>
      <c r="DM109" s="45">
        <f t="shared" si="273"/>
        <v>54423</v>
      </c>
      <c r="DN109" s="45">
        <f t="shared" si="273"/>
        <v>54513</v>
      </c>
      <c r="DO109" s="45">
        <f t="shared" si="273"/>
        <v>54604</v>
      </c>
      <c r="DP109" s="45">
        <f t="shared" si="273"/>
        <v>54696</v>
      </c>
      <c r="DQ109" s="45">
        <f t="shared" si="273"/>
        <v>54788</v>
      </c>
      <c r="DR109" s="45">
        <f t="shared" si="273"/>
        <v>54878</v>
      </c>
      <c r="DS109" s="45">
        <f t="shared" si="273"/>
        <v>54969</v>
      </c>
      <c r="DT109" s="45">
        <f t="shared" si="273"/>
        <v>55061</v>
      </c>
    </row>
    <row r="110" spans="1:124" s="410" customFormat="1" ht="14.4" x14ac:dyDescent="0.25">
      <c r="A110" s="287"/>
      <c r="B110" s="287"/>
      <c r="C110" s="288"/>
      <c r="D110" s="289"/>
      <c r="E110" s="289" t="s">
        <v>46</v>
      </c>
      <c r="F110" s="287"/>
      <c r="G110" s="289" t="s">
        <v>33</v>
      </c>
      <c r="H110" s="289">
        <f>SUM(J110:BB110)</f>
        <v>0</v>
      </c>
      <c r="I110" s="289"/>
      <c r="J110" s="289">
        <f xml:space="preserve"> IF(J109 = $F108, 1, 0)</f>
        <v>0</v>
      </c>
      <c r="K110" s="289">
        <f t="shared" ref="K110:BB110" si="274" xml:space="preserve"> IF(K109 = $F108, 1, 0)</f>
        <v>0</v>
      </c>
      <c r="L110" s="289">
        <f t="shared" si="274"/>
        <v>0</v>
      </c>
      <c r="M110" s="289">
        <f t="shared" si="274"/>
        <v>0</v>
      </c>
      <c r="N110" s="289">
        <f t="shared" si="274"/>
        <v>0</v>
      </c>
      <c r="O110" s="289">
        <f t="shared" si="274"/>
        <v>0</v>
      </c>
      <c r="P110" s="289">
        <f t="shared" si="274"/>
        <v>0</v>
      </c>
      <c r="Q110" s="289">
        <f t="shared" si="274"/>
        <v>0</v>
      </c>
      <c r="R110" s="289">
        <f t="shared" si="274"/>
        <v>0</v>
      </c>
      <c r="S110" s="289">
        <f t="shared" si="274"/>
        <v>0</v>
      </c>
      <c r="T110" s="289">
        <f t="shared" si="274"/>
        <v>0</v>
      </c>
      <c r="U110" s="289">
        <f t="shared" si="274"/>
        <v>0</v>
      </c>
      <c r="V110" s="289">
        <f t="shared" si="274"/>
        <v>0</v>
      </c>
      <c r="W110" s="289">
        <f t="shared" si="274"/>
        <v>0</v>
      </c>
      <c r="X110" s="289">
        <f t="shared" si="274"/>
        <v>0</v>
      </c>
      <c r="Y110" s="289">
        <f t="shared" si="274"/>
        <v>0</v>
      </c>
      <c r="Z110" s="289">
        <f t="shared" si="274"/>
        <v>0</v>
      </c>
      <c r="AA110" s="289">
        <f t="shared" si="274"/>
        <v>0</v>
      </c>
      <c r="AB110" s="289">
        <f t="shared" si="274"/>
        <v>0</v>
      </c>
      <c r="AC110" s="289">
        <f t="shared" si="274"/>
        <v>0</v>
      </c>
      <c r="AD110" s="289">
        <f t="shared" si="274"/>
        <v>0</v>
      </c>
      <c r="AE110" s="289">
        <f t="shared" si="274"/>
        <v>0</v>
      </c>
      <c r="AF110" s="289">
        <f t="shared" si="274"/>
        <v>0</v>
      </c>
      <c r="AG110" s="289">
        <f t="shared" si="274"/>
        <v>0</v>
      </c>
      <c r="AH110" s="289">
        <f t="shared" si="274"/>
        <v>0</v>
      </c>
      <c r="AI110" s="289">
        <f t="shared" si="274"/>
        <v>0</v>
      </c>
      <c r="AJ110" s="289">
        <f t="shared" si="274"/>
        <v>0</v>
      </c>
      <c r="AK110" s="289">
        <f t="shared" si="274"/>
        <v>0</v>
      </c>
      <c r="AL110" s="289">
        <f t="shared" si="274"/>
        <v>0</v>
      </c>
      <c r="AM110" s="289">
        <f t="shared" si="274"/>
        <v>0</v>
      </c>
      <c r="AN110" s="289">
        <f t="shared" si="274"/>
        <v>0</v>
      </c>
      <c r="AO110" s="289">
        <f t="shared" si="274"/>
        <v>0</v>
      </c>
      <c r="AP110" s="289">
        <f t="shared" si="274"/>
        <v>0</v>
      </c>
      <c r="AQ110" s="289">
        <f t="shared" si="274"/>
        <v>0</v>
      </c>
      <c r="AR110" s="289">
        <f t="shared" si="274"/>
        <v>0</v>
      </c>
      <c r="AS110" s="289">
        <f t="shared" si="274"/>
        <v>0</v>
      </c>
      <c r="AT110" s="289">
        <f t="shared" si="274"/>
        <v>0</v>
      </c>
      <c r="AU110" s="289">
        <f t="shared" si="274"/>
        <v>0</v>
      </c>
      <c r="AV110" s="289">
        <f t="shared" si="274"/>
        <v>0</v>
      </c>
      <c r="AW110" s="289">
        <f t="shared" si="274"/>
        <v>0</v>
      </c>
      <c r="AX110" s="289">
        <f t="shared" si="274"/>
        <v>0</v>
      </c>
      <c r="AY110" s="289">
        <f t="shared" si="274"/>
        <v>0</v>
      </c>
      <c r="AZ110" s="289">
        <f t="shared" si="274"/>
        <v>0</v>
      </c>
      <c r="BA110" s="289">
        <f t="shared" si="274"/>
        <v>0</v>
      </c>
      <c r="BB110" s="289">
        <f t="shared" si="274"/>
        <v>0</v>
      </c>
      <c r="BC110" s="289">
        <f t="shared" ref="BC110:DN110" si="275" xml:space="preserve"> IF(BC109 = $F108, 1, 0)</f>
        <v>0</v>
      </c>
      <c r="BD110" s="289">
        <f t="shared" si="275"/>
        <v>0</v>
      </c>
      <c r="BE110" s="289">
        <f t="shared" si="275"/>
        <v>0</v>
      </c>
      <c r="BF110" s="289">
        <f t="shared" si="275"/>
        <v>0</v>
      </c>
      <c r="BG110" s="289">
        <f t="shared" si="275"/>
        <v>0</v>
      </c>
      <c r="BH110" s="289">
        <f t="shared" si="275"/>
        <v>0</v>
      </c>
      <c r="BI110" s="289">
        <f t="shared" si="275"/>
        <v>0</v>
      </c>
      <c r="BJ110" s="289">
        <f t="shared" si="275"/>
        <v>0</v>
      </c>
      <c r="BK110" s="289">
        <f t="shared" si="275"/>
        <v>0</v>
      </c>
      <c r="BL110" s="289">
        <f t="shared" si="275"/>
        <v>0</v>
      </c>
      <c r="BM110" s="289">
        <f t="shared" si="275"/>
        <v>0</v>
      </c>
      <c r="BN110" s="289">
        <f t="shared" si="275"/>
        <v>0</v>
      </c>
      <c r="BO110" s="289">
        <f t="shared" si="275"/>
        <v>0</v>
      </c>
      <c r="BP110" s="289">
        <f t="shared" si="275"/>
        <v>0</v>
      </c>
      <c r="BQ110" s="289">
        <f t="shared" si="275"/>
        <v>0</v>
      </c>
      <c r="BR110" s="289">
        <f t="shared" si="275"/>
        <v>0</v>
      </c>
      <c r="BS110" s="289">
        <f t="shared" si="275"/>
        <v>0</v>
      </c>
      <c r="BT110" s="289">
        <f t="shared" si="275"/>
        <v>0</v>
      </c>
      <c r="BU110" s="289">
        <f t="shared" si="275"/>
        <v>0</v>
      </c>
      <c r="BV110" s="289">
        <f t="shared" si="275"/>
        <v>0</v>
      </c>
      <c r="BW110" s="289">
        <f t="shared" si="275"/>
        <v>0</v>
      </c>
      <c r="BX110" s="289">
        <f t="shared" si="275"/>
        <v>0</v>
      </c>
      <c r="BY110" s="289">
        <f t="shared" si="275"/>
        <v>0</v>
      </c>
      <c r="BZ110" s="289">
        <f t="shared" si="275"/>
        <v>0</v>
      </c>
      <c r="CA110" s="289">
        <f t="shared" si="275"/>
        <v>0</v>
      </c>
      <c r="CB110" s="289">
        <f t="shared" si="275"/>
        <v>0</v>
      </c>
      <c r="CC110" s="289">
        <f t="shared" si="275"/>
        <v>0</v>
      </c>
      <c r="CD110" s="289">
        <f t="shared" si="275"/>
        <v>0</v>
      </c>
      <c r="CE110" s="289">
        <f t="shared" si="275"/>
        <v>0</v>
      </c>
      <c r="CF110" s="289">
        <f t="shared" si="275"/>
        <v>0</v>
      </c>
      <c r="CG110" s="289">
        <f t="shared" si="275"/>
        <v>0</v>
      </c>
      <c r="CH110" s="289">
        <f t="shared" si="275"/>
        <v>0</v>
      </c>
      <c r="CI110" s="289">
        <f t="shared" si="275"/>
        <v>0</v>
      </c>
      <c r="CJ110" s="289">
        <f t="shared" si="275"/>
        <v>0</v>
      </c>
      <c r="CK110" s="289">
        <f t="shared" si="275"/>
        <v>0</v>
      </c>
      <c r="CL110" s="289">
        <f t="shared" si="275"/>
        <v>0</v>
      </c>
      <c r="CM110" s="289">
        <f t="shared" si="275"/>
        <v>0</v>
      </c>
      <c r="CN110" s="289">
        <f t="shared" si="275"/>
        <v>0</v>
      </c>
      <c r="CO110" s="289">
        <f t="shared" si="275"/>
        <v>0</v>
      </c>
      <c r="CP110" s="289">
        <f t="shared" si="275"/>
        <v>0</v>
      </c>
      <c r="CQ110" s="289">
        <f t="shared" si="275"/>
        <v>0</v>
      </c>
      <c r="CR110" s="289">
        <f t="shared" si="275"/>
        <v>0</v>
      </c>
      <c r="CS110" s="289">
        <f t="shared" si="275"/>
        <v>0</v>
      </c>
      <c r="CT110" s="289">
        <f t="shared" si="275"/>
        <v>0</v>
      </c>
      <c r="CU110" s="289">
        <f t="shared" si="275"/>
        <v>0</v>
      </c>
      <c r="CV110" s="289">
        <f t="shared" si="275"/>
        <v>0</v>
      </c>
      <c r="CW110" s="289">
        <f t="shared" si="275"/>
        <v>0</v>
      </c>
      <c r="CX110" s="289">
        <f t="shared" si="275"/>
        <v>0</v>
      </c>
      <c r="CY110" s="289">
        <f t="shared" si="275"/>
        <v>0</v>
      </c>
      <c r="CZ110" s="289">
        <f t="shared" si="275"/>
        <v>0</v>
      </c>
      <c r="DA110" s="289">
        <f t="shared" si="275"/>
        <v>0</v>
      </c>
      <c r="DB110" s="289">
        <f t="shared" si="275"/>
        <v>0</v>
      </c>
      <c r="DC110" s="289">
        <f t="shared" si="275"/>
        <v>0</v>
      </c>
      <c r="DD110" s="289">
        <f t="shared" si="275"/>
        <v>0</v>
      </c>
      <c r="DE110" s="289">
        <f t="shared" si="275"/>
        <v>0</v>
      </c>
      <c r="DF110" s="289">
        <f t="shared" si="275"/>
        <v>0</v>
      </c>
      <c r="DG110" s="289">
        <f t="shared" si="275"/>
        <v>1</v>
      </c>
      <c r="DH110" s="289">
        <f t="shared" si="275"/>
        <v>0</v>
      </c>
      <c r="DI110" s="289">
        <f t="shared" si="275"/>
        <v>0</v>
      </c>
      <c r="DJ110" s="289">
        <f t="shared" si="275"/>
        <v>0</v>
      </c>
      <c r="DK110" s="289">
        <f t="shared" si="275"/>
        <v>0</v>
      </c>
      <c r="DL110" s="289">
        <f t="shared" si="275"/>
        <v>0</v>
      </c>
      <c r="DM110" s="289">
        <f t="shared" si="275"/>
        <v>0</v>
      </c>
      <c r="DN110" s="289">
        <f t="shared" si="275"/>
        <v>0</v>
      </c>
      <c r="DO110" s="289">
        <f t="shared" ref="DO110:DT110" si="276" xml:space="preserve"> IF(DO109 = $F108, 1, 0)</f>
        <v>0</v>
      </c>
      <c r="DP110" s="289">
        <f t="shared" si="276"/>
        <v>0</v>
      </c>
      <c r="DQ110" s="289">
        <f t="shared" si="276"/>
        <v>0</v>
      </c>
      <c r="DR110" s="289">
        <f t="shared" si="276"/>
        <v>0</v>
      </c>
      <c r="DS110" s="289">
        <f t="shared" si="276"/>
        <v>0</v>
      </c>
      <c r="DT110" s="289">
        <f t="shared" si="276"/>
        <v>0</v>
      </c>
    </row>
    <row r="111" spans="1:124" s="31" customFormat="1" ht="14.4" x14ac:dyDescent="0.25">
      <c r="A111" s="19"/>
      <c r="B111" s="19"/>
      <c r="C111" s="20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</row>
    <row r="112" spans="1:124" s="31" customFormat="1" ht="14.4" x14ac:dyDescent="0.25">
      <c r="A112" s="19"/>
      <c r="B112" s="19" t="s">
        <v>47</v>
      </c>
      <c r="C112" s="20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</row>
    <row r="113" spans="1:124" s="31" customFormat="1" ht="14.4" x14ac:dyDescent="0.25">
      <c r="A113" s="19"/>
      <c r="B113" s="19"/>
      <c r="C113" s="20"/>
      <c r="D113" s="22"/>
      <c r="E113" s="97" t="str">
        <f xml:space="preserve"> E$110</f>
        <v>Last forecast period flag</v>
      </c>
      <c r="F113" s="97">
        <f t="shared" ref="F113:BQ113" si="277" xml:space="preserve"> F$110</f>
        <v>0</v>
      </c>
      <c r="G113" s="97" t="str">
        <f t="shared" si="277"/>
        <v>flag</v>
      </c>
      <c r="H113" s="97">
        <f t="shared" si="277"/>
        <v>0</v>
      </c>
      <c r="I113" s="98">
        <f t="shared" si="277"/>
        <v>0</v>
      </c>
      <c r="J113" s="97">
        <f t="shared" si="277"/>
        <v>0</v>
      </c>
      <c r="K113" s="97">
        <f t="shared" si="277"/>
        <v>0</v>
      </c>
      <c r="L113" s="97">
        <f t="shared" si="277"/>
        <v>0</v>
      </c>
      <c r="M113" s="97">
        <f t="shared" si="277"/>
        <v>0</v>
      </c>
      <c r="N113" s="97">
        <f t="shared" si="277"/>
        <v>0</v>
      </c>
      <c r="O113" s="97">
        <f t="shared" si="277"/>
        <v>0</v>
      </c>
      <c r="P113" s="97">
        <f t="shared" si="277"/>
        <v>0</v>
      </c>
      <c r="Q113" s="97">
        <f t="shared" si="277"/>
        <v>0</v>
      </c>
      <c r="R113" s="97">
        <f t="shared" si="277"/>
        <v>0</v>
      </c>
      <c r="S113" s="97">
        <f t="shared" si="277"/>
        <v>0</v>
      </c>
      <c r="T113" s="97">
        <f t="shared" si="277"/>
        <v>0</v>
      </c>
      <c r="U113" s="97">
        <f t="shared" si="277"/>
        <v>0</v>
      </c>
      <c r="V113" s="97">
        <f t="shared" si="277"/>
        <v>0</v>
      </c>
      <c r="W113" s="97">
        <f t="shared" si="277"/>
        <v>0</v>
      </c>
      <c r="X113" s="97">
        <f t="shared" si="277"/>
        <v>0</v>
      </c>
      <c r="Y113" s="97">
        <f t="shared" si="277"/>
        <v>0</v>
      </c>
      <c r="Z113" s="97">
        <f t="shared" si="277"/>
        <v>0</v>
      </c>
      <c r="AA113" s="97">
        <f t="shared" si="277"/>
        <v>0</v>
      </c>
      <c r="AB113" s="97">
        <f t="shared" si="277"/>
        <v>0</v>
      </c>
      <c r="AC113" s="97">
        <f t="shared" si="277"/>
        <v>0</v>
      </c>
      <c r="AD113" s="97">
        <f t="shared" si="277"/>
        <v>0</v>
      </c>
      <c r="AE113" s="97">
        <f t="shared" si="277"/>
        <v>0</v>
      </c>
      <c r="AF113" s="97">
        <f t="shared" si="277"/>
        <v>0</v>
      </c>
      <c r="AG113" s="97">
        <f t="shared" si="277"/>
        <v>0</v>
      </c>
      <c r="AH113" s="97">
        <f t="shared" si="277"/>
        <v>0</v>
      </c>
      <c r="AI113" s="97">
        <f t="shared" si="277"/>
        <v>0</v>
      </c>
      <c r="AJ113" s="97">
        <f t="shared" si="277"/>
        <v>0</v>
      </c>
      <c r="AK113" s="97">
        <f t="shared" si="277"/>
        <v>0</v>
      </c>
      <c r="AL113" s="97">
        <f t="shared" si="277"/>
        <v>0</v>
      </c>
      <c r="AM113" s="97">
        <f t="shared" si="277"/>
        <v>0</v>
      </c>
      <c r="AN113" s="97">
        <f t="shared" si="277"/>
        <v>0</v>
      </c>
      <c r="AO113" s="97">
        <f t="shared" si="277"/>
        <v>0</v>
      </c>
      <c r="AP113" s="97">
        <f t="shared" si="277"/>
        <v>0</v>
      </c>
      <c r="AQ113" s="97">
        <f t="shared" si="277"/>
        <v>0</v>
      </c>
      <c r="AR113" s="97">
        <f t="shared" si="277"/>
        <v>0</v>
      </c>
      <c r="AS113" s="97">
        <f t="shared" si="277"/>
        <v>0</v>
      </c>
      <c r="AT113" s="97">
        <f t="shared" si="277"/>
        <v>0</v>
      </c>
      <c r="AU113" s="97">
        <f t="shared" si="277"/>
        <v>0</v>
      </c>
      <c r="AV113" s="97">
        <f t="shared" si="277"/>
        <v>0</v>
      </c>
      <c r="AW113" s="97">
        <f t="shared" si="277"/>
        <v>0</v>
      </c>
      <c r="AX113" s="97">
        <f t="shared" si="277"/>
        <v>0</v>
      </c>
      <c r="AY113" s="97">
        <f t="shared" si="277"/>
        <v>0</v>
      </c>
      <c r="AZ113" s="97">
        <f t="shared" si="277"/>
        <v>0</v>
      </c>
      <c r="BA113" s="97">
        <f t="shared" si="277"/>
        <v>0</v>
      </c>
      <c r="BB113" s="97">
        <f t="shared" si="277"/>
        <v>0</v>
      </c>
      <c r="BC113" s="97">
        <f t="shared" si="277"/>
        <v>0</v>
      </c>
      <c r="BD113" s="97">
        <f t="shared" si="277"/>
        <v>0</v>
      </c>
      <c r="BE113" s="97">
        <f t="shared" si="277"/>
        <v>0</v>
      </c>
      <c r="BF113" s="97">
        <f t="shared" si="277"/>
        <v>0</v>
      </c>
      <c r="BG113" s="97">
        <f t="shared" si="277"/>
        <v>0</v>
      </c>
      <c r="BH113" s="97">
        <f t="shared" si="277"/>
        <v>0</v>
      </c>
      <c r="BI113" s="97">
        <f t="shared" si="277"/>
        <v>0</v>
      </c>
      <c r="BJ113" s="97">
        <f t="shared" si="277"/>
        <v>0</v>
      </c>
      <c r="BK113" s="97">
        <f t="shared" si="277"/>
        <v>0</v>
      </c>
      <c r="BL113" s="97">
        <f t="shared" si="277"/>
        <v>0</v>
      </c>
      <c r="BM113" s="97">
        <f t="shared" si="277"/>
        <v>0</v>
      </c>
      <c r="BN113" s="97">
        <f t="shared" si="277"/>
        <v>0</v>
      </c>
      <c r="BO113" s="97">
        <f t="shared" si="277"/>
        <v>0</v>
      </c>
      <c r="BP113" s="97">
        <f t="shared" si="277"/>
        <v>0</v>
      </c>
      <c r="BQ113" s="97">
        <f t="shared" si="277"/>
        <v>0</v>
      </c>
      <c r="BR113" s="97">
        <f t="shared" ref="BR113:DT113" si="278" xml:space="preserve"> BR$110</f>
        <v>0</v>
      </c>
      <c r="BS113" s="97">
        <f t="shared" si="278"/>
        <v>0</v>
      </c>
      <c r="BT113" s="97">
        <f t="shared" si="278"/>
        <v>0</v>
      </c>
      <c r="BU113" s="97">
        <f t="shared" si="278"/>
        <v>0</v>
      </c>
      <c r="BV113" s="97">
        <f t="shared" si="278"/>
        <v>0</v>
      </c>
      <c r="BW113" s="97">
        <f t="shared" si="278"/>
        <v>0</v>
      </c>
      <c r="BX113" s="97">
        <f t="shared" si="278"/>
        <v>0</v>
      </c>
      <c r="BY113" s="97">
        <f t="shared" si="278"/>
        <v>0</v>
      </c>
      <c r="BZ113" s="97">
        <f t="shared" si="278"/>
        <v>0</v>
      </c>
      <c r="CA113" s="97">
        <f t="shared" si="278"/>
        <v>0</v>
      </c>
      <c r="CB113" s="97">
        <f t="shared" si="278"/>
        <v>0</v>
      </c>
      <c r="CC113" s="97">
        <f t="shared" si="278"/>
        <v>0</v>
      </c>
      <c r="CD113" s="97">
        <f t="shared" si="278"/>
        <v>0</v>
      </c>
      <c r="CE113" s="97">
        <f t="shared" si="278"/>
        <v>0</v>
      </c>
      <c r="CF113" s="97">
        <f t="shared" si="278"/>
        <v>0</v>
      </c>
      <c r="CG113" s="97">
        <f t="shared" si="278"/>
        <v>0</v>
      </c>
      <c r="CH113" s="97">
        <f t="shared" si="278"/>
        <v>0</v>
      </c>
      <c r="CI113" s="97">
        <f t="shared" si="278"/>
        <v>0</v>
      </c>
      <c r="CJ113" s="97">
        <f t="shared" si="278"/>
        <v>0</v>
      </c>
      <c r="CK113" s="97">
        <f t="shared" si="278"/>
        <v>0</v>
      </c>
      <c r="CL113" s="97">
        <f t="shared" si="278"/>
        <v>0</v>
      </c>
      <c r="CM113" s="97">
        <f t="shared" si="278"/>
        <v>0</v>
      </c>
      <c r="CN113" s="97">
        <f t="shared" si="278"/>
        <v>0</v>
      </c>
      <c r="CO113" s="97">
        <f t="shared" si="278"/>
        <v>0</v>
      </c>
      <c r="CP113" s="97">
        <f t="shared" si="278"/>
        <v>0</v>
      </c>
      <c r="CQ113" s="97">
        <f t="shared" si="278"/>
        <v>0</v>
      </c>
      <c r="CR113" s="97">
        <f t="shared" si="278"/>
        <v>0</v>
      </c>
      <c r="CS113" s="97">
        <f t="shared" si="278"/>
        <v>0</v>
      </c>
      <c r="CT113" s="97">
        <f t="shared" si="278"/>
        <v>0</v>
      </c>
      <c r="CU113" s="97">
        <f t="shared" si="278"/>
        <v>0</v>
      </c>
      <c r="CV113" s="97">
        <f t="shared" si="278"/>
        <v>0</v>
      </c>
      <c r="CW113" s="97">
        <f t="shared" si="278"/>
        <v>0</v>
      </c>
      <c r="CX113" s="97">
        <f t="shared" si="278"/>
        <v>0</v>
      </c>
      <c r="CY113" s="97">
        <f t="shared" si="278"/>
        <v>0</v>
      </c>
      <c r="CZ113" s="97">
        <f t="shared" si="278"/>
        <v>0</v>
      </c>
      <c r="DA113" s="97">
        <f t="shared" si="278"/>
        <v>0</v>
      </c>
      <c r="DB113" s="97">
        <f t="shared" si="278"/>
        <v>0</v>
      </c>
      <c r="DC113" s="97">
        <f t="shared" si="278"/>
        <v>0</v>
      </c>
      <c r="DD113" s="97">
        <f t="shared" si="278"/>
        <v>0</v>
      </c>
      <c r="DE113" s="97">
        <f t="shared" si="278"/>
        <v>0</v>
      </c>
      <c r="DF113" s="97">
        <f t="shared" si="278"/>
        <v>0</v>
      </c>
      <c r="DG113" s="97">
        <f t="shared" si="278"/>
        <v>1</v>
      </c>
      <c r="DH113" s="97">
        <f t="shared" si="278"/>
        <v>0</v>
      </c>
      <c r="DI113" s="97">
        <f t="shared" si="278"/>
        <v>0</v>
      </c>
      <c r="DJ113" s="97">
        <f t="shared" si="278"/>
        <v>0</v>
      </c>
      <c r="DK113" s="97">
        <f t="shared" si="278"/>
        <v>0</v>
      </c>
      <c r="DL113" s="97">
        <f t="shared" si="278"/>
        <v>0</v>
      </c>
      <c r="DM113" s="97">
        <f t="shared" si="278"/>
        <v>0</v>
      </c>
      <c r="DN113" s="97">
        <f t="shared" si="278"/>
        <v>0</v>
      </c>
      <c r="DO113" s="97">
        <f t="shared" si="278"/>
        <v>0</v>
      </c>
      <c r="DP113" s="97">
        <f t="shared" si="278"/>
        <v>0</v>
      </c>
      <c r="DQ113" s="97">
        <f t="shared" si="278"/>
        <v>0</v>
      </c>
      <c r="DR113" s="97">
        <f t="shared" si="278"/>
        <v>0</v>
      </c>
      <c r="DS113" s="97">
        <f t="shared" si="278"/>
        <v>0</v>
      </c>
      <c r="DT113" s="97">
        <f t="shared" si="278"/>
        <v>0</v>
      </c>
    </row>
    <row r="114" spans="1:124" s="12" customFormat="1" ht="14.4" x14ac:dyDescent="0.25">
      <c r="A114" s="7"/>
      <c r="B114" s="99"/>
      <c r="C114" s="8"/>
      <c r="D114" s="10"/>
      <c r="E114" s="22" t="s">
        <v>47</v>
      </c>
      <c r="F114" s="22"/>
      <c r="G114" s="22" t="s">
        <v>33</v>
      </c>
      <c r="H114" s="22">
        <f xml:space="preserve"> SUM(J114:BB114)</f>
        <v>0</v>
      </c>
      <c r="I114" s="22"/>
      <c r="J114" s="22">
        <f t="shared" ref="J114:BB114" si="279" xml:space="preserve"> I113</f>
        <v>0</v>
      </c>
      <c r="K114" s="22">
        <f t="shared" si="279"/>
        <v>0</v>
      </c>
      <c r="L114" s="22">
        <f t="shared" si="279"/>
        <v>0</v>
      </c>
      <c r="M114" s="22">
        <f t="shared" si="279"/>
        <v>0</v>
      </c>
      <c r="N114" s="22">
        <f t="shared" si="279"/>
        <v>0</v>
      </c>
      <c r="O114" s="22">
        <f t="shared" si="279"/>
        <v>0</v>
      </c>
      <c r="P114" s="22">
        <f t="shared" si="279"/>
        <v>0</v>
      </c>
      <c r="Q114" s="22">
        <f t="shared" si="279"/>
        <v>0</v>
      </c>
      <c r="R114" s="22">
        <f t="shared" si="279"/>
        <v>0</v>
      </c>
      <c r="S114" s="22">
        <f t="shared" si="279"/>
        <v>0</v>
      </c>
      <c r="T114" s="22">
        <f t="shared" si="279"/>
        <v>0</v>
      </c>
      <c r="U114" s="22">
        <f t="shared" si="279"/>
        <v>0</v>
      </c>
      <c r="V114" s="22">
        <f t="shared" si="279"/>
        <v>0</v>
      </c>
      <c r="W114" s="22">
        <f t="shared" si="279"/>
        <v>0</v>
      </c>
      <c r="X114" s="22">
        <f t="shared" si="279"/>
        <v>0</v>
      </c>
      <c r="Y114" s="22">
        <f t="shared" si="279"/>
        <v>0</v>
      </c>
      <c r="Z114" s="22">
        <f t="shared" si="279"/>
        <v>0</v>
      </c>
      <c r="AA114" s="22">
        <f t="shared" si="279"/>
        <v>0</v>
      </c>
      <c r="AB114" s="22">
        <f t="shared" si="279"/>
        <v>0</v>
      </c>
      <c r="AC114" s="22">
        <f t="shared" si="279"/>
        <v>0</v>
      </c>
      <c r="AD114" s="22">
        <f t="shared" si="279"/>
        <v>0</v>
      </c>
      <c r="AE114" s="22">
        <f t="shared" si="279"/>
        <v>0</v>
      </c>
      <c r="AF114" s="22">
        <f t="shared" si="279"/>
        <v>0</v>
      </c>
      <c r="AG114" s="22">
        <f t="shared" si="279"/>
        <v>0</v>
      </c>
      <c r="AH114" s="22">
        <f t="shared" si="279"/>
        <v>0</v>
      </c>
      <c r="AI114" s="22">
        <f t="shared" si="279"/>
        <v>0</v>
      </c>
      <c r="AJ114" s="22">
        <f t="shared" si="279"/>
        <v>0</v>
      </c>
      <c r="AK114" s="22">
        <f t="shared" si="279"/>
        <v>0</v>
      </c>
      <c r="AL114" s="22">
        <f t="shared" si="279"/>
        <v>0</v>
      </c>
      <c r="AM114" s="22">
        <f t="shared" si="279"/>
        <v>0</v>
      </c>
      <c r="AN114" s="22">
        <f t="shared" si="279"/>
        <v>0</v>
      </c>
      <c r="AO114" s="22">
        <f t="shared" si="279"/>
        <v>0</v>
      </c>
      <c r="AP114" s="22">
        <f t="shared" si="279"/>
        <v>0</v>
      </c>
      <c r="AQ114" s="22">
        <f t="shared" si="279"/>
        <v>0</v>
      </c>
      <c r="AR114" s="22">
        <f t="shared" si="279"/>
        <v>0</v>
      </c>
      <c r="AS114" s="22">
        <f t="shared" si="279"/>
        <v>0</v>
      </c>
      <c r="AT114" s="22">
        <f t="shared" si="279"/>
        <v>0</v>
      </c>
      <c r="AU114" s="22">
        <f t="shared" si="279"/>
        <v>0</v>
      </c>
      <c r="AV114" s="22">
        <f t="shared" si="279"/>
        <v>0</v>
      </c>
      <c r="AW114" s="22">
        <f t="shared" si="279"/>
        <v>0</v>
      </c>
      <c r="AX114" s="22">
        <f t="shared" si="279"/>
        <v>0</v>
      </c>
      <c r="AY114" s="22">
        <f t="shared" si="279"/>
        <v>0</v>
      </c>
      <c r="AZ114" s="22">
        <f t="shared" si="279"/>
        <v>0</v>
      </c>
      <c r="BA114" s="22">
        <f t="shared" si="279"/>
        <v>0</v>
      </c>
      <c r="BB114" s="22">
        <f t="shared" si="279"/>
        <v>0</v>
      </c>
      <c r="BC114" s="22">
        <f t="shared" ref="BC114" si="280" xml:space="preserve"> BB113</f>
        <v>0</v>
      </c>
      <c r="BD114" s="22">
        <f t="shared" ref="BD114" si="281" xml:space="preserve"> BC113</f>
        <v>0</v>
      </c>
      <c r="BE114" s="22">
        <f t="shared" ref="BE114" si="282" xml:space="preserve"> BD113</f>
        <v>0</v>
      </c>
      <c r="BF114" s="22">
        <f t="shared" ref="BF114" si="283" xml:space="preserve"> BE113</f>
        <v>0</v>
      </c>
      <c r="BG114" s="22">
        <f t="shared" ref="BG114" si="284" xml:space="preserve"> BF113</f>
        <v>0</v>
      </c>
      <c r="BH114" s="22">
        <f t="shared" ref="BH114" si="285" xml:space="preserve"> BG113</f>
        <v>0</v>
      </c>
      <c r="BI114" s="22">
        <f t="shared" ref="BI114" si="286" xml:space="preserve"> BH113</f>
        <v>0</v>
      </c>
      <c r="BJ114" s="22">
        <f t="shared" ref="BJ114" si="287" xml:space="preserve"> BI113</f>
        <v>0</v>
      </c>
      <c r="BK114" s="22">
        <f t="shared" ref="BK114" si="288" xml:space="preserve"> BJ113</f>
        <v>0</v>
      </c>
      <c r="BL114" s="22">
        <f t="shared" ref="BL114" si="289" xml:space="preserve"> BK113</f>
        <v>0</v>
      </c>
      <c r="BM114" s="22">
        <f t="shared" ref="BM114" si="290" xml:space="preserve"> BL113</f>
        <v>0</v>
      </c>
      <c r="BN114" s="22">
        <f t="shared" ref="BN114" si="291" xml:space="preserve"> BM113</f>
        <v>0</v>
      </c>
      <c r="BO114" s="22">
        <f t="shared" ref="BO114" si="292" xml:space="preserve"> BN113</f>
        <v>0</v>
      </c>
      <c r="BP114" s="22">
        <f t="shared" ref="BP114" si="293" xml:space="preserve"> BO113</f>
        <v>0</v>
      </c>
      <c r="BQ114" s="22">
        <f t="shared" ref="BQ114" si="294" xml:space="preserve"> BP113</f>
        <v>0</v>
      </c>
      <c r="BR114" s="22">
        <f t="shared" ref="BR114" si="295" xml:space="preserve"> BQ113</f>
        <v>0</v>
      </c>
      <c r="BS114" s="22">
        <f t="shared" ref="BS114" si="296" xml:space="preserve"> BR113</f>
        <v>0</v>
      </c>
      <c r="BT114" s="22">
        <f t="shared" ref="BT114" si="297" xml:space="preserve"> BS113</f>
        <v>0</v>
      </c>
      <c r="BU114" s="22">
        <f t="shared" ref="BU114" si="298" xml:space="preserve"> BT113</f>
        <v>0</v>
      </c>
      <c r="BV114" s="22">
        <f t="shared" ref="BV114" si="299" xml:space="preserve"> BU113</f>
        <v>0</v>
      </c>
      <c r="BW114" s="22">
        <f t="shared" ref="BW114" si="300" xml:space="preserve"> BV113</f>
        <v>0</v>
      </c>
      <c r="BX114" s="22">
        <f t="shared" ref="BX114" si="301" xml:space="preserve"> BW113</f>
        <v>0</v>
      </c>
      <c r="BY114" s="22">
        <f t="shared" ref="BY114" si="302" xml:space="preserve"> BX113</f>
        <v>0</v>
      </c>
      <c r="BZ114" s="22">
        <f t="shared" ref="BZ114" si="303" xml:space="preserve"> BY113</f>
        <v>0</v>
      </c>
      <c r="CA114" s="22">
        <f t="shared" ref="CA114" si="304" xml:space="preserve"> BZ113</f>
        <v>0</v>
      </c>
      <c r="CB114" s="22">
        <f t="shared" ref="CB114" si="305" xml:space="preserve"> CA113</f>
        <v>0</v>
      </c>
      <c r="CC114" s="22">
        <f t="shared" ref="CC114" si="306" xml:space="preserve"> CB113</f>
        <v>0</v>
      </c>
      <c r="CD114" s="22">
        <f t="shared" ref="CD114" si="307" xml:space="preserve"> CC113</f>
        <v>0</v>
      </c>
      <c r="CE114" s="22">
        <f t="shared" ref="CE114" si="308" xml:space="preserve"> CD113</f>
        <v>0</v>
      </c>
      <c r="CF114" s="22">
        <f t="shared" ref="CF114" si="309" xml:space="preserve"> CE113</f>
        <v>0</v>
      </c>
      <c r="CG114" s="22">
        <f t="shared" ref="CG114" si="310" xml:space="preserve"> CF113</f>
        <v>0</v>
      </c>
      <c r="CH114" s="22">
        <f t="shared" ref="CH114" si="311" xml:space="preserve"> CG113</f>
        <v>0</v>
      </c>
      <c r="CI114" s="22">
        <f t="shared" ref="CI114" si="312" xml:space="preserve"> CH113</f>
        <v>0</v>
      </c>
      <c r="CJ114" s="22">
        <f t="shared" ref="CJ114" si="313" xml:space="preserve"> CI113</f>
        <v>0</v>
      </c>
      <c r="CK114" s="22">
        <f t="shared" ref="CK114" si="314" xml:space="preserve"> CJ113</f>
        <v>0</v>
      </c>
      <c r="CL114" s="22">
        <f t="shared" ref="CL114" si="315" xml:space="preserve"> CK113</f>
        <v>0</v>
      </c>
      <c r="CM114" s="22">
        <f t="shared" ref="CM114" si="316" xml:space="preserve"> CL113</f>
        <v>0</v>
      </c>
      <c r="CN114" s="22">
        <f t="shared" ref="CN114" si="317" xml:space="preserve"> CM113</f>
        <v>0</v>
      </c>
      <c r="CO114" s="22">
        <f t="shared" ref="CO114" si="318" xml:space="preserve"> CN113</f>
        <v>0</v>
      </c>
      <c r="CP114" s="22">
        <f t="shared" ref="CP114" si="319" xml:space="preserve"> CO113</f>
        <v>0</v>
      </c>
      <c r="CQ114" s="22">
        <f t="shared" ref="CQ114" si="320" xml:space="preserve"> CP113</f>
        <v>0</v>
      </c>
      <c r="CR114" s="22">
        <f t="shared" ref="CR114" si="321" xml:space="preserve"> CQ113</f>
        <v>0</v>
      </c>
      <c r="CS114" s="22">
        <f t="shared" ref="CS114" si="322" xml:space="preserve"> CR113</f>
        <v>0</v>
      </c>
      <c r="CT114" s="22">
        <f t="shared" ref="CT114" si="323" xml:space="preserve"> CS113</f>
        <v>0</v>
      </c>
      <c r="CU114" s="22">
        <f t="shared" ref="CU114" si="324" xml:space="preserve"> CT113</f>
        <v>0</v>
      </c>
      <c r="CV114" s="22">
        <f t="shared" ref="CV114" si="325" xml:space="preserve"> CU113</f>
        <v>0</v>
      </c>
      <c r="CW114" s="22">
        <f t="shared" ref="CW114" si="326" xml:space="preserve"> CV113</f>
        <v>0</v>
      </c>
      <c r="CX114" s="22">
        <f t="shared" ref="CX114" si="327" xml:space="preserve"> CW113</f>
        <v>0</v>
      </c>
      <c r="CY114" s="22">
        <f t="shared" ref="CY114" si="328" xml:space="preserve"> CX113</f>
        <v>0</v>
      </c>
      <c r="CZ114" s="22">
        <f t="shared" ref="CZ114" si="329" xml:space="preserve"> CY113</f>
        <v>0</v>
      </c>
      <c r="DA114" s="22">
        <f t="shared" ref="DA114" si="330" xml:space="preserve"> CZ113</f>
        <v>0</v>
      </c>
      <c r="DB114" s="22">
        <f t="shared" ref="DB114" si="331" xml:space="preserve"> DA113</f>
        <v>0</v>
      </c>
      <c r="DC114" s="22">
        <f t="shared" ref="DC114" si="332" xml:space="preserve"> DB113</f>
        <v>0</v>
      </c>
      <c r="DD114" s="22">
        <f t="shared" ref="DD114" si="333" xml:space="preserve"> DC113</f>
        <v>0</v>
      </c>
      <c r="DE114" s="22">
        <f t="shared" ref="DE114" si="334" xml:space="preserve"> DD113</f>
        <v>0</v>
      </c>
      <c r="DF114" s="22">
        <f t="shared" ref="DF114" si="335" xml:space="preserve"> DE113</f>
        <v>0</v>
      </c>
      <c r="DG114" s="22">
        <f t="shared" ref="DG114" si="336" xml:space="preserve"> DF113</f>
        <v>0</v>
      </c>
      <c r="DH114" s="22">
        <f t="shared" ref="DH114" si="337" xml:space="preserve"> DG113</f>
        <v>1</v>
      </c>
      <c r="DI114" s="22">
        <f t="shared" ref="DI114" si="338" xml:space="preserve"> DH113</f>
        <v>0</v>
      </c>
      <c r="DJ114" s="22">
        <f t="shared" ref="DJ114" si="339" xml:space="preserve"> DI113</f>
        <v>0</v>
      </c>
      <c r="DK114" s="22">
        <f t="shared" ref="DK114" si="340" xml:space="preserve"> DJ113</f>
        <v>0</v>
      </c>
      <c r="DL114" s="22">
        <f t="shared" ref="DL114" si="341" xml:space="preserve"> DK113</f>
        <v>0</v>
      </c>
      <c r="DM114" s="22">
        <f t="shared" ref="DM114" si="342" xml:space="preserve"> DL113</f>
        <v>0</v>
      </c>
      <c r="DN114" s="22">
        <f t="shared" ref="DN114" si="343" xml:space="preserve"> DM113</f>
        <v>0</v>
      </c>
      <c r="DO114" s="22">
        <f t="shared" ref="DO114" si="344" xml:space="preserve"> DN113</f>
        <v>0</v>
      </c>
      <c r="DP114" s="22">
        <f t="shared" ref="DP114" si="345" xml:space="preserve"> DO113</f>
        <v>0</v>
      </c>
      <c r="DQ114" s="22">
        <f t="shared" ref="DQ114" si="346" xml:space="preserve"> DP113</f>
        <v>0</v>
      </c>
      <c r="DR114" s="22">
        <f t="shared" ref="DR114" si="347" xml:space="preserve"> DQ113</f>
        <v>0</v>
      </c>
      <c r="DS114" s="22">
        <f t="shared" ref="DS114" si="348" xml:space="preserve"> DR113</f>
        <v>0</v>
      </c>
      <c r="DT114" s="22">
        <f t="shared" ref="DT114" si="349" xml:space="preserve"> DS113</f>
        <v>0</v>
      </c>
    </row>
    <row r="115" spans="1:124" s="31" customFormat="1" ht="14.4" x14ac:dyDescent="0.25">
      <c r="A115" s="19"/>
      <c r="B115" s="19"/>
      <c r="C115" s="20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</row>
    <row r="116" spans="1:124" s="42" customFormat="1" ht="14.4" x14ac:dyDescent="0.25">
      <c r="A116" s="7"/>
      <c r="B116" s="7" t="s">
        <v>48</v>
      </c>
      <c r="C116" s="8"/>
      <c r="D116" s="10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41"/>
      <c r="BG116" s="41"/>
      <c r="BH116" s="41"/>
      <c r="BI116" s="41"/>
      <c r="BJ116" s="41"/>
      <c r="BK116" s="41"/>
      <c r="BL116" s="41"/>
      <c r="BM116" s="41"/>
      <c r="BN116" s="41"/>
      <c r="BO116" s="41"/>
      <c r="BP116" s="41"/>
      <c r="BQ116" s="41"/>
      <c r="BR116" s="41"/>
      <c r="BS116" s="41"/>
      <c r="BT116" s="41"/>
      <c r="BU116" s="41"/>
      <c r="BV116" s="41"/>
      <c r="BW116" s="41"/>
      <c r="BX116" s="41"/>
      <c r="BY116" s="41"/>
      <c r="BZ116" s="41"/>
      <c r="CA116" s="41"/>
      <c r="CB116" s="41"/>
      <c r="CC116" s="41"/>
      <c r="CD116" s="41"/>
      <c r="CE116" s="41"/>
      <c r="CF116" s="41"/>
      <c r="CG116" s="41"/>
      <c r="CH116" s="41"/>
      <c r="CI116" s="41"/>
      <c r="CJ116" s="41"/>
      <c r="CK116" s="41"/>
      <c r="CL116" s="41"/>
      <c r="CM116" s="41"/>
      <c r="CN116" s="41"/>
      <c r="CO116" s="41"/>
      <c r="CP116" s="41"/>
      <c r="CQ116" s="41"/>
      <c r="CR116" s="41"/>
      <c r="CS116" s="41"/>
      <c r="CT116" s="41"/>
      <c r="CU116" s="41"/>
      <c r="CV116" s="41"/>
      <c r="CW116" s="41"/>
      <c r="CX116" s="41"/>
      <c r="CY116" s="41"/>
      <c r="CZ116" s="41"/>
      <c r="DA116" s="41"/>
      <c r="DB116" s="41"/>
      <c r="DC116" s="41"/>
      <c r="DD116" s="41"/>
      <c r="DE116" s="41"/>
      <c r="DF116" s="41"/>
      <c r="DG116" s="41"/>
      <c r="DH116" s="41"/>
      <c r="DI116" s="41"/>
      <c r="DJ116" s="41"/>
      <c r="DK116" s="41"/>
      <c r="DL116" s="41"/>
      <c r="DM116" s="41"/>
      <c r="DN116" s="41"/>
      <c r="DO116" s="41"/>
      <c r="DP116" s="41"/>
      <c r="DQ116" s="41"/>
      <c r="DR116" s="41"/>
      <c r="DS116" s="41"/>
      <c r="DT116" s="41"/>
    </row>
    <row r="117" spans="1:124" s="96" customFormat="1" ht="14.4" x14ac:dyDescent="0.25">
      <c r="A117" s="7"/>
      <c r="B117" s="7"/>
      <c r="C117" s="8"/>
      <c r="D117" s="10"/>
      <c r="E117" s="97" t="str">
        <f xml:space="preserve"> E$114</f>
        <v>1st post forecast period flag</v>
      </c>
      <c r="F117" s="97">
        <f t="shared" ref="F117:BQ117" si="350" xml:space="preserve"> F$114</f>
        <v>0</v>
      </c>
      <c r="G117" s="97" t="str">
        <f t="shared" si="350"/>
        <v>flag</v>
      </c>
      <c r="H117" s="97">
        <f t="shared" si="350"/>
        <v>0</v>
      </c>
      <c r="I117" s="97">
        <f t="shared" si="350"/>
        <v>0</v>
      </c>
      <c r="J117" s="97">
        <f t="shared" si="350"/>
        <v>0</v>
      </c>
      <c r="K117" s="97">
        <f t="shared" si="350"/>
        <v>0</v>
      </c>
      <c r="L117" s="97">
        <f t="shared" si="350"/>
        <v>0</v>
      </c>
      <c r="M117" s="97">
        <f t="shared" si="350"/>
        <v>0</v>
      </c>
      <c r="N117" s="97">
        <f t="shared" si="350"/>
        <v>0</v>
      </c>
      <c r="O117" s="97">
        <f t="shared" si="350"/>
        <v>0</v>
      </c>
      <c r="P117" s="97">
        <f t="shared" si="350"/>
        <v>0</v>
      </c>
      <c r="Q117" s="97">
        <f t="shared" si="350"/>
        <v>0</v>
      </c>
      <c r="R117" s="97">
        <f t="shared" si="350"/>
        <v>0</v>
      </c>
      <c r="S117" s="97">
        <f t="shared" si="350"/>
        <v>0</v>
      </c>
      <c r="T117" s="97">
        <f t="shared" si="350"/>
        <v>0</v>
      </c>
      <c r="U117" s="97">
        <f t="shared" si="350"/>
        <v>0</v>
      </c>
      <c r="V117" s="97">
        <f t="shared" si="350"/>
        <v>0</v>
      </c>
      <c r="W117" s="97">
        <f t="shared" si="350"/>
        <v>0</v>
      </c>
      <c r="X117" s="97">
        <f t="shared" si="350"/>
        <v>0</v>
      </c>
      <c r="Y117" s="97">
        <f t="shared" si="350"/>
        <v>0</v>
      </c>
      <c r="Z117" s="97">
        <f t="shared" si="350"/>
        <v>0</v>
      </c>
      <c r="AA117" s="97">
        <f t="shared" si="350"/>
        <v>0</v>
      </c>
      <c r="AB117" s="97">
        <f t="shared" si="350"/>
        <v>0</v>
      </c>
      <c r="AC117" s="97">
        <f t="shared" si="350"/>
        <v>0</v>
      </c>
      <c r="AD117" s="97">
        <f t="shared" si="350"/>
        <v>0</v>
      </c>
      <c r="AE117" s="97">
        <f t="shared" si="350"/>
        <v>0</v>
      </c>
      <c r="AF117" s="97">
        <f t="shared" si="350"/>
        <v>0</v>
      </c>
      <c r="AG117" s="97">
        <f t="shared" si="350"/>
        <v>0</v>
      </c>
      <c r="AH117" s="97">
        <f t="shared" si="350"/>
        <v>0</v>
      </c>
      <c r="AI117" s="97">
        <f t="shared" si="350"/>
        <v>0</v>
      </c>
      <c r="AJ117" s="97">
        <f t="shared" si="350"/>
        <v>0</v>
      </c>
      <c r="AK117" s="97">
        <f t="shared" si="350"/>
        <v>0</v>
      </c>
      <c r="AL117" s="97">
        <f t="shared" si="350"/>
        <v>0</v>
      </c>
      <c r="AM117" s="97">
        <f t="shared" si="350"/>
        <v>0</v>
      </c>
      <c r="AN117" s="97">
        <f t="shared" si="350"/>
        <v>0</v>
      </c>
      <c r="AO117" s="97">
        <f t="shared" si="350"/>
        <v>0</v>
      </c>
      <c r="AP117" s="97">
        <f t="shared" si="350"/>
        <v>0</v>
      </c>
      <c r="AQ117" s="97">
        <f t="shared" si="350"/>
        <v>0</v>
      </c>
      <c r="AR117" s="97">
        <f t="shared" si="350"/>
        <v>0</v>
      </c>
      <c r="AS117" s="97">
        <f t="shared" si="350"/>
        <v>0</v>
      </c>
      <c r="AT117" s="97">
        <f t="shared" si="350"/>
        <v>0</v>
      </c>
      <c r="AU117" s="97">
        <f t="shared" si="350"/>
        <v>0</v>
      </c>
      <c r="AV117" s="97">
        <f t="shared" si="350"/>
        <v>0</v>
      </c>
      <c r="AW117" s="97">
        <f t="shared" si="350"/>
        <v>0</v>
      </c>
      <c r="AX117" s="97">
        <f t="shared" si="350"/>
        <v>0</v>
      </c>
      <c r="AY117" s="97">
        <f t="shared" si="350"/>
        <v>0</v>
      </c>
      <c r="AZ117" s="97">
        <f t="shared" si="350"/>
        <v>0</v>
      </c>
      <c r="BA117" s="97">
        <f t="shared" si="350"/>
        <v>0</v>
      </c>
      <c r="BB117" s="97">
        <f t="shared" si="350"/>
        <v>0</v>
      </c>
      <c r="BC117" s="97">
        <f t="shared" si="350"/>
        <v>0</v>
      </c>
      <c r="BD117" s="97">
        <f t="shared" si="350"/>
        <v>0</v>
      </c>
      <c r="BE117" s="97">
        <f t="shared" si="350"/>
        <v>0</v>
      </c>
      <c r="BF117" s="97">
        <f t="shared" si="350"/>
        <v>0</v>
      </c>
      <c r="BG117" s="97">
        <f t="shared" si="350"/>
        <v>0</v>
      </c>
      <c r="BH117" s="97">
        <f t="shared" si="350"/>
        <v>0</v>
      </c>
      <c r="BI117" s="97">
        <f t="shared" si="350"/>
        <v>0</v>
      </c>
      <c r="BJ117" s="97">
        <f t="shared" si="350"/>
        <v>0</v>
      </c>
      <c r="BK117" s="97">
        <f t="shared" si="350"/>
        <v>0</v>
      </c>
      <c r="BL117" s="97">
        <f t="shared" si="350"/>
        <v>0</v>
      </c>
      <c r="BM117" s="97">
        <f t="shared" si="350"/>
        <v>0</v>
      </c>
      <c r="BN117" s="97">
        <f t="shared" si="350"/>
        <v>0</v>
      </c>
      <c r="BO117" s="97">
        <f t="shared" si="350"/>
        <v>0</v>
      </c>
      <c r="BP117" s="97">
        <f t="shared" si="350"/>
        <v>0</v>
      </c>
      <c r="BQ117" s="97">
        <f t="shared" si="350"/>
        <v>0</v>
      </c>
      <c r="BR117" s="97">
        <f t="shared" ref="BR117:DT117" si="351" xml:space="preserve"> BR$114</f>
        <v>0</v>
      </c>
      <c r="BS117" s="97">
        <f t="shared" si="351"/>
        <v>0</v>
      </c>
      <c r="BT117" s="97">
        <f t="shared" si="351"/>
        <v>0</v>
      </c>
      <c r="BU117" s="97">
        <f t="shared" si="351"/>
        <v>0</v>
      </c>
      <c r="BV117" s="97">
        <f t="shared" si="351"/>
        <v>0</v>
      </c>
      <c r="BW117" s="97">
        <f t="shared" si="351"/>
        <v>0</v>
      </c>
      <c r="BX117" s="97">
        <f t="shared" si="351"/>
        <v>0</v>
      </c>
      <c r="BY117" s="97">
        <f t="shared" si="351"/>
        <v>0</v>
      </c>
      <c r="BZ117" s="97">
        <f t="shared" si="351"/>
        <v>0</v>
      </c>
      <c r="CA117" s="97">
        <f t="shared" si="351"/>
        <v>0</v>
      </c>
      <c r="CB117" s="97">
        <f t="shared" si="351"/>
        <v>0</v>
      </c>
      <c r="CC117" s="97">
        <f t="shared" si="351"/>
        <v>0</v>
      </c>
      <c r="CD117" s="97">
        <f t="shared" si="351"/>
        <v>0</v>
      </c>
      <c r="CE117" s="97">
        <f t="shared" si="351"/>
        <v>0</v>
      </c>
      <c r="CF117" s="97">
        <f t="shared" si="351"/>
        <v>0</v>
      </c>
      <c r="CG117" s="97">
        <f t="shared" si="351"/>
        <v>0</v>
      </c>
      <c r="CH117" s="97">
        <f t="shared" si="351"/>
        <v>0</v>
      </c>
      <c r="CI117" s="97">
        <f t="shared" si="351"/>
        <v>0</v>
      </c>
      <c r="CJ117" s="97">
        <f t="shared" si="351"/>
        <v>0</v>
      </c>
      <c r="CK117" s="97">
        <f t="shared" si="351"/>
        <v>0</v>
      </c>
      <c r="CL117" s="97">
        <f t="shared" si="351"/>
        <v>0</v>
      </c>
      <c r="CM117" s="97">
        <f t="shared" si="351"/>
        <v>0</v>
      </c>
      <c r="CN117" s="97">
        <f t="shared" si="351"/>
        <v>0</v>
      </c>
      <c r="CO117" s="97">
        <f t="shared" si="351"/>
        <v>0</v>
      </c>
      <c r="CP117" s="97">
        <f t="shared" si="351"/>
        <v>0</v>
      </c>
      <c r="CQ117" s="97">
        <f t="shared" si="351"/>
        <v>0</v>
      </c>
      <c r="CR117" s="97">
        <f t="shared" si="351"/>
        <v>0</v>
      </c>
      <c r="CS117" s="97">
        <f t="shared" si="351"/>
        <v>0</v>
      </c>
      <c r="CT117" s="97">
        <f t="shared" si="351"/>
        <v>0</v>
      </c>
      <c r="CU117" s="97">
        <f t="shared" si="351"/>
        <v>0</v>
      </c>
      <c r="CV117" s="97">
        <f t="shared" si="351"/>
        <v>0</v>
      </c>
      <c r="CW117" s="97">
        <f t="shared" si="351"/>
        <v>0</v>
      </c>
      <c r="CX117" s="97">
        <f t="shared" si="351"/>
        <v>0</v>
      </c>
      <c r="CY117" s="97">
        <f t="shared" si="351"/>
        <v>0</v>
      </c>
      <c r="CZ117" s="97">
        <f t="shared" si="351"/>
        <v>0</v>
      </c>
      <c r="DA117" s="97">
        <f t="shared" si="351"/>
        <v>0</v>
      </c>
      <c r="DB117" s="97">
        <f t="shared" si="351"/>
        <v>0</v>
      </c>
      <c r="DC117" s="97">
        <f t="shared" si="351"/>
        <v>0</v>
      </c>
      <c r="DD117" s="97">
        <f t="shared" si="351"/>
        <v>0</v>
      </c>
      <c r="DE117" s="97">
        <f t="shared" si="351"/>
        <v>0</v>
      </c>
      <c r="DF117" s="97">
        <f t="shared" si="351"/>
        <v>0</v>
      </c>
      <c r="DG117" s="97">
        <f t="shared" si="351"/>
        <v>0</v>
      </c>
      <c r="DH117" s="97">
        <f t="shared" si="351"/>
        <v>1</v>
      </c>
      <c r="DI117" s="97">
        <f t="shared" si="351"/>
        <v>0</v>
      </c>
      <c r="DJ117" s="97">
        <f t="shared" si="351"/>
        <v>0</v>
      </c>
      <c r="DK117" s="97">
        <f t="shared" si="351"/>
        <v>0</v>
      </c>
      <c r="DL117" s="97">
        <f t="shared" si="351"/>
        <v>0</v>
      </c>
      <c r="DM117" s="97">
        <f t="shared" si="351"/>
        <v>0</v>
      </c>
      <c r="DN117" s="97">
        <f t="shared" si="351"/>
        <v>0</v>
      </c>
      <c r="DO117" s="97">
        <f t="shared" si="351"/>
        <v>0</v>
      </c>
      <c r="DP117" s="97">
        <f t="shared" si="351"/>
        <v>0</v>
      </c>
      <c r="DQ117" s="97">
        <f t="shared" si="351"/>
        <v>0</v>
      </c>
      <c r="DR117" s="97">
        <f t="shared" si="351"/>
        <v>0</v>
      </c>
      <c r="DS117" s="97">
        <f t="shared" si="351"/>
        <v>0</v>
      </c>
      <c r="DT117" s="97">
        <f t="shared" si="351"/>
        <v>0</v>
      </c>
    </row>
    <row r="118" spans="1:124" s="96" customFormat="1" ht="14.4" x14ac:dyDescent="0.25">
      <c r="A118" s="7"/>
      <c r="B118" s="7"/>
      <c r="C118" s="8"/>
      <c r="D118" s="10"/>
      <c r="E118" s="22" t="s">
        <v>48</v>
      </c>
      <c r="F118" s="22"/>
      <c r="G118" s="22" t="s">
        <v>33</v>
      </c>
      <c r="H118" s="22">
        <f xml:space="preserve"> SUM(J118:BB118)</f>
        <v>0</v>
      </c>
      <c r="I118" s="72"/>
      <c r="J118" s="22">
        <f t="shared" ref="J118:BB118" si="352" xml:space="preserve"> I118 + J117</f>
        <v>0</v>
      </c>
      <c r="K118" s="22">
        <f t="shared" si="352"/>
        <v>0</v>
      </c>
      <c r="L118" s="22">
        <f t="shared" si="352"/>
        <v>0</v>
      </c>
      <c r="M118" s="22">
        <f t="shared" si="352"/>
        <v>0</v>
      </c>
      <c r="N118" s="22">
        <f t="shared" si="352"/>
        <v>0</v>
      </c>
      <c r="O118" s="22">
        <f t="shared" si="352"/>
        <v>0</v>
      </c>
      <c r="P118" s="22">
        <f t="shared" si="352"/>
        <v>0</v>
      </c>
      <c r="Q118" s="22">
        <f t="shared" si="352"/>
        <v>0</v>
      </c>
      <c r="R118" s="22">
        <f t="shared" si="352"/>
        <v>0</v>
      </c>
      <c r="S118" s="22">
        <f t="shared" si="352"/>
        <v>0</v>
      </c>
      <c r="T118" s="22">
        <f t="shared" si="352"/>
        <v>0</v>
      </c>
      <c r="U118" s="22">
        <f t="shared" si="352"/>
        <v>0</v>
      </c>
      <c r="V118" s="22">
        <f t="shared" si="352"/>
        <v>0</v>
      </c>
      <c r="W118" s="22">
        <f t="shared" si="352"/>
        <v>0</v>
      </c>
      <c r="X118" s="22">
        <f t="shared" si="352"/>
        <v>0</v>
      </c>
      <c r="Y118" s="22">
        <f t="shared" si="352"/>
        <v>0</v>
      </c>
      <c r="Z118" s="22">
        <f t="shared" si="352"/>
        <v>0</v>
      </c>
      <c r="AA118" s="22">
        <f t="shared" si="352"/>
        <v>0</v>
      </c>
      <c r="AB118" s="22">
        <f t="shared" si="352"/>
        <v>0</v>
      </c>
      <c r="AC118" s="22">
        <f t="shared" si="352"/>
        <v>0</v>
      </c>
      <c r="AD118" s="22">
        <f t="shared" si="352"/>
        <v>0</v>
      </c>
      <c r="AE118" s="22">
        <f t="shared" si="352"/>
        <v>0</v>
      </c>
      <c r="AF118" s="22">
        <f t="shared" si="352"/>
        <v>0</v>
      </c>
      <c r="AG118" s="22">
        <f t="shared" si="352"/>
        <v>0</v>
      </c>
      <c r="AH118" s="22">
        <f t="shared" si="352"/>
        <v>0</v>
      </c>
      <c r="AI118" s="22">
        <f t="shared" si="352"/>
        <v>0</v>
      </c>
      <c r="AJ118" s="22">
        <f t="shared" si="352"/>
        <v>0</v>
      </c>
      <c r="AK118" s="22">
        <f t="shared" si="352"/>
        <v>0</v>
      </c>
      <c r="AL118" s="22">
        <f t="shared" si="352"/>
        <v>0</v>
      </c>
      <c r="AM118" s="22">
        <f t="shared" si="352"/>
        <v>0</v>
      </c>
      <c r="AN118" s="22">
        <f t="shared" si="352"/>
        <v>0</v>
      </c>
      <c r="AO118" s="22">
        <f t="shared" si="352"/>
        <v>0</v>
      </c>
      <c r="AP118" s="22">
        <f t="shared" si="352"/>
        <v>0</v>
      </c>
      <c r="AQ118" s="22">
        <f t="shared" si="352"/>
        <v>0</v>
      </c>
      <c r="AR118" s="22">
        <f t="shared" si="352"/>
        <v>0</v>
      </c>
      <c r="AS118" s="22">
        <f t="shared" si="352"/>
        <v>0</v>
      </c>
      <c r="AT118" s="22">
        <f t="shared" si="352"/>
        <v>0</v>
      </c>
      <c r="AU118" s="22">
        <f t="shared" si="352"/>
        <v>0</v>
      </c>
      <c r="AV118" s="22">
        <f t="shared" si="352"/>
        <v>0</v>
      </c>
      <c r="AW118" s="22">
        <f t="shared" si="352"/>
        <v>0</v>
      </c>
      <c r="AX118" s="22">
        <f t="shared" si="352"/>
        <v>0</v>
      </c>
      <c r="AY118" s="22">
        <f t="shared" si="352"/>
        <v>0</v>
      </c>
      <c r="AZ118" s="22">
        <f t="shared" si="352"/>
        <v>0</v>
      </c>
      <c r="BA118" s="22">
        <f t="shared" si="352"/>
        <v>0</v>
      </c>
      <c r="BB118" s="22">
        <f t="shared" si="352"/>
        <v>0</v>
      </c>
      <c r="BC118" s="22">
        <f t="shared" ref="BC118" si="353" xml:space="preserve"> BB118 + BC117</f>
        <v>0</v>
      </c>
      <c r="BD118" s="22">
        <f t="shared" ref="BD118" si="354" xml:space="preserve"> BC118 + BD117</f>
        <v>0</v>
      </c>
      <c r="BE118" s="22">
        <f t="shared" ref="BE118" si="355" xml:space="preserve"> BD118 + BE117</f>
        <v>0</v>
      </c>
      <c r="BF118" s="22">
        <f t="shared" ref="BF118" si="356" xml:space="preserve"> BE118 + BF117</f>
        <v>0</v>
      </c>
      <c r="BG118" s="22">
        <f t="shared" ref="BG118" si="357" xml:space="preserve"> BF118 + BG117</f>
        <v>0</v>
      </c>
      <c r="BH118" s="22">
        <f t="shared" ref="BH118" si="358" xml:space="preserve"> BG118 + BH117</f>
        <v>0</v>
      </c>
      <c r="BI118" s="22">
        <f t="shared" ref="BI118" si="359" xml:space="preserve"> BH118 + BI117</f>
        <v>0</v>
      </c>
      <c r="BJ118" s="22">
        <f t="shared" ref="BJ118" si="360" xml:space="preserve"> BI118 + BJ117</f>
        <v>0</v>
      </c>
      <c r="BK118" s="22">
        <f t="shared" ref="BK118" si="361" xml:space="preserve"> BJ118 + BK117</f>
        <v>0</v>
      </c>
      <c r="BL118" s="22">
        <f t="shared" ref="BL118" si="362" xml:space="preserve"> BK118 + BL117</f>
        <v>0</v>
      </c>
      <c r="BM118" s="22">
        <f t="shared" ref="BM118" si="363" xml:space="preserve"> BL118 + BM117</f>
        <v>0</v>
      </c>
      <c r="BN118" s="22">
        <f t="shared" ref="BN118" si="364" xml:space="preserve"> BM118 + BN117</f>
        <v>0</v>
      </c>
      <c r="BO118" s="22">
        <f t="shared" ref="BO118" si="365" xml:space="preserve"> BN118 + BO117</f>
        <v>0</v>
      </c>
      <c r="BP118" s="22">
        <f t="shared" ref="BP118" si="366" xml:space="preserve"> BO118 + BP117</f>
        <v>0</v>
      </c>
      <c r="BQ118" s="22">
        <f t="shared" ref="BQ118" si="367" xml:space="preserve"> BP118 + BQ117</f>
        <v>0</v>
      </c>
      <c r="BR118" s="22">
        <f t="shared" ref="BR118" si="368" xml:space="preserve"> BQ118 + BR117</f>
        <v>0</v>
      </c>
      <c r="BS118" s="22">
        <f t="shared" ref="BS118" si="369" xml:space="preserve"> BR118 + BS117</f>
        <v>0</v>
      </c>
      <c r="BT118" s="22">
        <f t="shared" ref="BT118" si="370" xml:space="preserve"> BS118 + BT117</f>
        <v>0</v>
      </c>
      <c r="BU118" s="22">
        <f t="shared" ref="BU118" si="371" xml:space="preserve"> BT118 + BU117</f>
        <v>0</v>
      </c>
      <c r="BV118" s="22">
        <f t="shared" ref="BV118" si="372" xml:space="preserve"> BU118 + BV117</f>
        <v>0</v>
      </c>
      <c r="BW118" s="22">
        <f t="shared" ref="BW118" si="373" xml:space="preserve"> BV118 + BW117</f>
        <v>0</v>
      </c>
      <c r="BX118" s="22">
        <f t="shared" ref="BX118" si="374" xml:space="preserve"> BW118 + BX117</f>
        <v>0</v>
      </c>
      <c r="BY118" s="22">
        <f t="shared" ref="BY118" si="375" xml:space="preserve"> BX118 + BY117</f>
        <v>0</v>
      </c>
      <c r="BZ118" s="22">
        <f t="shared" ref="BZ118" si="376" xml:space="preserve"> BY118 + BZ117</f>
        <v>0</v>
      </c>
      <c r="CA118" s="22">
        <f t="shared" ref="CA118" si="377" xml:space="preserve"> BZ118 + CA117</f>
        <v>0</v>
      </c>
      <c r="CB118" s="22">
        <f t="shared" ref="CB118" si="378" xml:space="preserve"> CA118 + CB117</f>
        <v>0</v>
      </c>
      <c r="CC118" s="22">
        <f t="shared" ref="CC118" si="379" xml:space="preserve"> CB118 + CC117</f>
        <v>0</v>
      </c>
      <c r="CD118" s="22">
        <f t="shared" ref="CD118" si="380" xml:space="preserve"> CC118 + CD117</f>
        <v>0</v>
      </c>
      <c r="CE118" s="22">
        <f t="shared" ref="CE118" si="381" xml:space="preserve"> CD118 + CE117</f>
        <v>0</v>
      </c>
      <c r="CF118" s="22">
        <f t="shared" ref="CF118" si="382" xml:space="preserve"> CE118 + CF117</f>
        <v>0</v>
      </c>
      <c r="CG118" s="22">
        <f t="shared" ref="CG118" si="383" xml:space="preserve"> CF118 + CG117</f>
        <v>0</v>
      </c>
      <c r="CH118" s="22">
        <f t="shared" ref="CH118" si="384" xml:space="preserve"> CG118 + CH117</f>
        <v>0</v>
      </c>
      <c r="CI118" s="22">
        <f t="shared" ref="CI118" si="385" xml:space="preserve"> CH118 + CI117</f>
        <v>0</v>
      </c>
      <c r="CJ118" s="22">
        <f t="shared" ref="CJ118" si="386" xml:space="preserve"> CI118 + CJ117</f>
        <v>0</v>
      </c>
      <c r="CK118" s="22">
        <f t="shared" ref="CK118" si="387" xml:space="preserve"> CJ118 + CK117</f>
        <v>0</v>
      </c>
      <c r="CL118" s="22">
        <f t="shared" ref="CL118" si="388" xml:space="preserve"> CK118 + CL117</f>
        <v>0</v>
      </c>
      <c r="CM118" s="22">
        <f t="shared" ref="CM118" si="389" xml:space="preserve"> CL118 + CM117</f>
        <v>0</v>
      </c>
      <c r="CN118" s="22">
        <f t="shared" ref="CN118" si="390" xml:space="preserve"> CM118 + CN117</f>
        <v>0</v>
      </c>
      <c r="CO118" s="22">
        <f t="shared" ref="CO118" si="391" xml:space="preserve"> CN118 + CO117</f>
        <v>0</v>
      </c>
      <c r="CP118" s="22">
        <f t="shared" ref="CP118" si="392" xml:space="preserve"> CO118 + CP117</f>
        <v>0</v>
      </c>
      <c r="CQ118" s="22">
        <f t="shared" ref="CQ118" si="393" xml:space="preserve"> CP118 + CQ117</f>
        <v>0</v>
      </c>
      <c r="CR118" s="22">
        <f t="shared" ref="CR118" si="394" xml:space="preserve"> CQ118 + CR117</f>
        <v>0</v>
      </c>
      <c r="CS118" s="22">
        <f t="shared" ref="CS118" si="395" xml:space="preserve"> CR118 + CS117</f>
        <v>0</v>
      </c>
      <c r="CT118" s="22">
        <f t="shared" ref="CT118" si="396" xml:space="preserve"> CS118 + CT117</f>
        <v>0</v>
      </c>
      <c r="CU118" s="22">
        <f t="shared" ref="CU118" si="397" xml:space="preserve"> CT118 + CU117</f>
        <v>0</v>
      </c>
      <c r="CV118" s="22">
        <f t="shared" ref="CV118" si="398" xml:space="preserve"> CU118 + CV117</f>
        <v>0</v>
      </c>
      <c r="CW118" s="22">
        <f t="shared" ref="CW118" si="399" xml:space="preserve"> CV118 + CW117</f>
        <v>0</v>
      </c>
      <c r="CX118" s="22">
        <f t="shared" ref="CX118" si="400" xml:space="preserve"> CW118 + CX117</f>
        <v>0</v>
      </c>
      <c r="CY118" s="22">
        <f t="shared" ref="CY118" si="401" xml:space="preserve"> CX118 + CY117</f>
        <v>0</v>
      </c>
      <c r="CZ118" s="22">
        <f t="shared" ref="CZ118" si="402" xml:space="preserve"> CY118 + CZ117</f>
        <v>0</v>
      </c>
      <c r="DA118" s="22">
        <f t="shared" ref="DA118" si="403" xml:space="preserve"> CZ118 + DA117</f>
        <v>0</v>
      </c>
      <c r="DB118" s="22">
        <f t="shared" ref="DB118" si="404" xml:space="preserve"> DA118 + DB117</f>
        <v>0</v>
      </c>
      <c r="DC118" s="22">
        <f t="shared" ref="DC118" si="405" xml:space="preserve"> DB118 + DC117</f>
        <v>0</v>
      </c>
      <c r="DD118" s="22">
        <f t="shared" ref="DD118" si="406" xml:space="preserve"> DC118 + DD117</f>
        <v>0</v>
      </c>
      <c r="DE118" s="22">
        <f t="shared" ref="DE118" si="407" xml:space="preserve"> DD118 + DE117</f>
        <v>0</v>
      </c>
      <c r="DF118" s="22">
        <f t="shared" ref="DF118" si="408" xml:space="preserve"> DE118 + DF117</f>
        <v>0</v>
      </c>
      <c r="DG118" s="22">
        <f t="shared" ref="DG118" si="409" xml:space="preserve"> DF118 + DG117</f>
        <v>0</v>
      </c>
      <c r="DH118" s="22">
        <f t="shared" ref="DH118" si="410" xml:space="preserve"> DG118 + DH117</f>
        <v>1</v>
      </c>
      <c r="DI118" s="22">
        <f t="shared" ref="DI118" si="411" xml:space="preserve"> DH118 + DI117</f>
        <v>1</v>
      </c>
      <c r="DJ118" s="22">
        <f t="shared" ref="DJ118" si="412" xml:space="preserve"> DI118 + DJ117</f>
        <v>1</v>
      </c>
      <c r="DK118" s="22">
        <f t="shared" ref="DK118" si="413" xml:space="preserve"> DJ118 + DK117</f>
        <v>1</v>
      </c>
      <c r="DL118" s="22">
        <f t="shared" ref="DL118" si="414" xml:space="preserve"> DK118 + DL117</f>
        <v>1</v>
      </c>
      <c r="DM118" s="22">
        <f t="shared" ref="DM118" si="415" xml:space="preserve"> DL118 + DM117</f>
        <v>1</v>
      </c>
      <c r="DN118" s="22">
        <f t="shared" ref="DN118" si="416" xml:space="preserve"> DM118 + DN117</f>
        <v>1</v>
      </c>
      <c r="DO118" s="22">
        <f t="shared" ref="DO118" si="417" xml:space="preserve"> DN118 + DO117</f>
        <v>1</v>
      </c>
      <c r="DP118" s="22">
        <f t="shared" ref="DP118" si="418" xml:space="preserve"> DO118 + DP117</f>
        <v>1</v>
      </c>
      <c r="DQ118" s="22">
        <f t="shared" ref="DQ118" si="419" xml:space="preserve"> DP118 + DQ117</f>
        <v>1</v>
      </c>
      <c r="DR118" s="22">
        <f t="shared" ref="DR118" si="420" xml:space="preserve"> DQ118 + DR117</f>
        <v>1</v>
      </c>
      <c r="DS118" s="22">
        <f t="shared" ref="DS118" si="421" xml:space="preserve"> DR118 + DS117</f>
        <v>1</v>
      </c>
      <c r="DT118" s="22">
        <f t="shared" ref="DT118" si="422" xml:space="preserve"> DS118 + DT117</f>
        <v>1</v>
      </c>
    </row>
    <row r="119" spans="1:124" s="96" customFormat="1" ht="14.4" x14ac:dyDescent="0.25">
      <c r="A119" s="7"/>
      <c r="B119" s="7"/>
      <c r="C119" s="8"/>
      <c r="D119" s="10"/>
      <c r="E119" s="22" t="s">
        <v>49</v>
      </c>
      <c r="F119" s="22">
        <f>SUM(J118:DJ118)</f>
        <v>3</v>
      </c>
      <c r="G119" s="22" t="s">
        <v>31</v>
      </c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</row>
    <row r="120" spans="1:124" s="96" customFormat="1" ht="14.4" x14ac:dyDescent="0.25">
      <c r="A120" s="7"/>
      <c r="B120" s="7"/>
      <c r="C120" s="8"/>
      <c r="D120" s="10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</row>
    <row r="121" spans="1:124" s="96" customFormat="1" ht="14.4" x14ac:dyDescent="0.25">
      <c r="A121" s="7" t="s">
        <v>376</v>
      </c>
      <c r="B121" s="7"/>
      <c r="C121" s="8"/>
      <c r="D121" s="10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</row>
    <row r="122" spans="1:124" s="96" customFormat="1" ht="14.4" x14ac:dyDescent="0.25">
      <c r="A122" s="7"/>
      <c r="B122" s="7"/>
      <c r="C122" s="8"/>
      <c r="D122" s="10"/>
      <c r="E122" s="368" t="str">
        <f xml:space="preserve"> Debt!E$91</f>
        <v>Debt Service</v>
      </c>
      <c r="F122" s="368">
        <f xml:space="preserve"> Debt!F$91</f>
        <v>0</v>
      </c>
      <c r="G122" s="368" t="str">
        <f xml:space="preserve"> Debt!G$91</f>
        <v>$ 000s</v>
      </c>
      <c r="H122" s="368">
        <f xml:space="preserve"> Debt!H$91</f>
        <v>187920.99704861114</v>
      </c>
      <c r="I122" s="368">
        <f xml:space="preserve"> Debt!I$91</f>
        <v>0</v>
      </c>
      <c r="J122" s="368">
        <f xml:space="preserve"> Debt!J$91</f>
        <v>0</v>
      </c>
      <c r="K122" s="368">
        <f xml:space="preserve"> Debt!K$91</f>
        <v>0</v>
      </c>
      <c r="L122" s="368">
        <f xml:space="preserve"> Debt!L$91</f>
        <v>3818.5972222222217</v>
      </c>
      <c r="M122" s="368">
        <f xml:space="preserve"> Debt!M$91</f>
        <v>3785.0928240740741</v>
      </c>
      <c r="N122" s="368">
        <f xml:space="preserve"> Debt!N$91</f>
        <v>3709.34375</v>
      </c>
      <c r="O122" s="368">
        <f xml:space="preserve"> Debt!O$91</f>
        <v>3697.3258680555555</v>
      </c>
      <c r="P122" s="368">
        <f xml:space="preserve"> Debt!P$91</f>
        <v>3684.5796296296294</v>
      </c>
      <c r="Q122" s="368">
        <f xml:space="preserve"> Debt!Q$91</f>
        <v>3651.0752314814818</v>
      </c>
      <c r="R122" s="368">
        <f xml:space="preserve"> Debt!R$91</f>
        <v>3597.9052083333336</v>
      </c>
      <c r="S122" s="368">
        <f xml:space="preserve"> Debt!S$91</f>
        <v>3564.7649884259263</v>
      </c>
      <c r="T122" s="368">
        <f xml:space="preserve"> Debt!T$91</f>
        <v>3550.5620370370375</v>
      </c>
      <c r="U122" s="368">
        <f xml:space="preserve"> Debt!U$91</f>
        <v>3517.0576388888894</v>
      </c>
      <c r="V122" s="368">
        <f xml:space="preserve"> Debt!V$91</f>
        <v>3447.1354166666674</v>
      </c>
      <c r="W122" s="368">
        <f xml:space="preserve"> Debt!W$91</f>
        <v>3432.2041087962971</v>
      </c>
      <c r="X122" s="368">
        <f xml:space="preserve"> Debt!X$91</f>
        <v>3416.5444444444452</v>
      </c>
      <c r="Y122" s="368">
        <f xml:space="preserve"> Debt!Y$91</f>
        <v>3383.0400462962971</v>
      </c>
      <c r="Z122" s="368">
        <f xml:space="preserve"> Debt!Z$91</f>
        <v>3316.0312500000009</v>
      </c>
      <c r="AA122" s="368">
        <f xml:space="preserve"> Debt!AA$91</f>
        <v>3299.6432291666679</v>
      </c>
      <c r="AB122" s="368">
        <f xml:space="preserve"> Debt!AB$91</f>
        <v>3282.5268518518533</v>
      </c>
      <c r="AC122" s="368">
        <f xml:space="preserve"> Debt!AC$91</f>
        <v>3249.0224537037047</v>
      </c>
      <c r="AD122" s="368">
        <f xml:space="preserve"> Debt!AD$91</f>
        <v>3184.9270833333348</v>
      </c>
      <c r="AE122" s="368">
        <f xml:space="preserve"> Debt!AE$91</f>
        <v>3167.0823495370387</v>
      </c>
      <c r="AF122" s="368">
        <f xml:space="preserve"> Debt!AF$91</f>
        <v>3148.5092592592609</v>
      </c>
      <c r="AG122" s="368">
        <f xml:space="preserve"> Debt!AG$91</f>
        <v>3115.0048611111124</v>
      </c>
      <c r="AH122" s="368">
        <f xml:space="preserve"> Debt!AH$91</f>
        <v>3686.1616898148159</v>
      </c>
      <c r="AI122" s="368">
        <f xml:space="preserve"> Debt!AI$91</f>
        <v>3645.0589699074089</v>
      </c>
      <c r="AJ122" s="368">
        <f xml:space="preserve"> Debt!AJ$91</f>
        <v>3620.3916666666682</v>
      </c>
      <c r="AK122" s="368">
        <f xml:space="preserve"> Debt!AK$91</f>
        <v>3578.83726851852</v>
      </c>
      <c r="AL122" s="368">
        <f xml:space="preserve"> Debt!AL$91</f>
        <v>3506.2187500000018</v>
      </c>
      <c r="AM122" s="368">
        <f xml:space="preserve"> Debt!AM$91</f>
        <v>3480.6480902777794</v>
      </c>
      <c r="AN122" s="368">
        <f xml:space="preserve"> Debt!AN$91</f>
        <v>3454.1740740740752</v>
      </c>
      <c r="AO122" s="368">
        <f xml:space="preserve"> Debt!AO$91</f>
        <v>3412.6196759259274</v>
      </c>
      <c r="AP122" s="368">
        <f xml:space="preserve"> Debt!AP$91</f>
        <v>3343.6145833333348</v>
      </c>
      <c r="AQ122" s="368">
        <f xml:space="preserve"> Debt!AQ$91</f>
        <v>3316.2372106481494</v>
      </c>
      <c r="AR122" s="368">
        <f xml:space="preserve"> Debt!AR$91</f>
        <v>3287.9564814814826</v>
      </c>
      <c r="AS122" s="368">
        <f xml:space="preserve"> Debt!AS$91</f>
        <v>3246.4020833333343</v>
      </c>
      <c r="AT122" s="368">
        <f xml:space="preserve"> Debt!AT$91</f>
        <v>3181.0104166666679</v>
      </c>
      <c r="AU122" s="368">
        <f xml:space="preserve"> Debt!AU$91</f>
        <v>3151.8263310185193</v>
      </c>
      <c r="AV122" s="368">
        <f xml:space="preserve"> Debt!AV$91</f>
        <v>3121.73888888889</v>
      </c>
      <c r="AW122" s="368">
        <f xml:space="preserve"> Debt!AW$91</f>
        <v>3080.1844907407417</v>
      </c>
      <c r="AX122" s="368">
        <f xml:space="preserve"> Debt!AX$91</f>
        <v>3028.5181712962972</v>
      </c>
      <c r="AY122" s="368">
        <f xml:space="preserve"> Debt!AY$91</f>
        <v>2987.4154513888898</v>
      </c>
      <c r="AZ122" s="368">
        <f xml:space="preserve"> Debt!AZ$91</f>
        <v>2955.5212962962974</v>
      </c>
      <c r="BA122" s="368">
        <f xml:space="preserve"> Debt!BA$91</f>
        <v>2913.9668981481491</v>
      </c>
      <c r="BB122" s="368">
        <f xml:space="preserve"> Debt!BB$91</f>
        <v>2855.8020833333344</v>
      </c>
      <c r="BC122" s="368">
        <f xml:space="preserve"> Debt!BC$91</f>
        <v>2823.0045717592602</v>
      </c>
      <c r="BD122" s="368">
        <f xml:space="preserve"> Debt!BD$91</f>
        <v>2789.3037037037047</v>
      </c>
      <c r="BE122" s="368">
        <f xml:space="preserve"> Debt!BE$91</f>
        <v>2747.7493055555565</v>
      </c>
      <c r="BF122" s="368">
        <f xml:space="preserve"> Debt!BF$91</f>
        <v>2693.1979166666679</v>
      </c>
      <c r="BG122" s="368">
        <f xml:space="preserve"> Debt!BG$91</f>
        <v>2658.5936921296307</v>
      </c>
      <c r="BH122" s="368">
        <f xml:space="preserve"> Debt!BH$91</f>
        <v>2623.0861111111121</v>
      </c>
      <c r="BI122" s="368">
        <f xml:space="preserve"> Debt!BI$91</f>
        <v>2581.5317129629639</v>
      </c>
      <c r="BJ122" s="368">
        <f xml:space="preserve"> Debt!BJ$91</f>
        <v>2530.5937500000009</v>
      </c>
      <c r="BK122" s="368">
        <f xml:space="preserve"> Debt!BK$91</f>
        <v>2494.1828125000011</v>
      </c>
      <c r="BL122" s="368">
        <f xml:space="preserve"> Debt!BL$91</f>
        <v>2456.8685185185195</v>
      </c>
      <c r="BM122" s="368">
        <f xml:space="preserve"> Debt!BM$91</f>
        <v>2415.3141203703717</v>
      </c>
      <c r="BN122" s="368">
        <f xml:space="preserve"> Debt!BN$91</f>
        <v>2370.8746527777789</v>
      </c>
      <c r="BO122" s="368">
        <f xml:space="preserve"> Debt!BO$91</f>
        <v>2329.7719328703715</v>
      </c>
      <c r="BP122" s="368">
        <f xml:space="preserve"> Debt!BP$91</f>
        <v>2290.6509259259269</v>
      </c>
      <c r="BQ122" s="368">
        <f xml:space="preserve"> Debt!BQ$91</f>
        <v>2249.0965277777786</v>
      </c>
      <c r="BR122" s="368">
        <f xml:space="preserve"> Debt!BR$91</f>
        <v>2205.3854166666679</v>
      </c>
      <c r="BS122" s="368">
        <f xml:space="preserve"> Debt!BS$91</f>
        <v>2165.361053240742</v>
      </c>
      <c r="BT122" s="368">
        <f xml:space="preserve"> Debt!BT$91</f>
        <v>316.10000000000144</v>
      </c>
      <c r="BU122" s="368">
        <f xml:space="preserve"> Debt!BU$91</f>
        <v>308.05000000000143</v>
      </c>
      <c r="BV122" s="368">
        <f xml:space="preserve"> Debt!BV$91</f>
        <v>1.3929479791841003E-12</v>
      </c>
      <c r="BW122" s="368">
        <f xml:space="preserve"> Debt!BW$91</f>
        <v>1.4084251789528123E-12</v>
      </c>
      <c r="BX122" s="368">
        <f xml:space="preserve"> Debt!BX$91</f>
        <v>1.4239023787215247E-12</v>
      </c>
      <c r="BY122" s="368">
        <f xml:space="preserve"> Debt!BY$91</f>
        <v>1.4239023787215247E-12</v>
      </c>
      <c r="BZ122" s="368">
        <f xml:space="preserve"> Debt!BZ$91</f>
        <v>1.3929479791841003E-12</v>
      </c>
      <c r="CA122" s="368">
        <f xml:space="preserve"> Debt!CA$91</f>
        <v>1.4084251789528123E-12</v>
      </c>
      <c r="CB122" s="368">
        <f xml:space="preserve"> Debt!CB$91</f>
        <v>1.4239023787215247E-12</v>
      </c>
      <c r="CC122" s="368">
        <f xml:space="preserve"> Debt!CC$91</f>
        <v>1.4239023787215247E-12</v>
      </c>
      <c r="CD122" s="368">
        <f xml:space="preserve"> Debt!CD$91</f>
        <v>1.4084251789528123E-12</v>
      </c>
      <c r="CE122" s="368">
        <f xml:space="preserve"> Debt!CE$91</f>
        <v>1.4084251789528123E-12</v>
      </c>
      <c r="CF122" s="368">
        <f xml:space="preserve"> Debt!CF$91</f>
        <v>1.4239023787215247E-12</v>
      </c>
      <c r="CG122" s="368">
        <f xml:space="preserve"> Debt!CG$91</f>
        <v>1.4239023787215247E-12</v>
      </c>
      <c r="CH122" s="368">
        <f xml:space="preserve"> Debt!CH$91</f>
        <v>1.3929479791841003E-12</v>
      </c>
      <c r="CI122" s="368">
        <f xml:space="preserve"> Debt!CI$91</f>
        <v>1.4084251789528123E-12</v>
      </c>
      <c r="CJ122" s="368">
        <f xml:space="preserve"> Debt!CJ$91</f>
        <v>1.4239023787215247E-12</v>
      </c>
      <c r="CK122" s="368">
        <f xml:space="preserve"> Debt!CK$91</f>
        <v>1.4239023787215247E-12</v>
      </c>
      <c r="CL122" s="368">
        <f xml:space="preserve"> Debt!CL$91</f>
        <v>1.3929479791841003E-12</v>
      </c>
      <c r="CM122" s="368">
        <f xml:space="preserve"> Debt!CM$91</f>
        <v>1.4084251789528123E-12</v>
      </c>
      <c r="CN122" s="368">
        <f xml:space="preserve"> Debt!CN$91</f>
        <v>1.4239023787215247E-12</v>
      </c>
      <c r="CO122" s="368">
        <f xml:space="preserve"> Debt!CO$91</f>
        <v>1.4239023787215247E-12</v>
      </c>
      <c r="CP122" s="368">
        <f xml:space="preserve"> Debt!CP$91</f>
        <v>1.3929479791841003E-12</v>
      </c>
      <c r="CQ122" s="368">
        <f xml:space="preserve"> Debt!CQ$91</f>
        <v>1.4084251789528123E-12</v>
      </c>
      <c r="CR122" s="368">
        <f xml:space="preserve"> Debt!CR$91</f>
        <v>1.4239023787215247E-12</v>
      </c>
      <c r="CS122" s="368">
        <f xml:space="preserve"> Debt!CS$91</f>
        <v>1.4239023787215247E-12</v>
      </c>
      <c r="CT122" s="368">
        <f xml:space="preserve"> Debt!CT$91</f>
        <v>1.4084251789528123E-12</v>
      </c>
      <c r="CU122" s="368">
        <f xml:space="preserve"> Debt!CU$91</f>
        <v>1.4084251789528123E-12</v>
      </c>
      <c r="CV122" s="368">
        <f xml:space="preserve"> Debt!CV$91</f>
        <v>1.4239023787215247E-12</v>
      </c>
      <c r="CW122" s="368">
        <f xml:space="preserve"> Debt!CW$91</f>
        <v>1.4239023787215247E-12</v>
      </c>
      <c r="CX122" s="368">
        <f xml:space="preserve"> Debt!CX$91</f>
        <v>1.3929479791841003E-12</v>
      </c>
      <c r="CY122" s="368">
        <f xml:space="preserve"> Debt!CY$91</f>
        <v>1.4084251789528123E-12</v>
      </c>
      <c r="CZ122" s="368">
        <f xml:space="preserve"> Debt!CZ$91</f>
        <v>1.4239023787215247E-12</v>
      </c>
      <c r="DA122" s="368">
        <f xml:space="preserve"> Debt!DA$91</f>
        <v>1.4239023787215247E-12</v>
      </c>
      <c r="DB122" s="368">
        <f xml:space="preserve"> Debt!DB$91</f>
        <v>1.3929479791841003E-12</v>
      </c>
      <c r="DC122" s="368">
        <f xml:space="preserve"> Debt!DC$91</f>
        <v>1.4084251789528123E-12</v>
      </c>
      <c r="DD122" s="368">
        <f xml:space="preserve"> Debt!DD$91</f>
        <v>1.4239023787215247E-12</v>
      </c>
      <c r="DE122" s="368">
        <f xml:space="preserve"> Debt!DE$91</f>
        <v>1.4239023787215247E-12</v>
      </c>
      <c r="DF122" s="368">
        <f xml:space="preserve"> Debt!DF$91</f>
        <v>1.3929479791841003E-12</v>
      </c>
      <c r="DG122" s="368">
        <f xml:space="preserve"> Debt!DG$91</f>
        <v>1.4084251789528123E-12</v>
      </c>
      <c r="DH122" s="368">
        <f xml:space="preserve"> Debt!DH$91</f>
        <v>1.4239023787215247E-12</v>
      </c>
      <c r="DI122" s="368">
        <f xml:space="preserve"> Debt!DI$91</f>
        <v>1.4239023787215247E-12</v>
      </c>
      <c r="DJ122" s="368">
        <f xml:space="preserve"> Debt!DJ$91</f>
        <v>1.4084251789528123E-12</v>
      </c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</row>
    <row r="123" spans="1:124" s="363" customFormat="1" ht="14.4" x14ac:dyDescent="0.25">
      <c r="A123" s="475"/>
      <c r="B123" s="475"/>
      <c r="C123" s="476"/>
      <c r="D123" s="479"/>
      <c r="E123" s="479" t="s">
        <v>377</v>
      </c>
      <c r="F123" s="479"/>
      <c r="G123" s="479" t="s">
        <v>33</v>
      </c>
      <c r="H123" s="479"/>
      <c r="I123" s="479"/>
      <c r="J123" s="479">
        <f>IF(J122&gt;CHK_TOL,1,0)</f>
        <v>0</v>
      </c>
      <c r="K123" s="479">
        <f>IF(K122&gt;CHK_TOL,1,0)</f>
        <v>0</v>
      </c>
      <c r="L123" s="479">
        <f>IF(L122&gt;CHK_TOL,1,0)</f>
        <v>1</v>
      </c>
      <c r="M123" s="479">
        <f>IF(M122&gt;CHK_TOL,1,0)</f>
        <v>1</v>
      </c>
      <c r="N123" s="479">
        <f>IF(N122&gt;CHK_TOL,1,0)</f>
        <v>1</v>
      </c>
      <c r="O123" s="479">
        <f>IF(O122&gt;CHK_TOL,1,0)</f>
        <v>1</v>
      </c>
      <c r="P123" s="479">
        <f>IF(P122&gt;CHK_TOL,1,0)</f>
        <v>1</v>
      </c>
      <c r="Q123" s="479">
        <f>IF(Q122&gt;CHK_TOL,1,0)</f>
        <v>1</v>
      </c>
      <c r="R123" s="479">
        <f>IF(R122&gt;CHK_TOL,1,0)</f>
        <v>1</v>
      </c>
      <c r="S123" s="479">
        <f>IF(S122&gt;CHK_TOL,1,0)</f>
        <v>1</v>
      </c>
      <c r="T123" s="479">
        <f>IF(T122&gt;CHK_TOL,1,0)</f>
        <v>1</v>
      </c>
      <c r="U123" s="479">
        <f>IF(U122&gt;CHK_TOL,1,0)</f>
        <v>1</v>
      </c>
      <c r="V123" s="479">
        <f>IF(V122&gt;CHK_TOL,1,0)</f>
        <v>1</v>
      </c>
      <c r="W123" s="479">
        <f>IF(W122&gt;CHK_TOL,1,0)</f>
        <v>1</v>
      </c>
      <c r="X123" s="479">
        <f>IF(X122&gt;CHK_TOL,1,0)</f>
        <v>1</v>
      </c>
      <c r="Y123" s="479">
        <f>IF(Y122&gt;CHK_TOL,1,0)</f>
        <v>1</v>
      </c>
      <c r="Z123" s="479">
        <f>IF(Z122&gt;CHK_TOL,1,0)</f>
        <v>1</v>
      </c>
      <c r="AA123" s="479">
        <f>IF(AA122&gt;CHK_TOL,1,0)</f>
        <v>1</v>
      </c>
      <c r="AB123" s="479">
        <f>IF(AB122&gt;CHK_TOL,1,0)</f>
        <v>1</v>
      </c>
      <c r="AC123" s="479">
        <f>IF(AC122&gt;CHK_TOL,1,0)</f>
        <v>1</v>
      </c>
      <c r="AD123" s="479">
        <f>IF(AD122&gt;CHK_TOL,1,0)</f>
        <v>1</v>
      </c>
      <c r="AE123" s="479">
        <f>IF(AE122&gt;CHK_TOL,1,0)</f>
        <v>1</v>
      </c>
      <c r="AF123" s="479">
        <f>IF(AF122&gt;CHK_TOL,1,0)</f>
        <v>1</v>
      </c>
      <c r="AG123" s="479">
        <f>IF(AG122&gt;CHK_TOL,1,0)</f>
        <v>1</v>
      </c>
      <c r="AH123" s="479">
        <f>IF(AH122&gt;CHK_TOL,1,0)</f>
        <v>1</v>
      </c>
      <c r="AI123" s="479">
        <f>IF(AI122&gt;CHK_TOL,1,0)</f>
        <v>1</v>
      </c>
      <c r="AJ123" s="479">
        <f>IF(AJ122&gt;CHK_TOL,1,0)</f>
        <v>1</v>
      </c>
      <c r="AK123" s="479">
        <f>IF(AK122&gt;CHK_TOL,1,0)</f>
        <v>1</v>
      </c>
      <c r="AL123" s="479">
        <f>IF(AL122&gt;CHK_TOL,1,0)</f>
        <v>1</v>
      </c>
      <c r="AM123" s="479">
        <f>IF(AM122&gt;CHK_TOL,1,0)</f>
        <v>1</v>
      </c>
      <c r="AN123" s="479">
        <f>IF(AN122&gt;CHK_TOL,1,0)</f>
        <v>1</v>
      </c>
      <c r="AO123" s="479">
        <f>IF(AO122&gt;CHK_TOL,1,0)</f>
        <v>1</v>
      </c>
      <c r="AP123" s="479">
        <f>IF(AP122&gt;CHK_TOL,1,0)</f>
        <v>1</v>
      </c>
      <c r="AQ123" s="479">
        <f>IF(AQ122&gt;CHK_TOL,1,0)</f>
        <v>1</v>
      </c>
      <c r="AR123" s="479">
        <f>IF(AR122&gt;CHK_TOL,1,0)</f>
        <v>1</v>
      </c>
      <c r="AS123" s="479">
        <f>IF(AS122&gt;CHK_TOL,1,0)</f>
        <v>1</v>
      </c>
      <c r="AT123" s="479">
        <f>IF(AT122&gt;CHK_TOL,1,0)</f>
        <v>1</v>
      </c>
      <c r="AU123" s="479">
        <f>IF(AU122&gt;CHK_TOL,1,0)</f>
        <v>1</v>
      </c>
      <c r="AV123" s="479">
        <f>IF(AV122&gt;CHK_TOL,1,0)</f>
        <v>1</v>
      </c>
      <c r="AW123" s="479">
        <f>IF(AW122&gt;CHK_TOL,1,0)</f>
        <v>1</v>
      </c>
      <c r="AX123" s="479">
        <f>IF(AX122&gt;CHK_TOL,1,0)</f>
        <v>1</v>
      </c>
      <c r="AY123" s="479">
        <f>IF(AY122&gt;CHK_TOL,1,0)</f>
        <v>1</v>
      </c>
      <c r="AZ123" s="479">
        <f>IF(AZ122&gt;CHK_TOL,1,0)</f>
        <v>1</v>
      </c>
      <c r="BA123" s="479">
        <f>IF(BA122&gt;CHK_TOL,1,0)</f>
        <v>1</v>
      </c>
      <c r="BB123" s="479">
        <f>IF(BB122&gt;CHK_TOL,1,0)</f>
        <v>1</v>
      </c>
      <c r="BC123" s="479">
        <f>IF(BC122&gt;CHK_TOL,1,0)</f>
        <v>1</v>
      </c>
      <c r="BD123" s="479">
        <f>IF(BD122&gt;CHK_TOL,1,0)</f>
        <v>1</v>
      </c>
      <c r="BE123" s="479">
        <f>IF(BE122&gt;CHK_TOL,1,0)</f>
        <v>1</v>
      </c>
      <c r="BF123" s="479">
        <f>IF(BF122&gt;CHK_TOL,1,0)</f>
        <v>1</v>
      </c>
      <c r="BG123" s="479">
        <f>IF(BG122&gt;CHK_TOL,1,0)</f>
        <v>1</v>
      </c>
      <c r="BH123" s="479">
        <f>IF(BH122&gt;CHK_TOL,1,0)</f>
        <v>1</v>
      </c>
      <c r="BI123" s="479">
        <f>IF(BI122&gt;CHK_TOL,1,0)</f>
        <v>1</v>
      </c>
      <c r="BJ123" s="479">
        <f>IF(BJ122&gt;CHK_TOL,1,0)</f>
        <v>1</v>
      </c>
      <c r="BK123" s="479">
        <f>IF(BK122&gt;CHK_TOL,1,0)</f>
        <v>1</v>
      </c>
      <c r="BL123" s="479">
        <f>IF(BL122&gt;CHK_TOL,1,0)</f>
        <v>1</v>
      </c>
      <c r="BM123" s="479">
        <f>IF(BM122&gt;CHK_TOL,1,0)</f>
        <v>1</v>
      </c>
      <c r="BN123" s="479">
        <f>IF(BN122&gt;CHK_TOL,1,0)</f>
        <v>1</v>
      </c>
      <c r="BO123" s="479">
        <f>IF(BO122&gt;CHK_TOL,1,0)</f>
        <v>1</v>
      </c>
      <c r="BP123" s="479">
        <f>IF(BP122&gt;CHK_TOL,1,0)</f>
        <v>1</v>
      </c>
      <c r="BQ123" s="479">
        <f>IF(BQ122&gt;CHK_TOL,1,0)</f>
        <v>1</v>
      </c>
      <c r="BR123" s="479">
        <f>IF(BR122&gt;CHK_TOL,1,0)</f>
        <v>1</v>
      </c>
      <c r="BS123" s="479">
        <f>IF(BS122&gt;CHK_TOL,1,0)</f>
        <v>1</v>
      </c>
      <c r="BT123" s="479">
        <f>IF(BT122&gt;CHK_TOL,1,0)</f>
        <v>1</v>
      </c>
      <c r="BU123" s="479">
        <f>IF(BU122&gt;CHK_TOL,1,0)</f>
        <v>1</v>
      </c>
      <c r="BV123" s="479">
        <f>IF(BV122&gt;CHK_TOL,1,0)</f>
        <v>0</v>
      </c>
      <c r="BW123" s="479">
        <f>IF(BW122&gt;CHK_TOL,1,0)</f>
        <v>0</v>
      </c>
      <c r="BX123" s="479">
        <f>IF(BX122&gt;CHK_TOL,1,0)</f>
        <v>0</v>
      </c>
      <c r="BY123" s="479">
        <f>IF(BY122&gt;CHK_TOL,1,0)</f>
        <v>0</v>
      </c>
      <c r="BZ123" s="479">
        <f>IF(BZ122&gt;CHK_TOL,1,0)</f>
        <v>0</v>
      </c>
      <c r="CA123" s="479">
        <f>IF(CA122&gt;CHK_TOL,1,0)</f>
        <v>0</v>
      </c>
      <c r="CB123" s="479">
        <f>IF(CB122&gt;CHK_TOL,1,0)</f>
        <v>0</v>
      </c>
      <c r="CC123" s="479">
        <f>IF(CC122&gt;CHK_TOL,1,0)</f>
        <v>0</v>
      </c>
      <c r="CD123" s="479">
        <f>IF(CD122&gt;CHK_TOL,1,0)</f>
        <v>0</v>
      </c>
      <c r="CE123" s="479">
        <f>IF(CE122&gt;CHK_TOL,1,0)</f>
        <v>0</v>
      </c>
      <c r="CF123" s="479">
        <f>IF(CF122&gt;CHK_TOL,1,0)</f>
        <v>0</v>
      </c>
      <c r="CG123" s="479">
        <f>IF(CG122&gt;CHK_TOL,1,0)</f>
        <v>0</v>
      </c>
      <c r="CH123" s="479">
        <f>IF(CH122&gt;CHK_TOL,1,0)</f>
        <v>0</v>
      </c>
      <c r="CI123" s="479">
        <f>IF(CI122&gt;CHK_TOL,1,0)</f>
        <v>0</v>
      </c>
      <c r="CJ123" s="479">
        <f>IF(CJ122&gt;CHK_TOL,1,0)</f>
        <v>0</v>
      </c>
      <c r="CK123" s="479">
        <f>IF(CK122&gt;CHK_TOL,1,0)</f>
        <v>0</v>
      </c>
      <c r="CL123" s="479">
        <f>IF(CL122&gt;CHK_TOL,1,0)</f>
        <v>0</v>
      </c>
      <c r="CM123" s="479">
        <f>IF(CM122&gt;CHK_TOL,1,0)</f>
        <v>0</v>
      </c>
      <c r="CN123" s="479">
        <f>IF(CN122&gt;CHK_TOL,1,0)</f>
        <v>0</v>
      </c>
      <c r="CO123" s="479">
        <f>IF(CO122&gt;CHK_TOL,1,0)</f>
        <v>0</v>
      </c>
      <c r="CP123" s="479">
        <f>IF(CP122&gt;CHK_TOL,1,0)</f>
        <v>0</v>
      </c>
      <c r="CQ123" s="479">
        <f>IF(CQ122&gt;CHK_TOL,1,0)</f>
        <v>0</v>
      </c>
      <c r="CR123" s="479">
        <f>IF(CR122&gt;CHK_TOL,1,0)</f>
        <v>0</v>
      </c>
      <c r="CS123" s="479">
        <f>IF(CS122&gt;CHK_TOL,1,0)</f>
        <v>0</v>
      </c>
      <c r="CT123" s="479">
        <f>IF(CT122&gt;CHK_TOL,1,0)</f>
        <v>0</v>
      </c>
      <c r="CU123" s="479">
        <f>IF(CU122&gt;CHK_TOL,1,0)</f>
        <v>0</v>
      </c>
      <c r="CV123" s="479">
        <f>IF(CV122&gt;CHK_TOL,1,0)</f>
        <v>0</v>
      </c>
      <c r="CW123" s="479">
        <f>IF(CW122&gt;CHK_TOL,1,0)</f>
        <v>0</v>
      </c>
      <c r="CX123" s="479">
        <f>IF(CX122&gt;CHK_TOL,1,0)</f>
        <v>0</v>
      </c>
      <c r="CY123" s="479">
        <f>IF(CY122&gt;CHK_TOL,1,0)</f>
        <v>0</v>
      </c>
      <c r="CZ123" s="479">
        <f>IF(CZ122&gt;CHK_TOL,1,0)</f>
        <v>0</v>
      </c>
      <c r="DA123" s="479">
        <f>IF(DA122&gt;CHK_TOL,1,0)</f>
        <v>0</v>
      </c>
      <c r="DB123" s="479">
        <f>IF(DB122&gt;CHK_TOL,1,0)</f>
        <v>0</v>
      </c>
      <c r="DC123" s="479">
        <f>IF(DC122&gt;CHK_TOL,1,0)</f>
        <v>0</v>
      </c>
      <c r="DD123" s="479">
        <f>IF(DD122&gt;CHK_TOL,1,0)</f>
        <v>0</v>
      </c>
      <c r="DE123" s="479">
        <f>IF(DE122&gt;CHK_TOL,1,0)</f>
        <v>0</v>
      </c>
      <c r="DF123" s="479">
        <f>IF(DF122&gt;CHK_TOL,1,0)</f>
        <v>0</v>
      </c>
      <c r="DG123" s="479">
        <f>IF(DG122&gt;CHK_TOL,1,0)</f>
        <v>0</v>
      </c>
      <c r="DH123" s="479">
        <f>IF(DH122&gt;CHK_TOL,1,0)</f>
        <v>0</v>
      </c>
      <c r="DI123" s="479">
        <f>IF(DI122&gt;CHK_TOL,1,0)</f>
        <v>0</v>
      </c>
      <c r="DJ123" s="479">
        <f>IF(DJ122&gt;CHK_TOL,1,0)</f>
        <v>0</v>
      </c>
      <c r="DK123" s="479"/>
      <c r="DL123" s="479"/>
      <c r="DM123" s="479"/>
      <c r="DN123" s="479"/>
      <c r="DO123" s="479"/>
      <c r="DP123" s="479"/>
      <c r="DQ123" s="479"/>
      <c r="DR123" s="479"/>
      <c r="DS123" s="479"/>
      <c r="DT123" s="479"/>
    </row>
    <row r="124" spans="1:124" s="96" customFormat="1" ht="14.4" x14ac:dyDescent="0.25">
      <c r="A124" s="7"/>
      <c r="B124" s="7"/>
      <c r="C124" s="8"/>
      <c r="D124" s="10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</row>
    <row r="125" spans="1:124" s="96" customFormat="1" ht="14.4" x14ac:dyDescent="0.25">
      <c r="A125" s="7"/>
      <c r="B125" s="7"/>
      <c r="C125" s="8"/>
      <c r="D125" s="10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</row>
    <row r="126" spans="1:124" s="96" customFormat="1" ht="14.4" x14ac:dyDescent="0.25">
      <c r="A126" s="7"/>
      <c r="B126" s="7"/>
      <c r="C126" s="8"/>
      <c r="D126" s="10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</row>
    <row r="127" spans="1:124" s="100" customFormat="1" ht="14.4" x14ac:dyDescent="0.25">
      <c r="A127" s="7"/>
      <c r="B127" s="7"/>
      <c r="C127" s="8"/>
      <c r="D127" s="10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1"/>
      <c r="BL127" s="41"/>
      <c r="BM127" s="41"/>
      <c r="BN127" s="41"/>
      <c r="BO127" s="41"/>
      <c r="BP127" s="41"/>
      <c r="BQ127" s="41"/>
      <c r="BR127" s="41"/>
      <c r="BS127" s="41"/>
      <c r="BT127" s="41"/>
      <c r="BU127" s="41"/>
      <c r="BV127" s="41"/>
      <c r="BW127" s="41"/>
      <c r="BX127" s="41"/>
      <c r="BY127" s="41"/>
      <c r="BZ127" s="41"/>
      <c r="CA127" s="41"/>
      <c r="CB127" s="41"/>
      <c r="CC127" s="41"/>
      <c r="CD127" s="41"/>
      <c r="CE127" s="41"/>
      <c r="CF127" s="41"/>
      <c r="CG127" s="41"/>
      <c r="CH127" s="41"/>
      <c r="CI127" s="41"/>
      <c r="CJ127" s="41"/>
      <c r="CK127" s="41"/>
      <c r="CL127" s="41"/>
      <c r="CM127" s="41"/>
      <c r="CN127" s="41"/>
      <c r="CO127" s="41"/>
      <c r="CP127" s="41"/>
      <c r="CQ127" s="41"/>
      <c r="CR127" s="41"/>
      <c r="CS127" s="41"/>
      <c r="CT127" s="41"/>
      <c r="CU127" s="41"/>
      <c r="CV127" s="41"/>
      <c r="CW127" s="41"/>
      <c r="CX127" s="41"/>
      <c r="CY127" s="41"/>
      <c r="CZ127" s="41"/>
      <c r="DA127" s="41"/>
      <c r="DB127" s="41"/>
      <c r="DC127" s="41"/>
      <c r="DD127" s="41"/>
      <c r="DE127" s="41"/>
      <c r="DF127" s="41"/>
      <c r="DG127" s="41"/>
      <c r="DH127" s="41"/>
      <c r="DI127" s="41"/>
      <c r="DJ127" s="41"/>
      <c r="DK127" s="41"/>
      <c r="DL127" s="41"/>
      <c r="DM127" s="41"/>
      <c r="DN127" s="41"/>
      <c r="DO127" s="41"/>
      <c r="DP127" s="41"/>
      <c r="DQ127" s="41"/>
      <c r="DR127" s="41"/>
      <c r="DS127" s="41"/>
      <c r="DT127" s="41"/>
    </row>
    <row r="128" spans="1:124" s="103" customFormat="1" ht="14.4" x14ac:dyDescent="0.25">
      <c r="A128" s="19"/>
      <c r="B128" s="19" t="s">
        <v>12</v>
      </c>
      <c r="C128" s="20"/>
      <c r="D128" s="22"/>
      <c r="E128" s="38"/>
      <c r="F128" s="101"/>
      <c r="G128" s="102"/>
      <c r="H128" s="102"/>
      <c r="I128" s="102"/>
      <c r="J128" s="102"/>
      <c r="K128" s="102"/>
      <c r="L128" s="102"/>
      <c r="M128" s="102"/>
      <c r="N128" s="97"/>
      <c r="O128" s="102"/>
      <c r="P128" s="102"/>
      <c r="Q128" s="102"/>
      <c r="R128" s="97"/>
      <c r="S128" s="97"/>
      <c r="T128" s="97"/>
      <c r="U128" s="97"/>
      <c r="V128" s="97"/>
      <c r="W128" s="97"/>
      <c r="X128" s="97"/>
      <c r="Y128" s="97"/>
      <c r="Z128" s="97"/>
      <c r="AA128" s="97"/>
      <c r="AB128" s="97"/>
      <c r="AC128" s="97"/>
      <c r="AD128" s="97"/>
      <c r="AE128" s="97"/>
      <c r="AF128" s="97"/>
      <c r="AG128" s="97"/>
      <c r="AH128" s="97"/>
      <c r="AI128" s="97"/>
      <c r="AJ128" s="97"/>
      <c r="AK128" s="97"/>
      <c r="AL128" s="97"/>
      <c r="AM128" s="97"/>
      <c r="AN128" s="97"/>
      <c r="AO128" s="97"/>
      <c r="AP128" s="97"/>
      <c r="AQ128" s="97"/>
      <c r="AR128" s="97"/>
      <c r="AS128" s="97"/>
      <c r="AT128" s="97"/>
      <c r="AU128" s="97"/>
      <c r="AV128" s="97"/>
      <c r="AW128" s="97"/>
      <c r="AX128" s="97"/>
      <c r="AY128" s="97"/>
      <c r="AZ128" s="97"/>
      <c r="BA128" s="97"/>
      <c r="BB128" s="97"/>
      <c r="BC128" s="97"/>
      <c r="BD128" s="97"/>
      <c r="BE128" s="97"/>
      <c r="BF128" s="97"/>
      <c r="BG128" s="97"/>
      <c r="BH128" s="97"/>
      <c r="BI128" s="97"/>
      <c r="BJ128" s="97"/>
      <c r="BK128" s="97"/>
      <c r="BL128" s="97"/>
      <c r="BM128" s="97"/>
      <c r="BN128" s="97"/>
      <c r="BO128" s="97"/>
      <c r="BP128" s="97"/>
      <c r="BQ128" s="97"/>
      <c r="BR128" s="97"/>
      <c r="BS128" s="97"/>
      <c r="BT128" s="97"/>
      <c r="BU128" s="97"/>
      <c r="BV128" s="97"/>
      <c r="BW128" s="97"/>
      <c r="BX128" s="97"/>
      <c r="BY128" s="97"/>
      <c r="BZ128" s="97"/>
      <c r="CA128" s="97"/>
      <c r="CB128" s="97"/>
      <c r="CC128" s="97"/>
      <c r="CD128" s="97"/>
      <c r="CE128" s="97"/>
      <c r="CF128" s="97"/>
      <c r="CG128" s="97"/>
      <c r="CH128" s="97"/>
      <c r="CI128" s="97"/>
      <c r="CJ128" s="97"/>
      <c r="CK128" s="97"/>
      <c r="CL128" s="97"/>
      <c r="CM128" s="97"/>
      <c r="CN128" s="97"/>
      <c r="CO128" s="97"/>
      <c r="CP128" s="97"/>
      <c r="CQ128" s="97"/>
      <c r="CR128" s="97"/>
      <c r="CS128" s="97"/>
      <c r="CT128" s="97"/>
      <c r="CU128" s="97"/>
      <c r="CV128" s="97"/>
      <c r="CW128" s="97"/>
      <c r="CX128" s="97"/>
      <c r="CY128" s="97"/>
      <c r="CZ128" s="97"/>
      <c r="DA128" s="97"/>
      <c r="DB128" s="97"/>
      <c r="DC128" s="97"/>
      <c r="DD128" s="97"/>
      <c r="DE128" s="97"/>
      <c r="DF128" s="97"/>
      <c r="DG128" s="97"/>
      <c r="DH128" s="97"/>
      <c r="DI128" s="97"/>
      <c r="DJ128" s="97"/>
      <c r="DK128" s="97"/>
      <c r="DL128" s="97"/>
      <c r="DM128" s="97"/>
      <c r="DN128" s="97"/>
      <c r="DO128" s="97"/>
      <c r="DP128" s="97"/>
      <c r="DQ128" s="97"/>
      <c r="DR128" s="97"/>
      <c r="DS128" s="97"/>
      <c r="DT128" s="97"/>
    </row>
    <row r="129" spans="1:124" s="103" customFormat="1" ht="14.4" x14ac:dyDescent="0.25">
      <c r="A129" s="19"/>
      <c r="B129" s="19"/>
      <c r="C129" s="20" t="s">
        <v>50</v>
      </c>
      <c r="D129" s="22"/>
      <c r="E129" s="38"/>
      <c r="F129" s="101"/>
      <c r="G129" s="102"/>
      <c r="H129" s="102"/>
      <c r="I129" s="102"/>
      <c r="J129" s="102"/>
      <c r="K129" s="102"/>
      <c r="L129" s="102"/>
      <c r="M129" s="102"/>
      <c r="N129" s="97"/>
      <c r="O129" s="102"/>
      <c r="P129" s="102"/>
      <c r="Q129" s="102"/>
      <c r="R129" s="97"/>
      <c r="S129" s="97"/>
      <c r="T129" s="97"/>
      <c r="U129" s="97"/>
      <c r="V129" s="97"/>
      <c r="W129" s="97"/>
      <c r="X129" s="97"/>
      <c r="Y129" s="97"/>
      <c r="Z129" s="97"/>
      <c r="AA129" s="97"/>
      <c r="AB129" s="97"/>
      <c r="AC129" s="97"/>
      <c r="AD129" s="97"/>
      <c r="AE129" s="97"/>
      <c r="AF129" s="97"/>
      <c r="AG129" s="97"/>
      <c r="AH129" s="97"/>
      <c r="AI129" s="97"/>
      <c r="AJ129" s="97"/>
      <c r="AK129" s="97"/>
      <c r="AL129" s="97"/>
      <c r="AM129" s="97"/>
      <c r="AN129" s="97"/>
      <c r="AO129" s="97"/>
      <c r="AP129" s="97"/>
      <c r="AQ129" s="97"/>
      <c r="AR129" s="97"/>
      <c r="AS129" s="97"/>
      <c r="AT129" s="97"/>
      <c r="AU129" s="97"/>
      <c r="AV129" s="97"/>
      <c r="AW129" s="97"/>
      <c r="AX129" s="97"/>
      <c r="AY129" s="97"/>
      <c r="AZ129" s="97"/>
      <c r="BA129" s="97"/>
      <c r="BB129" s="97"/>
      <c r="BC129" s="97"/>
      <c r="BD129" s="97"/>
      <c r="BE129" s="97"/>
      <c r="BF129" s="97"/>
      <c r="BG129" s="97"/>
      <c r="BH129" s="97"/>
      <c r="BI129" s="97"/>
      <c r="BJ129" s="97"/>
      <c r="BK129" s="97"/>
      <c r="BL129" s="97"/>
      <c r="BM129" s="97"/>
      <c r="BN129" s="97"/>
      <c r="BO129" s="97"/>
      <c r="BP129" s="97"/>
      <c r="BQ129" s="97"/>
      <c r="BR129" s="97"/>
      <c r="BS129" s="97"/>
      <c r="BT129" s="97"/>
      <c r="BU129" s="97"/>
      <c r="BV129" s="97"/>
      <c r="BW129" s="97"/>
      <c r="BX129" s="97"/>
      <c r="BY129" s="97"/>
      <c r="BZ129" s="97"/>
      <c r="CA129" s="97"/>
      <c r="CB129" s="97"/>
      <c r="CC129" s="97"/>
      <c r="CD129" s="97"/>
      <c r="CE129" s="97"/>
      <c r="CF129" s="97"/>
      <c r="CG129" s="97"/>
      <c r="CH129" s="97"/>
      <c r="CI129" s="97"/>
      <c r="CJ129" s="97"/>
      <c r="CK129" s="97"/>
      <c r="CL129" s="97"/>
      <c r="CM129" s="97"/>
      <c r="CN129" s="97"/>
      <c r="CO129" s="97"/>
      <c r="CP129" s="97"/>
      <c r="CQ129" s="97"/>
      <c r="CR129" s="97"/>
      <c r="CS129" s="97"/>
      <c r="CT129" s="97"/>
      <c r="CU129" s="97"/>
      <c r="CV129" s="97"/>
      <c r="CW129" s="97"/>
      <c r="CX129" s="97"/>
      <c r="CY129" s="97"/>
      <c r="CZ129" s="97"/>
      <c r="DA129" s="97"/>
      <c r="DB129" s="97"/>
      <c r="DC129" s="97"/>
      <c r="DD129" s="97"/>
      <c r="DE129" s="97"/>
      <c r="DF129" s="97"/>
      <c r="DG129" s="97"/>
      <c r="DH129" s="97"/>
      <c r="DI129" s="97"/>
      <c r="DJ129" s="97"/>
      <c r="DK129" s="97"/>
      <c r="DL129" s="97"/>
      <c r="DM129" s="97"/>
      <c r="DN129" s="97"/>
      <c r="DO129" s="97"/>
      <c r="DP129" s="97"/>
      <c r="DQ129" s="97"/>
      <c r="DR129" s="97"/>
      <c r="DS129" s="97"/>
      <c r="DT129" s="97"/>
    </row>
    <row r="130" spans="1:124" s="103" customFormat="1" ht="14.4" x14ac:dyDescent="0.25">
      <c r="A130" s="19"/>
      <c r="B130" s="19"/>
      <c r="C130" s="20"/>
      <c r="D130" s="22"/>
      <c r="E130" s="102" t="str">
        <f xml:space="preserve"> E$13</f>
        <v>First model column flag</v>
      </c>
      <c r="F130" s="102">
        <f t="shared" ref="F130:BQ130" si="423" xml:space="preserve"> F$13</f>
        <v>0</v>
      </c>
      <c r="G130" s="102" t="str">
        <f t="shared" si="423"/>
        <v>flag</v>
      </c>
      <c r="H130" s="102">
        <f t="shared" si="423"/>
        <v>1</v>
      </c>
      <c r="I130" s="102">
        <f t="shared" si="423"/>
        <v>0</v>
      </c>
      <c r="J130" s="102">
        <f t="shared" si="423"/>
        <v>1</v>
      </c>
      <c r="K130" s="102">
        <f t="shared" si="423"/>
        <v>0</v>
      </c>
      <c r="L130" s="102">
        <f t="shared" si="423"/>
        <v>0</v>
      </c>
      <c r="M130" s="102">
        <f t="shared" si="423"/>
        <v>0</v>
      </c>
      <c r="N130" s="102">
        <f t="shared" si="423"/>
        <v>0</v>
      </c>
      <c r="O130" s="102">
        <f t="shared" si="423"/>
        <v>0</v>
      </c>
      <c r="P130" s="102">
        <f t="shared" si="423"/>
        <v>0</v>
      </c>
      <c r="Q130" s="102">
        <f t="shared" si="423"/>
        <v>0</v>
      </c>
      <c r="R130" s="102">
        <f t="shared" si="423"/>
        <v>0</v>
      </c>
      <c r="S130" s="102">
        <f t="shared" si="423"/>
        <v>0</v>
      </c>
      <c r="T130" s="102">
        <f t="shared" si="423"/>
        <v>0</v>
      </c>
      <c r="U130" s="102">
        <f t="shared" si="423"/>
        <v>0</v>
      </c>
      <c r="V130" s="102">
        <f t="shared" si="423"/>
        <v>0</v>
      </c>
      <c r="W130" s="102">
        <f t="shared" si="423"/>
        <v>0</v>
      </c>
      <c r="X130" s="102">
        <f t="shared" si="423"/>
        <v>0</v>
      </c>
      <c r="Y130" s="102">
        <f t="shared" si="423"/>
        <v>0</v>
      </c>
      <c r="Z130" s="102">
        <f t="shared" si="423"/>
        <v>0</v>
      </c>
      <c r="AA130" s="102">
        <f t="shared" si="423"/>
        <v>0</v>
      </c>
      <c r="AB130" s="102">
        <f t="shared" si="423"/>
        <v>0</v>
      </c>
      <c r="AC130" s="102">
        <f t="shared" si="423"/>
        <v>0</v>
      </c>
      <c r="AD130" s="102">
        <f t="shared" si="423"/>
        <v>0</v>
      </c>
      <c r="AE130" s="102">
        <f t="shared" si="423"/>
        <v>0</v>
      </c>
      <c r="AF130" s="102">
        <f t="shared" si="423"/>
        <v>0</v>
      </c>
      <c r="AG130" s="102">
        <f t="shared" si="423"/>
        <v>0</v>
      </c>
      <c r="AH130" s="102">
        <f t="shared" si="423"/>
        <v>0</v>
      </c>
      <c r="AI130" s="102">
        <f t="shared" si="423"/>
        <v>0</v>
      </c>
      <c r="AJ130" s="102">
        <f t="shared" si="423"/>
        <v>0</v>
      </c>
      <c r="AK130" s="102">
        <f t="shared" si="423"/>
        <v>0</v>
      </c>
      <c r="AL130" s="102">
        <f t="shared" si="423"/>
        <v>0</v>
      </c>
      <c r="AM130" s="102">
        <f t="shared" si="423"/>
        <v>0</v>
      </c>
      <c r="AN130" s="102">
        <f t="shared" si="423"/>
        <v>0</v>
      </c>
      <c r="AO130" s="102">
        <f t="shared" si="423"/>
        <v>0</v>
      </c>
      <c r="AP130" s="102">
        <f t="shared" si="423"/>
        <v>0</v>
      </c>
      <c r="AQ130" s="102">
        <f t="shared" si="423"/>
        <v>0</v>
      </c>
      <c r="AR130" s="102">
        <f t="shared" si="423"/>
        <v>0</v>
      </c>
      <c r="AS130" s="102">
        <f t="shared" si="423"/>
        <v>0</v>
      </c>
      <c r="AT130" s="102">
        <f t="shared" si="423"/>
        <v>0</v>
      </c>
      <c r="AU130" s="102">
        <f t="shared" si="423"/>
        <v>0</v>
      </c>
      <c r="AV130" s="102">
        <f t="shared" si="423"/>
        <v>0</v>
      </c>
      <c r="AW130" s="102">
        <f t="shared" si="423"/>
        <v>0</v>
      </c>
      <c r="AX130" s="102">
        <f t="shared" si="423"/>
        <v>0</v>
      </c>
      <c r="AY130" s="102">
        <f t="shared" si="423"/>
        <v>0</v>
      </c>
      <c r="AZ130" s="102">
        <f t="shared" si="423"/>
        <v>0</v>
      </c>
      <c r="BA130" s="102">
        <f t="shared" si="423"/>
        <v>0</v>
      </c>
      <c r="BB130" s="102">
        <f t="shared" si="423"/>
        <v>0</v>
      </c>
      <c r="BC130" s="102">
        <f t="shared" si="423"/>
        <v>0</v>
      </c>
      <c r="BD130" s="102">
        <f t="shared" si="423"/>
        <v>0</v>
      </c>
      <c r="BE130" s="102">
        <f t="shared" si="423"/>
        <v>0</v>
      </c>
      <c r="BF130" s="102">
        <f t="shared" si="423"/>
        <v>0</v>
      </c>
      <c r="BG130" s="102">
        <f t="shared" si="423"/>
        <v>0</v>
      </c>
      <c r="BH130" s="102">
        <f t="shared" si="423"/>
        <v>0</v>
      </c>
      <c r="BI130" s="102">
        <f t="shared" si="423"/>
        <v>0</v>
      </c>
      <c r="BJ130" s="102">
        <f t="shared" si="423"/>
        <v>0</v>
      </c>
      <c r="BK130" s="102">
        <f t="shared" si="423"/>
        <v>0</v>
      </c>
      <c r="BL130" s="102">
        <f t="shared" si="423"/>
        <v>0</v>
      </c>
      <c r="BM130" s="102">
        <f t="shared" si="423"/>
        <v>0</v>
      </c>
      <c r="BN130" s="102">
        <f t="shared" si="423"/>
        <v>0</v>
      </c>
      <c r="BO130" s="102">
        <f t="shared" si="423"/>
        <v>0</v>
      </c>
      <c r="BP130" s="102">
        <f t="shared" si="423"/>
        <v>0</v>
      </c>
      <c r="BQ130" s="102">
        <f t="shared" si="423"/>
        <v>0</v>
      </c>
      <c r="BR130" s="102">
        <f t="shared" ref="BR130:DT130" si="424" xml:space="preserve"> BR$13</f>
        <v>0</v>
      </c>
      <c r="BS130" s="102">
        <f t="shared" si="424"/>
        <v>0</v>
      </c>
      <c r="BT130" s="102">
        <f t="shared" si="424"/>
        <v>0</v>
      </c>
      <c r="BU130" s="102">
        <f t="shared" si="424"/>
        <v>0</v>
      </c>
      <c r="BV130" s="102">
        <f t="shared" si="424"/>
        <v>0</v>
      </c>
      <c r="BW130" s="102">
        <f t="shared" si="424"/>
        <v>0</v>
      </c>
      <c r="BX130" s="102">
        <f t="shared" si="424"/>
        <v>0</v>
      </c>
      <c r="BY130" s="102">
        <f t="shared" si="424"/>
        <v>0</v>
      </c>
      <c r="BZ130" s="102">
        <f t="shared" si="424"/>
        <v>0</v>
      </c>
      <c r="CA130" s="102">
        <f t="shared" si="424"/>
        <v>0</v>
      </c>
      <c r="CB130" s="102">
        <f t="shared" si="424"/>
        <v>0</v>
      </c>
      <c r="CC130" s="102">
        <f t="shared" si="424"/>
        <v>0</v>
      </c>
      <c r="CD130" s="102">
        <f t="shared" si="424"/>
        <v>0</v>
      </c>
      <c r="CE130" s="102">
        <f t="shared" si="424"/>
        <v>0</v>
      </c>
      <c r="CF130" s="102">
        <f t="shared" si="424"/>
        <v>0</v>
      </c>
      <c r="CG130" s="102">
        <f t="shared" si="424"/>
        <v>0</v>
      </c>
      <c r="CH130" s="102">
        <f t="shared" si="424"/>
        <v>0</v>
      </c>
      <c r="CI130" s="102">
        <f t="shared" si="424"/>
        <v>0</v>
      </c>
      <c r="CJ130" s="102">
        <f t="shared" si="424"/>
        <v>0</v>
      </c>
      <c r="CK130" s="102">
        <f t="shared" si="424"/>
        <v>0</v>
      </c>
      <c r="CL130" s="102">
        <f t="shared" si="424"/>
        <v>0</v>
      </c>
      <c r="CM130" s="102">
        <f t="shared" si="424"/>
        <v>0</v>
      </c>
      <c r="CN130" s="102">
        <f t="shared" si="424"/>
        <v>0</v>
      </c>
      <c r="CO130" s="102">
        <f t="shared" si="424"/>
        <v>0</v>
      </c>
      <c r="CP130" s="102">
        <f t="shared" si="424"/>
        <v>0</v>
      </c>
      <c r="CQ130" s="102">
        <f t="shared" si="424"/>
        <v>0</v>
      </c>
      <c r="CR130" s="102">
        <f t="shared" si="424"/>
        <v>0</v>
      </c>
      <c r="CS130" s="102">
        <f t="shared" si="424"/>
        <v>0</v>
      </c>
      <c r="CT130" s="102">
        <f t="shared" si="424"/>
        <v>0</v>
      </c>
      <c r="CU130" s="102">
        <f t="shared" si="424"/>
        <v>0</v>
      </c>
      <c r="CV130" s="102">
        <f t="shared" si="424"/>
        <v>0</v>
      </c>
      <c r="CW130" s="102">
        <f t="shared" si="424"/>
        <v>0</v>
      </c>
      <c r="CX130" s="102">
        <f t="shared" si="424"/>
        <v>0</v>
      </c>
      <c r="CY130" s="102">
        <f t="shared" si="424"/>
        <v>0</v>
      </c>
      <c r="CZ130" s="102">
        <f t="shared" si="424"/>
        <v>0</v>
      </c>
      <c r="DA130" s="102">
        <f t="shared" si="424"/>
        <v>0</v>
      </c>
      <c r="DB130" s="102">
        <f t="shared" si="424"/>
        <v>0</v>
      </c>
      <c r="DC130" s="102">
        <f t="shared" si="424"/>
        <v>0</v>
      </c>
      <c r="DD130" s="102">
        <f t="shared" si="424"/>
        <v>0</v>
      </c>
      <c r="DE130" s="102">
        <f t="shared" si="424"/>
        <v>0</v>
      </c>
      <c r="DF130" s="102">
        <f t="shared" si="424"/>
        <v>0</v>
      </c>
      <c r="DG130" s="102">
        <f t="shared" si="424"/>
        <v>0</v>
      </c>
      <c r="DH130" s="102">
        <f t="shared" si="424"/>
        <v>0</v>
      </c>
      <c r="DI130" s="102">
        <f t="shared" si="424"/>
        <v>0</v>
      </c>
      <c r="DJ130" s="102">
        <f t="shared" si="424"/>
        <v>0</v>
      </c>
      <c r="DK130" s="102">
        <f t="shared" si="424"/>
        <v>0</v>
      </c>
      <c r="DL130" s="102">
        <f t="shared" si="424"/>
        <v>0</v>
      </c>
      <c r="DM130" s="102">
        <f t="shared" si="424"/>
        <v>0</v>
      </c>
      <c r="DN130" s="102">
        <f t="shared" si="424"/>
        <v>0</v>
      </c>
      <c r="DO130" s="102">
        <f t="shared" si="424"/>
        <v>0</v>
      </c>
      <c r="DP130" s="102">
        <f t="shared" si="424"/>
        <v>0</v>
      </c>
      <c r="DQ130" s="102">
        <f t="shared" si="424"/>
        <v>0</v>
      </c>
      <c r="DR130" s="102">
        <f t="shared" si="424"/>
        <v>0</v>
      </c>
      <c r="DS130" s="102">
        <f t="shared" si="424"/>
        <v>0</v>
      </c>
      <c r="DT130" s="102">
        <f t="shared" si="424"/>
        <v>0</v>
      </c>
    </row>
    <row r="131" spans="1:124" s="103" customFormat="1" ht="14.4" x14ac:dyDescent="0.25">
      <c r="A131" s="19"/>
      <c r="B131" s="19"/>
      <c r="C131" s="20"/>
      <c r="D131" s="22"/>
      <c r="E131" s="38" t="str">
        <f t="shared" ref="E131:AJ131" si="425" xml:space="preserve"> E$34</f>
        <v>Acquisition / initial balance date flag</v>
      </c>
      <c r="F131" s="38">
        <f t="shared" si="425"/>
        <v>0</v>
      </c>
      <c r="G131" s="38" t="str">
        <f t="shared" si="425"/>
        <v>flag</v>
      </c>
      <c r="H131" s="38">
        <f t="shared" si="425"/>
        <v>1</v>
      </c>
      <c r="I131" s="38">
        <f t="shared" si="425"/>
        <v>0</v>
      </c>
      <c r="J131" s="38">
        <f t="shared" si="425"/>
        <v>0</v>
      </c>
      <c r="K131" s="38">
        <f t="shared" si="425"/>
        <v>1</v>
      </c>
      <c r="L131" s="38">
        <f t="shared" si="425"/>
        <v>0</v>
      </c>
      <c r="M131" s="38">
        <f t="shared" si="425"/>
        <v>0</v>
      </c>
      <c r="N131" s="38">
        <f t="shared" si="425"/>
        <v>0</v>
      </c>
      <c r="O131" s="38">
        <f t="shared" si="425"/>
        <v>0</v>
      </c>
      <c r="P131" s="38">
        <f t="shared" si="425"/>
        <v>0</v>
      </c>
      <c r="Q131" s="38">
        <f t="shared" si="425"/>
        <v>0</v>
      </c>
      <c r="R131" s="38">
        <f t="shared" si="425"/>
        <v>0</v>
      </c>
      <c r="S131" s="38">
        <f t="shared" si="425"/>
        <v>0</v>
      </c>
      <c r="T131" s="38">
        <f t="shared" si="425"/>
        <v>0</v>
      </c>
      <c r="U131" s="38">
        <f t="shared" si="425"/>
        <v>0</v>
      </c>
      <c r="V131" s="38">
        <f t="shared" si="425"/>
        <v>0</v>
      </c>
      <c r="W131" s="38">
        <f t="shared" si="425"/>
        <v>0</v>
      </c>
      <c r="X131" s="38">
        <f t="shared" si="425"/>
        <v>0</v>
      </c>
      <c r="Y131" s="38">
        <f t="shared" si="425"/>
        <v>0</v>
      </c>
      <c r="Z131" s="38">
        <f t="shared" si="425"/>
        <v>0</v>
      </c>
      <c r="AA131" s="38">
        <f t="shared" si="425"/>
        <v>0</v>
      </c>
      <c r="AB131" s="38">
        <f t="shared" si="425"/>
        <v>0</v>
      </c>
      <c r="AC131" s="38">
        <f t="shared" si="425"/>
        <v>0</v>
      </c>
      <c r="AD131" s="38">
        <f t="shared" si="425"/>
        <v>0</v>
      </c>
      <c r="AE131" s="38">
        <f t="shared" si="425"/>
        <v>0</v>
      </c>
      <c r="AF131" s="38">
        <f t="shared" si="425"/>
        <v>0</v>
      </c>
      <c r="AG131" s="38">
        <f t="shared" si="425"/>
        <v>0</v>
      </c>
      <c r="AH131" s="38">
        <f t="shared" si="425"/>
        <v>0</v>
      </c>
      <c r="AI131" s="38">
        <f t="shared" si="425"/>
        <v>0</v>
      </c>
      <c r="AJ131" s="38">
        <f t="shared" si="425"/>
        <v>0</v>
      </c>
      <c r="AK131" s="38">
        <f t="shared" ref="AK131:BP131" si="426" xml:space="preserve"> AK$34</f>
        <v>0</v>
      </c>
      <c r="AL131" s="38">
        <f t="shared" si="426"/>
        <v>0</v>
      </c>
      <c r="AM131" s="38">
        <f t="shared" si="426"/>
        <v>0</v>
      </c>
      <c r="AN131" s="38">
        <f t="shared" si="426"/>
        <v>0</v>
      </c>
      <c r="AO131" s="38">
        <f t="shared" si="426"/>
        <v>0</v>
      </c>
      <c r="AP131" s="38">
        <f t="shared" si="426"/>
        <v>0</v>
      </c>
      <c r="AQ131" s="38">
        <f t="shared" si="426"/>
        <v>0</v>
      </c>
      <c r="AR131" s="38">
        <f t="shared" si="426"/>
        <v>0</v>
      </c>
      <c r="AS131" s="38">
        <f t="shared" si="426"/>
        <v>0</v>
      </c>
      <c r="AT131" s="38">
        <f t="shared" si="426"/>
        <v>0</v>
      </c>
      <c r="AU131" s="38">
        <f t="shared" si="426"/>
        <v>0</v>
      </c>
      <c r="AV131" s="38">
        <f t="shared" si="426"/>
        <v>0</v>
      </c>
      <c r="AW131" s="38">
        <f t="shared" si="426"/>
        <v>0</v>
      </c>
      <c r="AX131" s="38">
        <f t="shared" si="426"/>
        <v>0</v>
      </c>
      <c r="AY131" s="38">
        <f t="shared" si="426"/>
        <v>0</v>
      </c>
      <c r="AZ131" s="38">
        <f t="shared" si="426"/>
        <v>0</v>
      </c>
      <c r="BA131" s="38">
        <f t="shared" si="426"/>
        <v>0</v>
      </c>
      <c r="BB131" s="38">
        <f t="shared" si="426"/>
        <v>0</v>
      </c>
      <c r="BC131" s="38">
        <f t="shared" si="426"/>
        <v>0</v>
      </c>
      <c r="BD131" s="38">
        <f t="shared" si="426"/>
        <v>0</v>
      </c>
      <c r="BE131" s="38">
        <f t="shared" si="426"/>
        <v>0</v>
      </c>
      <c r="BF131" s="38">
        <f t="shared" si="426"/>
        <v>0</v>
      </c>
      <c r="BG131" s="38">
        <f t="shared" si="426"/>
        <v>0</v>
      </c>
      <c r="BH131" s="38">
        <f t="shared" si="426"/>
        <v>0</v>
      </c>
      <c r="BI131" s="38">
        <f t="shared" si="426"/>
        <v>0</v>
      </c>
      <c r="BJ131" s="38">
        <f t="shared" si="426"/>
        <v>0</v>
      </c>
      <c r="BK131" s="38">
        <f t="shared" si="426"/>
        <v>0</v>
      </c>
      <c r="BL131" s="38">
        <f t="shared" si="426"/>
        <v>0</v>
      </c>
      <c r="BM131" s="38">
        <f t="shared" si="426"/>
        <v>0</v>
      </c>
      <c r="BN131" s="38">
        <f t="shared" si="426"/>
        <v>0</v>
      </c>
      <c r="BO131" s="38">
        <f t="shared" si="426"/>
        <v>0</v>
      </c>
      <c r="BP131" s="38">
        <f t="shared" si="426"/>
        <v>0</v>
      </c>
      <c r="BQ131" s="38">
        <f t="shared" ref="BQ131:CV131" si="427" xml:space="preserve"> BQ$34</f>
        <v>0</v>
      </c>
      <c r="BR131" s="38">
        <f t="shared" si="427"/>
        <v>0</v>
      </c>
      <c r="BS131" s="38">
        <f t="shared" si="427"/>
        <v>0</v>
      </c>
      <c r="BT131" s="38">
        <f t="shared" si="427"/>
        <v>0</v>
      </c>
      <c r="BU131" s="38">
        <f t="shared" si="427"/>
        <v>0</v>
      </c>
      <c r="BV131" s="38">
        <f t="shared" si="427"/>
        <v>0</v>
      </c>
      <c r="BW131" s="38">
        <f t="shared" si="427"/>
        <v>0</v>
      </c>
      <c r="BX131" s="38">
        <f t="shared" si="427"/>
        <v>0</v>
      </c>
      <c r="BY131" s="38">
        <f t="shared" si="427"/>
        <v>0</v>
      </c>
      <c r="BZ131" s="38">
        <f t="shared" si="427"/>
        <v>0</v>
      </c>
      <c r="CA131" s="38">
        <f t="shared" si="427"/>
        <v>0</v>
      </c>
      <c r="CB131" s="38">
        <f t="shared" si="427"/>
        <v>0</v>
      </c>
      <c r="CC131" s="38">
        <f t="shared" si="427"/>
        <v>0</v>
      </c>
      <c r="CD131" s="38">
        <f t="shared" si="427"/>
        <v>0</v>
      </c>
      <c r="CE131" s="38">
        <f t="shared" si="427"/>
        <v>0</v>
      </c>
      <c r="CF131" s="38">
        <f t="shared" si="427"/>
        <v>0</v>
      </c>
      <c r="CG131" s="38">
        <f t="shared" si="427"/>
        <v>0</v>
      </c>
      <c r="CH131" s="38">
        <f t="shared" si="427"/>
        <v>0</v>
      </c>
      <c r="CI131" s="38">
        <f t="shared" si="427"/>
        <v>0</v>
      </c>
      <c r="CJ131" s="38">
        <f t="shared" si="427"/>
        <v>0</v>
      </c>
      <c r="CK131" s="38">
        <f t="shared" si="427"/>
        <v>0</v>
      </c>
      <c r="CL131" s="38">
        <f t="shared" si="427"/>
        <v>0</v>
      </c>
      <c r="CM131" s="38">
        <f t="shared" si="427"/>
        <v>0</v>
      </c>
      <c r="CN131" s="38">
        <f t="shared" si="427"/>
        <v>0</v>
      </c>
      <c r="CO131" s="38">
        <f t="shared" si="427"/>
        <v>0</v>
      </c>
      <c r="CP131" s="38">
        <f t="shared" si="427"/>
        <v>0</v>
      </c>
      <c r="CQ131" s="38">
        <f t="shared" si="427"/>
        <v>0</v>
      </c>
      <c r="CR131" s="38">
        <f t="shared" si="427"/>
        <v>0</v>
      </c>
      <c r="CS131" s="38">
        <f t="shared" si="427"/>
        <v>0</v>
      </c>
      <c r="CT131" s="38">
        <f t="shared" si="427"/>
        <v>0</v>
      </c>
      <c r="CU131" s="38">
        <f t="shared" si="427"/>
        <v>0</v>
      </c>
      <c r="CV131" s="38">
        <f t="shared" si="427"/>
        <v>0</v>
      </c>
      <c r="CW131" s="38">
        <f t="shared" ref="CW131:DJ131" si="428" xml:space="preserve"> CW$34</f>
        <v>0</v>
      </c>
      <c r="CX131" s="38">
        <f t="shared" si="428"/>
        <v>0</v>
      </c>
      <c r="CY131" s="38">
        <f t="shared" si="428"/>
        <v>0</v>
      </c>
      <c r="CZ131" s="38">
        <f t="shared" si="428"/>
        <v>0</v>
      </c>
      <c r="DA131" s="38">
        <f t="shared" si="428"/>
        <v>0</v>
      </c>
      <c r="DB131" s="38">
        <f t="shared" si="428"/>
        <v>0</v>
      </c>
      <c r="DC131" s="38">
        <f t="shared" si="428"/>
        <v>0</v>
      </c>
      <c r="DD131" s="38">
        <f t="shared" si="428"/>
        <v>0</v>
      </c>
      <c r="DE131" s="38">
        <f t="shared" si="428"/>
        <v>0</v>
      </c>
      <c r="DF131" s="38">
        <f t="shared" si="428"/>
        <v>0</v>
      </c>
      <c r="DG131" s="38">
        <f t="shared" si="428"/>
        <v>0</v>
      </c>
      <c r="DH131" s="38">
        <f t="shared" si="428"/>
        <v>0</v>
      </c>
      <c r="DI131" s="38">
        <f t="shared" si="428"/>
        <v>0</v>
      </c>
      <c r="DJ131" s="38">
        <f t="shared" si="428"/>
        <v>0</v>
      </c>
      <c r="DK131" s="102"/>
      <c r="DL131" s="102"/>
      <c r="DM131" s="102"/>
      <c r="DN131" s="102"/>
      <c r="DO131" s="102"/>
      <c r="DP131" s="102"/>
      <c r="DQ131" s="102"/>
      <c r="DR131" s="102"/>
      <c r="DS131" s="102"/>
      <c r="DT131" s="102"/>
    </row>
    <row r="132" spans="1:124" s="5" customFormat="1" ht="14.4" x14ac:dyDescent="0.25">
      <c r="A132" s="19"/>
      <c r="B132" s="19"/>
      <c r="C132" s="20"/>
      <c r="D132" s="22"/>
      <c r="E132" s="102" t="str">
        <f xml:space="preserve"> E$42</f>
        <v>First forecast period flag</v>
      </c>
      <c r="F132" s="102">
        <f t="shared" ref="F132:BQ132" si="429" xml:space="preserve"> F$42</f>
        <v>0</v>
      </c>
      <c r="G132" s="102" t="str">
        <f t="shared" si="429"/>
        <v>flag</v>
      </c>
      <c r="H132" s="102">
        <f t="shared" si="429"/>
        <v>1</v>
      </c>
      <c r="I132" s="102">
        <f t="shared" si="429"/>
        <v>0</v>
      </c>
      <c r="J132" s="102">
        <f t="shared" si="429"/>
        <v>0</v>
      </c>
      <c r="K132" s="102">
        <f t="shared" si="429"/>
        <v>0</v>
      </c>
      <c r="L132" s="102">
        <f t="shared" si="429"/>
        <v>1</v>
      </c>
      <c r="M132" s="102">
        <f t="shared" si="429"/>
        <v>0</v>
      </c>
      <c r="N132" s="102">
        <f t="shared" si="429"/>
        <v>0</v>
      </c>
      <c r="O132" s="102">
        <f t="shared" si="429"/>
        <v>0</v>
      </c>
      <c r="P132" s="102">
        <f t="shared" si="429"/>
        <v>0</v>
      </c>
      <c r="Q132" s="102">
        <f t="shared" si="429"/>
        <v>0</v>
      </c>
      <c r="R132" s="102">
        <f t="shared" si="429"/>
        <v>0</v>
      </c>
      <c r="S132" s="102">
        <f t="shared" si="429"/>
        <v>0</v>
      </c>
      <c r="T132" s="102">
        <f t="shared" si="429"/>
        <v>0</v>
      </c>
      <c r="U132" s="102">
        <f t="shared" si="429"/>
        <v>0</v>
      </c>
      <c r="V132" s="102">
        <f t="shared" si="429"/>
        <v>0</v>
      </c>
      <c r="W132" s="102">
        <f t="shared" si="429"/>
        <v>0</v>
      </c>
      <c r="X132" s="102">
        <f t="shared" si="429"/>
        <v>0</v>
      </c>
      <c r="Y132" s="102">
        <f t="shared" si="429"/>
        <v>0</v>
      </c>
      <c r="Z132" s="102">
        <f t="shared" si="429"/>
        <v>0</v>
      </c>
      <c r="AA132" s="102">
        <f t="shared" si="429"/>
        <v>0</v>
      </c>
      <c r="AB132" s="102">
        <f t="shared" si="429"/>
        <v>0</v>
      </c>
      <c r="AC132" s="102">
        <f t="shared" si="429"/>
        <v>0</v>
      </c>
      <c r="AD132" s="102">
        <f t="shared" si="429"/>
        <v>0</v>
      </c>
      <c r="AE132" s="102">
        <f t="shared" si="429"/>
        <v>0</v>
      </c>
      <c r="AF132" s="102">
        <f t="shared" si="429"/>
        <v>0</v>
      </c>
      <c r="AG132" s="102">
        <f t="shared" si="429"/>
        <v>0</v>
      </c>
      <c r="AH132" s="102">
        <f t="shared" si="429"/>
        <v>0</v>
      </c>
      <c r="AI132" s="102">
        <f t="shared" si="429"/>
        <v>0</v>
      </c>
      <c r="AJ132" s="102">
        <f t="shared" si="429"/>
        <v>0</v>
      </c>
      <c r="AK132" s="102">
        <f t="shared" si="429"/>
        <v>0</v>
      </c>
      <c r="AL132" s="102">
        <f t="shared" si="429"/>
        <v>0</v>
      </c>
      <c r="AM132" s="102">
        <f t="shared" si="429"/>
        <v>0</v>
      </c>
      <c r="AN132" s="102">
        <f t="shared" si="429"/>
        <v>0</v>
      </c>
      <c r="AO132" s="102">
        <f t="shared" si="429"/>
        <v>0</v>
      </c>
      <c r="AP132" s="102">
        <f t="shared" si="429"/>
        <v>0</v>
      </c>
      <c r="AQ132" s="102">
        <f t="shared" si="429"/>
        <v>0</v>
      </c>
      <c r="AR132" s="102">
        <f t="shared" si="429"/>
        <v>0</v>
      </c>
      <c r="AS132" s="102">
        <f t="shared" si="429"/>
        <v>0</v>
      </c>
      <c r="AT132" s="102">
        <f t="shared" si="429"/>
        <v>0</v>
      </c>
      <c r="AU132" s="102">
        <f t="shared" si="429"/>
        <v>0</v>
      </c>
      <c r="AV132" s="102">
        <f t="shared" si="429"/>
        <v>0</v>
      </c>
      <c r="AW132" s="102">
        <f t="shared" si="429"/>
        <v>0</v>
      </c>
      <c r="AX132" s="102">
        <f t="shared" si="429"/>
        <v>0</v>
      </c>
      <c r="AY132" s="102">
        <f t="shared" si="429"/>
        <v>0</v>
      </c>
      <c r="AZ132" s="102">
        <f t="shared" si="429"/>
        <v>0</v>
      </c>
      <c r="BA132" s="102">
        <f t="shared" si="429"/>
        <v>0</v>
      </c>
      <c r="BB132" s="102">
        <f t="shared" si="429"/>
        <v>0</v>
      </c>
      <c r="BC132" s="102">
        <f t="shared" si="429"/>
        <v>0</v>
      </c>
      <c r="BD132" s="102">
        <f t="shared" si="429"/>
        <v>0</v>
      </c>
      <c r="BE132" s="102">
        <f t="shared" si="429"/>
        <v>0</v>
      </c>
      <c r="BF132" s="102">
        <f t="shared" si="429"/>
        <v>0</v>
      </c>
      <c r="BG132" s="102">
        <f t="shared" si="429"/>
        <v>0</v>
      </c>
      <c r="BH132" s="102">
        <f t="shared" si="429"/>
        <v>0</v>
      </c>
      <c r="BI132" s="102">
        <f t="shared" si="429"/>
        <v>0</v>
      </c>
      <c r="BJ132" s="102">
        <f t="shared" si="429"/>
        <v>0</v>
      </c>
      <c r="BK132" s="102">
        <f t="shared" si="429"/>
        <v>0</v>
      </c>
      <c r="BL132" s="102">
        <f t="shared" si="429"/>
        <v>0</v>
      </c>
      <c r="BM132" s="102">
        <f t="shared" si="429"/>
        <v>0</v>
      </c>
      <c r="BN132" s="102">
        <f t="shared" si="429"/>
        <v>0</v>
      </c>
      <c r="BO132" s="102">
        <f t="shared" si="429"/>
        <v>0</v>
      </c>
      <c r="BP132" s="102">
        <f t="shared" si="429"/>
        <v>0</v>
      </c>
      <c r="BQ132" s="102">
        <f t="shared" si="429"/>
        <v>0</v>
      </c>
      <c r="BR132" s="102">
        <f t="shared" ref="BR132:DT132" si="430" xml:space="preserve"> BR$42</f>
        <v>0</v>
      </c>
      <c r="BS132" s="102">
        <f t="shared" si="430"/>
        <v>0</v>
      </c>
      <c r="BT132" s="102">
        <f t="shared" si="430"/>
        <v>0</v>
      </c>
      <c r="BU132" s="102">
        <f t="shared" si="430"/>
        <v>0</v>
      </c>
      <c r="BV132" s="102">
        <f t="shared" si="430"/>
        <v>0</v>
      </c>
      <c r="BW132" s="102">
        <f t="shared" si="430"/>
        <v>0</v>
      </c>
      <c r="BX132" s="102">
        <f t="shared" si="430"/>
        <v>0</v>
      </c>
      <c r="BY132" s="102">
        <f t="shared" si="430"/>
        <v>0</v>
      </c>
      <c r="BZ132" s="102">
        <f t="shared" si="430"/>
        <v>0</v>
      </c>
      <c r="CA132" s="102">
        <f t="shared" si="430"/>
        <v>0</v>
      </c>
      <c r="CB132" s="102">
        <f t="shared" si="430"/>
        <v>0</v>
      </c>
      <c r="CC132" s="102">
        <f t="shared" si="430"/>
        <v>0</v>
      </c>
      <c r="CD132" s="102">
        <f t="shared" si="430"/>
        <v>0</v>
      </c>
      <c r="CE132" s="102">
        <f t="shared" si="430"/>
        <v>0</v>
      </c>
      <c r="CF132" s="102">
        <f t="shared" si="430"/>
        <v>0</v>
      </c>
      <c r="CG132" s="102">
        <f t="shared" si="430"/>
        <v>0</v>
      </c>
      <c r="CH132" s="102">
        <f t="shared" si="430"/>
        <v>0</v>
      </c>
      <c r="CI132" s="102">
        <f t="shared" si="430"/>
        <v>0</v>
      </c>
      <c r="CJ132" s="102">
        <f t="shared" si="430"/>
        <v>0</v>
      </c>
      <c r="CK132" s="102">
        <f t="shared" si="430"/>
        <v>0</v>
      </c>
      <c r="CL132" s="102">
        <f t="shared" si="430"/>
        <v>0</v>
      </c>
      <c r="CM132" s="102">
        <f t="shared" si="430"/>
        <v>0</v>
      </c>
      <c r="CN132" s="102">
        <f t="shared" si="430"/>
        <v>0</v>
      </c>
      <c r="CO132" s="102">
        <f t="shared" si="430"/>
        <v>0</v>
      </c>
      <c r="CP132" s="102">
        <f t="shared" si="430"/>
        <v>0</v>
      </c>
      <c r="CQ132" s="102">
        <f t="shared" si="430"/>
        <v>0</v>
      </c>
      <c r="CR132" s="102">
        <f t="shared" si="430"/>
        <v>0</v>
      </c>
      <c r="CS132" s="102">
        <f t="shared" si="430"/>
        <v>0</v>
      </c>
      <c r="CT132" s="102">
        <f t="shared" si="430"/>
        <v>0</v>
      </c>
      <c r="CU132" s="102">
        <f t="shared" si="430"/>
        <v>0</v>
      </c>
      <c r="CV132" s="102">
        <f t="shared" si="430"/>
        <v>0</v>
      </c>
      <c r="CW132" s="102">
        <f t="shared" si="430"/>
        <v>0</v>
      </c>
      <c r="CX132" s="102">
        <f t="shared" si="430"/>
        <v>0</v>
      </c>
      <c r="CY132" s="102">
        <f t="shared" si="430"/>
        <v>0</v>
      </c>
      <c r="CZ132" s="102">
        <f t="shared" si="430"/>
        <v>0</v>
      </c>
      <c r="DA132" s="102">
        <f t="shared" si="430"/>
        <v>0</v>
      </c>
      <c r="DB132" s="102">
        <f t="shared" si="430"/>
        <v>0</v>
      </c>
      <c r="DC132" s="102">
        <f t="shared" si="430"/>
        <v>0</v>
      </c>
      <c r="DD132" s="102">
        <f t="shared" si="430"/>
        <v>0</v>
      </c>
      <c r="DE132" s="102">
        <f t="shared" si="430"/>
        <v>0</v>
      </c>
      <c r="DF132" s="102">
        <f t="shared" si="430"/>
        <v>0</v>
      </c>
      <c r="DG132" s="102">
        <f t="shared" si="430"/>
        <v>0</v>
      </c>
      <c r="DH132" s="102">
        <f t="shared" si="430"/>
        <v>0</v>
      </c>
      <c r="DI132" s="102">
        <f t="shared" si="430"/>
        <v>0</v>
      </c>
      <c r="DJ132" s="102">
        <f t="shared" si="430"/>
        <v>0</v>
      </c>
      <c r="DK132" s="102">
        <f t="shared" si="430"/>
        <v>0</v>
      </c>
      <c r="DL132" s="102">
        <f t="shared" si="430"/>
        <v>0</v>
      </c>
      <c r="DM132" s="102">
        <f t="shared" si="430"/>
        <v>0</v>
      </c>
      <c r="DN132" s="102">
        <f t="shared" si="430"/>
        <v>0</v>
      </c>
      <c r="DO132" s="102">
        <f t="shared" si="430"/>
        <v>0</v>
      </c>
      <c r="DP132" s="102">
        <f t="shared" si="430"/>
        <v>0</v>
      </c>
      <c r="DQ132" s="102">
        <f t="shared" si="430"/>
        <v>0</v>
      </c>
      <c r="DR132" s="102">
        <f t="shared" si="430"/>
        <v>0</v>
      </c>
      <c r="DS132" s="102">
        <f t="shared" si="430"/>
        <v>0</v>
      </c>
      <c r="DT132" s="102">
        <f t="shared" si="430"/>
        <v>0</v>
      </c>
    </row>
    <row r="133" spans="1:124" s="5" customFormat="1" ht="14.4" x14ac:dyDescent="0.25">
      <c r="A133" s="19"/>
      <c r="B133" s="19"/>
      <c r="C133" s="20"/>
      <c r="D133" s="22"/>
      <c r="E133" s="102" t="str">
        <f xml:space="preserve"> E$114</f>
        <v>1st post forecast period flag</v>
      </c>
      <c r="F133" s="102">
        <f t="shared" ref="F133:BQ133" si="431" xml:space="preserve"> F$114</f>
        <v>0</v>
      </c>
      <c r="G133" s="102" t="str">
        <f t="shared" si="431"/>
        <v>flag</v>
      </c>
      <c r="H133" s="102">
        <f t="shared" si="431"/>
        <v>0</v>
      </c>
      <c r="I133" s="102">
        <f t="shared" si="431"/>
        <v>0</v>
      </c>
      <c r="J133" s="102">
        <f t="shared" si="431"/>
        <v>0</v>
      </c>
      <c r="K133" s="102">
        <f t="shared" si="431"/>
        <v>0</v>
      </c>
      <c r="L133" s="102">
        <f t="shared" si="431"/>
        <v>0</v>
      </c>
      <c r="M133" s="102">
        <f t="shared" si="431"/>
        <v>0</v>
      </c>
      <c r="N133" s="102">
        <f t="shared" si="431"/>
        <v>0</v>
      </c>
      <c r="O133" s="102">
        <f t="shared" si="431"/>
        <v>0</v>
      </c>
      <c r="P133" s="102">
        <f t="shared" si="431"/>
        <v>0</v>
      </c>
      <c r="Q133" s="102">
        <f t="shared" si="431"/>
        <v>0</v>
      </c>
      <c r="R133" s="102">
        <f t="shared" si="431"/>
        <v>0</v>
      </c>
      <c r="S133" s="102">
        <f t="shared" si="431"/>
        <v>0</v>
      </c>
      <c r="T133" s="102">
        <f t="shared" si="431"/>
        <v>0</v>
      </c>
      <c r="U133" s="102">
        <f t="shared" si="431"/>
        <v>0</v>
      </c>
      <c r="V133" s="102">
        <f t="shared" si="431"/>
        <v>0</v>
      </c>
      <c r="W133" s="102">
        <f t="shared" si="431"/>
        <v>0</v>
      </c>
      <c r="X133" s="102">
        <f t="shared" si="431"/>
        <v>0</v>
      </c>
      <c r="Y133" s="102">
        <f t="shared" si="431"/>
        <v>0</v>
      </c>
      <c r="Z133" s="102">
        <f t="shared" si="431"/>
        <v>0</v>
      </c>
      <c r="AA133" s="102">
        <f t="shared" si="431"/>
        <v>0</v>
      </c>
      <c r="AB133" s="102">
        <f t="shared" si="431"/>
        <v>0</v>
      </c>
      <c r="AC133" s="102">
        <f t="shared" si="431"/>
        <v>0</v>
      </c>
      <c r="AD133" s="102">
        <f t="shared" si="431"/>
        <v>0</v>
      </c>
      <c r="AE133" s="102">
        <f t="shared" si="431"/>
        <v>0</v>
      </c>
      <c r="AF133" s="102">
        <f t="shared" si="431"/>
        <v>0</v>
      </c>
      <c r="AG133" s="102">
        <f t="shared" si="431"/>
        <v>0</v>
      </c>
      <c r="AH133" s="102">
        <f t="shared" si="431"/>
        <v>0</v>
      </c>
      <c r="AI133" s="102">
        <f t="shared" si="431"/>
        <v>0</v>
      </c>
      <c r="AJ133" s="102">
        <f t="shared" si="431"/>
        <v>0</v>
      </c>
      <c r="AK133" s="102">
        <f t="shared" si="431"/>
        <v>0</v>
      </c>
      <c r="AL133" s="102">
        <f t="shared" si="431"/>
        <v>0</v>
      </c>
      <c r="AM133" s="102">
        <f t="shared" si="431"/>
        <v>0</v>
      </c>
      <c r="AN133" s="102">
        <f t="shared" si="431"/>
        <v>0</v>
      </c>
      <c r="AO133" s="102">
        <f t="shared" si="431"/>
        <v>0</v>
      </c>
      <c r="AP133" s="102">
        <f t="shared" si="431"/>
        <v>0</v>
      </c>
      <c r="AQ133" s="102">
        <f t="shared" si="431"/>
        <v>0</v>
      </c>
      <c r="AR133" s="102">
        <f t="shared" si="431"/>
        <v>0</v>
      </c>
      <c r="AS133" s="102">
        <f t="shared" si="431"/>
        <v>0</v>
      </c>
      <c r="AT133" s="102">
        <f t="shared" si="431"/>
        <v>0</v>
      </c>
      <c r="AU133" s="102">
        <f t="shared" si="431"/>
        <v>0</v>
      </c>
      <c r="AV133" s="102">
        <f t="shared" si="431"/>
        <v>0</v>
      </c>
      <c r="AW133" s="102">
        <f t="shared" si="431"/>
        <v>0</v>
      </c>
      <c r="AX133" s="102">
        <f t="shared" si="431"/>
        <v>0</v>
      </c>
      <c r="AY133" s="102">
        <f t="shared" si="431"/>
        <v>0</v>
      </c>
      <c r="AZ133" s="102">
        <f t="shared" si="431"/>
        <v>0</v>
      </c>
      <c r="BA133" s="102">
        <f t="shared" si="431"/>
        <v>0</v>
      </c>
      <c r="BB133" s="102">
        <f t="shared" si="431"/>
        <v>0</v>
      </c>
      <c r="BC133" s="102">
        <f t="shared" si="431"/>
        <v>0</v>
      </c>
      <c r="BD133" s="102">
        <f t="shared" si="431"/>
        <v>0</v>
      </c>
      <c r="BE133" s="102">
        <f t="shared" si="431"/>
        <v>0</v>
      </c>
      <c r="BF133" s="102">
        <f t="shared" si="431"/>
        <v>0</v>
      </c>
      <c r="BG133" s="102">
        <f t="shared" si="431"/>
        <v>0</v>
      </c>
      <c r="BH133" s="102">
        <f t="shared" si="431"/>
        <v>0</v>
      </c>
      <c r="BI133" s="102">
        <f t="shared" si="431"/>
        <v>0</v>
      </c>
      <c r="BJ133" s="102">
        <f t="shared" si="431"/>
        <v>0</v>
      </c>
      <c r="BK133" s="102">
        <f t="shared" si="431"/>
        <v>0</v>
      </c>
      <c r="BL133" s="102">
        <f t="shared" si="431"/>
        <v>0</v>
      </c>
      <c r="BM133" s="102">
        <f t="shared" si="431"/>
        <v>0</v>
      </c>
      <c r="BN133" s="102">
        <f t="shared" si="431"/>
        <v>0</v>
      </c>
      <c r="BO133" s="102">
        <f t="shared" si="431"/>
        <v>0</v>
      </c>
      <c r="BP133" s="102">
        <f t="shared" si="431"/>
        <v>0</v>
      </c>
      <c r="BQ133" s="102">
        <f t="shared" si="431"/>
        <v>0</v>
      </c>
      <c r="BR133" s="102">
        <f t="shared" ref="BR133:DT133" si="432" xml:space="preserve"> BR$114</f>
        <v>0</v>
      </c>
      <c r="BS133" s="102">
        <f t="shared" si="432"/>
        <v>0</v>
      </c>
      <c r="BT133" s="102">
        <f t="shared" si="432"/>
        <v>0</v>
      </c>
      <c r="BU133" s="102">
        <f t="shared" si="432"/>
        <v>0</v>
      </c>
      <c r="BV133" s="102">
        <f t="shared" si="432"/>
        <v>0</v>
      </c>
      <c r="BW133" s="102">
        <f t="shared" si="432"/>
        <v>0</v>
      </c>
      <c r="BX133" s="102">
        <f t="shared" si="432"/>
        <v>0</v>
      </c>
      <c r="BY133" s="102">
        <f t="shared" si="432"/>
        <v>0</v>
      </c>
      <c r="BZ133" s="102">
        <f t="shared" si="432"/>
        <v>0</v>
      </c>
      <c r="CA133" s="102">
        <f t="shared" si="432"/>
        <v>0</v>
      </c>
      <c r="CB133" s="102">
        <f t="shared" si="432"/>
        <v>0</v>
      </c>
      <c r="CC133" s="102">
        <f t="shared" si="432"/>
        <v>0</v>
      </c>
      <c r="CD133" s="102">
        <f t="shared" si="432"/>
        <v>0</v>
      </c>
      <c r="CE133" s="102">
        <f t="shared" si="432"/>
        <v>0</v>
      </c>
      <c r="CF133" s="102">
        <f t="shared" si="432"/>
        <v>0</v>
      </c>
      <c r="CG133" s="102">
        <f t="shared" si="432"/>
        <v>0</v>
      </c>
      <c r="CH133" s="102">
        <f t="shared" si="432"/>
        <v>0</v>
      </c>
      <c r="CI133" s="102">
        <f t="shared" si="432"/>
        <v>0</v>
      </c>
      <c r="CJ133" s="102">
        <f t="shared" si="432"/>
        <v>0</v>
      </c>
      <c r="CK133" s="102">
        <f t="shared" si="432"/>
        <v>0</v>
      </c>
      <c r="CL133" s="102">
        <f t="shared" si="432"/>
        <v>0</v>
      </c>
      <c r="CM133" s="102">
        <f t="shared" si="432"/>
        <v>0</v>
      </c>
      <c r="CN133" s="102">
        <f t="shared" si="432"/>
        <v>0</v>
      </c>
      <c r="CO133" s="102">
        <f t="shared" si="432"/>
        <v>0</v>
      </c>
      <c r="CP133" s="102">
        <f t="shared" si="432"/>
        <v>0</v>
      </c>
      <c r="CQ133" s="102">
        <f t="shared" si="432"/>
        <v>0</v>
      </c>
      <c r="CR133" s="102">
        <f t="shared" si="432"/>
        <v>0</v>
      </c>
      <c r="CS133" s="102">
        <f t="shared" si="432"/>
        <v>0</v>
      </c>
      <c r="CT133" s="102">
        <f t="shared" si="432"/>
        <v>0</v>
      </c>
      <c r="CU133" s="102">
        <f t="shared" si="432"/>
        <v>0</v>
      </c>
      <c r="CV133" s="102">
        <f t="shared" si="432"/>
        <v>0</v>
      </c>
      <c r="CW133" s="102">
        <f t="shared" si="432"/>
        <v>0</v>
      </c>
      <c r="CX133" s="102">
        <f t="shared" si="432"/>
        <v>0</v>
      </c>
      <c r="CY133" s="102">
        <f t="shared" si="432"/>
        <v>0</v>
      </c>
      <c r="CZ133" s="102">
        <f t="shared" si="432"/>
        <v>0</v>
      </c>
      <c r="DA133" s="102">
        <f t="shared" si="432"/>
        <v>0</v>
      </c>
      <c r="DB133" s="102">
        <f t="shared" si="432"/>
        <v>0</v>
      </c>
      <c r="DC133" s="102">
        <f t="shared" si="432"/>
        <v>0</v>
      </c>
      <c r="DD133" s="102">
        <f t="shared" si="432"/>
        <v>0</v>
      </c>
      <c r="DE133" s="102">
        <f t="shared" si="432"/>
        <v>0</v>
      </c>
      <c r="DF133" s="102">
        <f t="shared" si="432"/>
        <v>0</v>
      </c>
      <c r="DG133" s="102">
        <f t="shared" si="432"/>
        <v>0</v>
      </c>
      <c r="DH133" s="102">
        <f t="shared" si="432"/>
        <v>1</v>
      </c>
      <c r="DI133" s="102">
        <f t="shared" si="432"/>
        <v>0</v>
      </c>
      <c r="DJ133" s="102">
        <f t="shared" si="432"/>
        <v>0</v>
      </c>
      <c r="DK133" s="102">
        <f t="shared" si="432"/>
        <v>0</v>
      </c>
      <c r="DL133" s="102">
        <f t="shared" si="432"/>
        <v>0</v>
      </c>
      <c r="DM133" s="102">
        <f t="shared" si="432"/>
        <v>0</v>
      </c>
      <c r="DN133" s="102">
        <f t="shared" si="432"/>
        <v>0</v>
      </c>
      <c r="DO133" s="102">
        <f t="shared" si="432"/>
        <v>0</v>
      </c>
      <c r="DP133" s="102">
        <f t="shared" si="432"/>
        <v>0</v>
      </c>
      <c r="DQ133" s="102">
        <f t="shared" si="432"/>
        <v>0</v>
      </c>
      <c r="DR133" s="102">
        <f t="shared" si="432"/>
        <v>0</v>
      </c>
      <c r="DS133" s="102">
        <f t="shared" si="432"/>
        <v>0</v>
      </c>
      <c r="DT133" s="102">
        <f t="shared" si="432"/>
        <v>0</v>
      </c>
    </row>
    <row r="134" spans="1:124" s="5" customFormat="1" ht="14.4" x14ac:dyDescent="0.25">
      <c r="A134" s="19"/>
      <c r="B134" s="19"/>
      <c r="C134" s="20"/>
      <c r="D134" s="22"/>
      <c r="E134" s="38" t="s">
        <v>50</v>
      </c>
      <c r="F134" s="38"/>
      <c r="G134" s="38" t="s">
        <v>29</v>
      </c>
      <c r="H134" s="38"/>
      <c r="I134" s="72"/>
      <c r="J134" s="38">
        <f xml:space="preserve"> I134 + MAX(J130:J133)</f>
        <v>1</v>
      </c>
      <c r="K134" s="38">
        <f t="shared" ref="K134:BB134" si="433" xml:space="preserve"> J134 + MAX(K130:K133)</f>
        <v>2</v>
      </c>
      <c r="L134" s="38">
        <f t="shared" si="433"/>
        <v>3</v>
      </c>
      <c r="M134" s="38">
        <f t="shared" si="433"/>
        <v>3</v>
      </c>
      <c r="N134" s="38">
        <f t="shared" si="433"/>
        <v>3</v>
      </c>
      <c r="O134" s="38">
        <f t="shared" si="433"/>
        <v>3</v>
      </c>
      <c r="P134" s="38">
        <f t="shared" si="433"/>
        <v>3</v>
      </c>
      <c r="Q134" s="38">
        <f t="shared" si="433"/>
        <v>3</v>
      </c>
      <c r="R134" s="38">
        <f t="shared" si="433"/>
        <v>3</v>
      </c>
      <c r="S134" s="38">
        <f t="shared" si="433"/>
        <v>3</v>
      </c>
      <c r="T134" s="38">
        <f t="shared" si="433"/>
        <v>3</v>
      </c>
      <c r="U134" s="38">
        <f t="shared" si="433"/>
        <v>3</v>
      </c>
      <c r="V134" s="38">
        <f t="shared" si="433"/>
        <v>3</v>
      </c>
      <c r="W134" s="38">
        <f t="shared" si="433"/>
        <v>3</v>
      </c>
      <c r="X134" s="38">
        <f t="shared" si="433"/>
        <v>3</v>
      </c>
      <c r="Y134" s="38">
        <f t="shared" si="433"/>
        <v>3</v>
      </c>
      <c r="Z134" s="38">
        <f t="shared" si="433"/>
        <v>3</v>
      </c>
      <c r="AA134" s="38">
        <f t="shared" si="433"/>
        <v>3</v>
      </c>
      <c r="AB134" s="38">
        <f t="shared" si="433"/>
        <v>3</v>
      </c>
      <c r="AC134" s="38">
        <f t="shared" si="433"/>
        <v>3</v>
      </c>
      <c r="AD134" s="38">
        <f t="shared" si="433"/>
        <v>3</v>
      </c>
      <c r="AE134" s="38">
        <f t="shared" si="433"/>
        <v>3</v>
      </c>
      <c r="AF134" s="38">
        <f t="shared" si="433"/>
        <v>3</v>
      </c>
      <c r="AG134" s="38">
        <f t="shared" si="433"/>
        <v>3</v>
      </c>
      <c r="AH134" s="38">
        <f t="shared" si="433"/>
        <v>3</v>
      </c>
      <c r="AI134" s="38">
        <f t="shared" si="433"/>
        <v>3</v>
      </c>
      <c r="AJ134" s="38">
        <f t="shared" si="433"/>
        <v>3</v>
      </c>
      <c r="AK134" s="38">
        <f t="shared" si="433"/>
        <v>3</v>
      </c>
      <c r="AL134" s="38">
        <f t="shared" si="433"/>
        <v>3</v>
      </c>
      <c r="AM134" s="38">
        <f t="shared" si="433"/>
        <v>3</v>
      </c>
      <c r="AN134" s="38">
        <f t="shared" si="433"/>
        <v>3</v>
      </c>
      <c r="AO134" s="38">
        <f t="shared" si="433"/>
        <v>3</v>
      </c>
      <c r="AP134" s="38">
        <f t="shared" si="433"/>
        <v>3</v>
      </c>
      <c r="AQ134" s="38">
        <f t="shared" si="433"/>
        <v>3</v>
      </c>
      <c r="AR134" s="38">
        <f t="shared" si="433"/>
        <v>3</v>
      </c>
      <c r="AS134" s="38">
        <f t="shared" si="433"/>
        <v>3</v>
      </c>
      <c r="AT134" s="38">
        <f t="shared" si="433"/>
        <v>3</v>
      </c>
      <c r="AU134" s="38">
        <f t="shared" si="433"/>
        <v>3</v>
      </c>
      <c r="AV134" s="38">
        <f t="shared" si="433"/>
        <v>3</v>
      </c>
      <c r="AW134" s="38">
        <f t="shared" si="433"/>
        <v>3</v>
      </c>
      <c r="AX134" s="38">
        <f t="shared" si="433"/>
        <v>3</v>
      </c>
      <c r="AY134" s="38">
        <f t="shared" si="433"/>
        <v>3</v>
      </c>
      <c r="AZ134" s="38">
        <f t="shared" si="433"/>
        <v>3</v>
      </c>
      <c r="BA134" s="38">
        <f t="shared" si="433"/>
        <v>3</v>
      </c>
      <c r="BB134" s="38">
        <f t="shared" si="433"/>
        <v>3</v>
      </c>
      <c r="BC134" s="38">
        <f t="shared" ref="BC134" si="434" xml:space="preserve"> BB134 + MAX(BC130:BC133)</f>
        <v>3</v>
      </c>
      <c r="BD134" s="38">
        <f t="shared" ref="BD134" si="435" xml:space="preserve"> BC134 + MAX(BD130:BD133)</f>
        <v>3</v>
      </c>
      <c r="BE134" s="38">
        <f t="shared" ref="BE134" si="436" xml:space="preserve"> BD134 + MAX(BE130:BE133)</f>
        <v>3</v>
      </c>
      <c r="BF134" s="38">
        <f t="shared" ref="BF134" si="437" xml:space="preserve"> BE134 + MAX(BF130:BF133)</f>
        <v>3</v>
      </c>
      <c r="BG134" s="38">
        <f t="shared" ref="BG134" si="438" xml:space="preserve"> BF134 + MAX(BG130:BG133)</f>
        <v>3</v>
      </c>
      <c r="BH134" s="38">
        <f t="shared" ref="BH134" si="439" xml:space="preserve"> BG134 + MAX(BH130:BH133)</f>
        <v>3</v>
      </c>
      <c r="BI134" s="38">
        <f t="shared" ref="BI134" si="440" xml:space="preserve"> BH134 + MAX(BI130:BI133)</f>
        <v>3</v>
      </c>
      <c r="BJ134" s="38">
        <f t="shared" ref="BJ134" si="441" xml:space="preserve"> BI134 + MAX(BJ130:BJ133)</f>
        <v>3</v>
      </c>
      <c r="BK134" s="38">
        <f t="shared" ref="BK134" si="442" xml:space="preserve"> BJ134 + MAX(BK130:BK133)</f>
        <v>3</v>
      </c>
      <c r="BL134" s="38">
        <f t="shared" ref="BL134" si="443" xml:space="preserve"> BK134 + MAX(BL130:BL133)</f>
        <v>3</v>
      </c>
      <c r="BM134" s="38">
        <f t="shared" ref="BM134" si="444" xml:space="preserve"> BL134 + MAX(BM130:BM133)</f>
        <v>3</v>
      </c>
      <c r="BN134" s="38">
        <f t="shared" ref="BN134" si="445" xml:space="preserve"> BM134 + MAX(BN130:BN133)</f>
        <v>3</v>
      </c>
      <c r="BO134" s="38">
        <f t="shared" ref="BO134" si="446" xml:space="preserve"> BN134 + MAX(BO130:BO133)</f>
        <v>3</v>
      </c>
      <c r="BP134" s="38">
        <f t="shared" ref="BP134" si="447" xml:space="preserve"> BO134 + MAX(BP130:BP133)</f>
        <v>3</v>
      </c>
      <c r="BQ134" s="38">
        <f t="shared" ref="BQ134" si="448" xml:space="preserve"> BP134 + MAX(BQ130:BQ133)</f>
        <v>3</v>
      </c>
      <c r="BR134" s="38">
        <f t="shared" ref="BR134" si="449" xml:space="preserve"> BQ134 + MAX(BR130:BR133)</f>
        <v>3</v>
      </c>
      <c r="BS134" s="38">
        <f t="shared" ref="BS134" si="450" xml:space="preserve"> BR134 + MAX(BS130:BS133)</f>
        <v>3</v>
      </c>
      <c r="BT134" s="38">
        <f t="shared" ref="BT134" si="451" xml:space="preserve"> BS134 + MAX(BT130:BT133)</f>
        <v>3</v>
      </c>
      <c r="BU134" s="38">
        <f t="shared" ref="BU134" si="452" xml:space="preserve"> BT134 + MAX(BU130:BU133)</f>
        <v>3</v>
      </c>
      <c r="BV134" s="38">
        <f t="shared" ref="BV134" si="453" xml:space="preserve"> BU134 + MAX(BV130:BV133)</f>
        <v>3</v>
      </c>
      <c r="BW134" s="38">
        <f t="shared" ref="BW134" si="454" xml:space="preserve"> BV134 + MAX(BW130:BW133)</f>
        <v>3</v>
      </c>
      <c r="BX134" s="38">
        <f t="shared" ref="BX134" si="455" xml:space="preserve"> BW134 + MAX(BX130:BX133)</f>
        <v>3</v>
      </c>
      <c r="BY134" s="38">
        <f t="shared" ref="BY134" si="456" xml:space="preserve"> BX134 + MAX(BY130:BY133)</f>
        <v>3</v>
      </c>
      <c r="BZ134" s="38">
        <f t="shared" ref="BZ134" si="457" xml:space="preserve"> BY134 + MAX(BZ130:BZ133)</f>
        <v>3</v>
      </c>
      <c r="CA134" s="38">
        <f t="shared" ref="CA134" si="458" xml:space="preserve"> BZ134 + MAX(CA130:CA133)</f>
        <v>3</v>
      </c>
      <c r="CB134" s="38">
        <f t="shared" ref="CB134" si="459" xml:space="preserve"> CA134 + MAX(CB130:CB133)</f>
        <v>3</v>
      </c>
      <c r="CC134" s="38">
        <f t="shared" ref="CC134" si="460" xml:space="preserve"> CB134 + MAX(CC130:CC133)</f>
        <v>3</v>
      </c>
      <c r="CD134" s="38">
        <f t="shared" ref="CD134" si="461" xml:space="preserve"> CC134 + MAX(CD130:CD133)</f>
        <v>3</v>
      </c>
      <c r="CE134" s="38">
        <f t="shared" ref="CE134" si="462" xml:space="preserve"> CD134 + MAX(CE130:CE133)</f>
        <v>3</v>
      </c>
      <c r="CF134" s="38">
        <f t="shared" ref="CF134" si="463" xml:space="preserve"> CE134 + MAX(CF130:CF133)</f>
        <v>3</v>
      </c>
      <c r="CG134" s="38">
        <f t="shared" ref="CG134" si="464" xml:space="preserve"> CF134 + MAX(CG130:CG133)</f>
        <v>3</v>
      </c>
      <c r="CH134" s="38">
        <f t="shared" ref="CH134" si="465" xml:space="preserve"> CG134 + MAX(CH130:CH133)</f>
        <v>3</v>
      </c>
      <c r="CI134" s="38">
        <f t="shared" ref="CI134" si="466" xml:space="preserve"> CH134 + MAX(CI130:CI133)</f>
        <v>3</v>
      </c>
      <c r="CJ134" s="38">
        <f t="shared" ref="CJ134" si="467" xml:space="preserve"> CI134 + MAX(CJ130:CJ133)</f>
        <v>3</v>
      </c>
      <c r="CK134" s="38">
        <f t="shared" ref="CK134" si="468" xml:space="preserve"> CJ134 + MAX(CK130:CK133)</f>
        <v>3</v>
      </c>
      <c r="CL134" s="38">
        <f t="shared" ref="CL134" si="469" xml:space="preserve"> CK134 + MAX(CL130:CL133)</f>
        <v>3</v>
      </c>
      <c r="CM134" s="38">
        <f t="shared" ref="CM134" si="470" xml:space="preserve"> CL134 + MAX(CM130:CM133)</f>
        <v>3</v>
      </c>
      <c r="CN134" s="38">
        <f t="shared" ref="CN134" si="471" xml:space="preserve"> CM134 + MAX(CN130:CN133)</f>
        <v>3</v>
      </c>
      <c r="CO134" s="38">
        <f t="shared" ref="CO134" si="472" xml:space="preserve"> CN134 + MAX(CO130:CO133)</f>
        <v>3</v>
      </c>
      <c r="CP134" s="38">
        <f t="shared" ref="CP134" si="473" xml:space="preserve"> CO134 + MAX(CP130:CP133)</f>
        <v>3</v>
      </c>
      <c r="CQ134" s="38">
        <f t="shared" ref="CQ134" si="474" xml:space="preserve"> CP134 + MAX(CQ130:CQ133)</f>
        <v>3</v>
      </c>
      <c r="CR134" s="38">
        <f t="shared" ref="CR134" si="475" xml:space="preserve"> CQ134 + MAX(CR130:CR133)</f>
        <v>3</v>
      </c>
      <c r="CS134" s="38">
        <f t="shared" ref="CS134" si="476" xml:space="preserve"> CR134 + MAX(CS130:CS133)</f>
        <v>3</v>
      </c>
      <c r="CT134" s="38">
        <f t="shared" ref="CT134" si="477" xml:space="preserve"> CS134 + MAX(CT130:CT133)</f>
        <v>3</v>
      </c>
      <c r="CU134" s="38">
        <f t="shared" ref="CU134" si="478" xml:space="preserve"> CT134 + MAX(CU130:CU133)</f>
        <v>3</v>
      </c>
      <c r="CV134" s="38">
        <f t="shared" ref="CV134" si="479" xml:space="preserve"> CU134 + MAX(CV130:CV133)</f>
        <v>3</v>
      </c>
      <c r="CW134" s="38">
        <f t="shared" ref="CW134" si="480" xml:space="preserve"> CV134 + MAX(CW130:CW133)</f>
        <v>3</v>
      </c>
      <c r="CX134" s="38">
        <f t="shared" ref="CX134" si="481" xml:space="preserve"> CW134 + MAX(CX130:CX133)</f>
        <v>3</v>
      </c>
      <c r="CY134" s="38">
        <f t="shared" ref="CY134" si="482" xml:space="preserve"> CX134 + MAX(CY130:CY133)</f>
        <v>3</v>
      </c>
      <c r="CZ134" s="38">
        <f t="shared" ref="CZ134" si="483" xml:space="preserve"> CY134 + MAX(CZ130:CZ133)</f>
        <v>3</v>
      </c>
      <c r="DA134" s="38">
        <f t="shared" ref="DA134" si="484" xml:space="preserve"> CZ134 + MAX(DA130:DA133)</f>
        <v>3</v>
      </c>
      <c r="DB134" s="38">
        <f t="shared" ref="DB134" si="485" xml:space="preserve"> DA134 + MAX(DB130:DB133)</f>
        <v>3</v>
      </c>
      <c r="DC134" s="38">
        <f t="shared" ref="DC134" si="486" xml:space="preserve"> DB134 + MAX(DC130:DC133)</f>
        <v>3</v>
      </c>
      <c r="DD134" s="38">
        <f t="shared" ref="DD134" si="487" xml:space="preserve"> DC134 + MAX(DD130:DD133)</f>
        <v>3</v>
      </c>
      <c r="DE134" s="38">
        <f t="shared" ref="DE134" si="488" xml:space="preserve"> DD134 + MAX(DE130:DE133)</f>
        <v>3</v>
      </c>
      <c r="DF134" s="38">
        <f t="shared" ref="DF134" si="489" xml:space="preserve"> DE134 + MAX(DF130:DF133)</f>
        <v>3</v>
      </c>
      <c r="DG134" s="38">
        <f t="shared" ref="DG134" si="490" xml:space="preserve"> DF134 + MAX(DG130:DG133)</f>
        <v>3</v>
      </c>
      <c r="DH134" s="38">
        <f t="shared" ref="DH134" si="491" xml:space="preserve"> DG134 + MAX(DH130:DH133)</f>
        <v>4</v>
      </c>
      <c r="DI134" s="38">
        <f t="shared" ref="DI134" si="492" xml:space="preserve"> DH134 + MAX(DI130:DI133)</f>
        <v>4</v>
      </c>
      <c r="DJ134" s="38">
        <f t="shared" ref="DJ134" si="493" xml:space="preserve"> DI134 + MAX(DJ130:DJ133)</f>
        <v>4</v>
      </c>
      <c r="DK134" s="38">
        <f t="shared" ref="DK134" si="494" xml:space="preserve"> DJ134 + MAX(DK130:DK133)</f>
        <v>4</v>
      </c>
      <c r="DL134" s="38">
        <f t="shared" ref="DL134" si="495" xml:space="preserve"> DK134 + MAX(DL130:DL133)</f>
        <v>4</v>
      </c>
      <c r="DM134" s="38">
        <f t="shared" ref="DM134" si="496" xml:space="preserve"> DL134 + MAX(DM130:DM133)</f>
        <v>4</v>
      </c>
      <c r="DN134" s="38">
        <f t="shared" ref="DN134" si="497" xml:space="preserve"> DM134 + MAX(DN130:DN133)</f>
        <v>4</v>
      </c>
      <c r="DO134" s="38">
        <f t="shared" ref="DO134" si="498" xml:space="preserve"> DN134 + MAX(DO130:DO133)</f>
        <v>4</v>
      </c>
      <c r="DP134" s="38">
        <f t="shared" ref="DP134" si="499" xml:space="preserve"> DO134 + MAX(DP130:DP133)</f>
        <v>4</v>
      </c>
      <c r="DQ134" s="38">
        <f t="shared" ref="DQ134" si="500" xml:space="preserve"> DP134 + MAX(DQ130:DQ133)</f>
        <v>4</v>
      </c>
      <c r="DR134" s="38">
        <f t="shared" ref="DR134" si="501" xml:space="preserve"> DQ134 + MAX(DR130:DR133)</f>
        <v>4</v>
      </c>
      <c r="DS134" s="38">
        <f t="shared" ref="DS134" si="502" xml:space="preserve"> DR134 + MAX(DS130:DS133)</f>
        <v>4</v>
      </c>
      <c r="DT134" s="38">
        <f t="shared" ref="DT134" si="503" xml:space="preserve"> DS134 + MAX(DT130:DT133)</f>
        <v>4</v>
      </c>
    </row>
    <row r="135" spans="1:124" s="42" customFormat="1" ht="14.4" x14ac:dyDescent="0.25">
      <c r="A135" s="7"/>
      <c r="B135" s="7"/>
      <c r="C135" s="8"/>
      <c r="D135" s="10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  <c r="BD135" s="41"/>
      <c r="BE135" s="41"/>
      <c r="BF135" s="41"/>
      <c r="BG135" s="41"/>
      <c r="BH135" s="41"/>
      <c r="BI135" s="41"/>
      <c r="BJ135" s="41"/>
      <c r="BK135" s="41"/>
      <c r="BL135" s="41"/>
      <c r="BM135" s="41"/>
      <c r="BN135" s="41"/>
      <c r="BO135" s="41"/>
      <c r="BP135" s="41"/>
      <c r="BQ135" s="41"/>
      <c r="BR135" s="41"/>
      <c r="BS135" s="41"/>
      <c r="BT135" s="41"/>
      <c r="BU135" s="41"/>
      <c r="BV135" s="41"/>
      <c r="BW135" s="41"/>
      <c r="BX135" s="41"/>
      <c r="BY135" s="41"/>
      <c r="BZ135" s="41"/>
      <c r="CA135" s="41"/>
      <c r="CB135" s="41"/>
      <c r="CC135" s="41"/>
      <c r="CD135" s="41"/>
      <c r="CE135" s="41"/>
      <c r="CF135" s="41"/>
      <c r="CG135" s="41"/>
      <c r="CH135" s="41"/>
      <c r="CI135" s="41"/>
      <c r="CJ135" s="41"/>
      <c r="CK135" s="41"/>
      <c r="CL135" s="41"/>
      <c r="CM135" s="41"/>
      <c r="CN135" s="41"/>
      <c r="CO135" s="41"/>
      <c r="CP135" s="41"/>
      <c r="CQ135" s="41"/>
      <c r="CR135" s="41"/>
      <c r="CS135" s="41"/>
      <c r="CT135" s="41"/>
      <c r="CU135" s="41"/>
      <c r="CV135" s="41"/>
      <c r="CW135" s="41"/>
      <c r="CX135" s="41"/>
      <c r="CY135" s="41"/>
      <c r="CZ135" s="41"/>
      <c r="DA135" s="41"/>
      <c r="DB135" s="41"/>
      <c r="DC135" s="41"/>
      <c r="DD135" s="41"/>
      <c r="DE135" s="41"/>
      <c r="DF135" s="41"/>
      <c r="DG135" s="41"/>
      <c r="DH135" s="41"/>
      <c r="DI135" s="41"/>
      <c r="DJ135" s="41"/>
      <c r="DK135" s="41"/>
      <c r="DL135" s="41"/>
      <c r="DM135" s="41"/>
      <c r="DN135" s="41"/>
      <c r="DO135" s="41"/>
      <c r="DP135" s="41"/>
      <c r="DQ135" s="41"/>
      <c r="DR135" s="41"/>
      <c r="DS135" s="41"/>
      <c r="DT135" s="41"/>
    </row>
    <row r="136" spans="1:124" s="40" customFormat="1" ht="14.4" x14ac:dyDescent="0.25">
      <c r="A136" s="7"/>
      <c r="B136" s="7"/>
      <c r="C136" s="8"/>
      <c r="D136" s="10"/>
      <c r="E136" s="82" t="str">
        <f xml:space="preserve"> InpC!E$91</f>
        <v>Pre-forecast period</v>
      </c>
      <c r="F136" s="82" t="str">
        <f xml:space="preserve"> InpC!F$91</f>
        <v>Pre-fcst</v>
      </c>
      <c r="G136" s="82" t="str">
        <f xml:space="preserve"> InpC!G$91</f>
        <v>label</v>
      </c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</row>
    <row r="137" spans="1:124" s="40" customFormat="1" ht="14.4" x14ac:dyDescent="0.25">
      <c r="A137" s="7"/>
      <c r="B137" s="7"/>
      <c r="C137" s="8"/>
      <c r="D137" s="10"/>
      <c r="E137" s="82" t="str">
        <f xml:space="preserve"> InpC!E$92</f>
        <v xml:space="preserve">Financial close </v>
      </c>
      <c r="F137" s="82" t="str">
        <f xml:space="preserve"> InpC!F$92</f>
        <v>Fin close</v>
      </c>
      <c r="G137" s="82" t="str">
        <f xml:space="preserve"> InpC!G$92</f>
        <v>label</v>
      </c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</row>
    <row r="138" spans="1:124" s="42" customFormat="1" ht="14.4" x14ac:dyDescent="0.25">
      <c r="A138" s="7"/>
      <c r="B138" s="7"/>
      <c r="C138" s="8"/>
      <c r="D138" s="10"/>
      <c r="E138" s="82" t="str">
        <f xml:space="preserve"> InpC!E$93</f>
        <v>Forecast period</v>
      </c>
      <c r="F138" s="82" t="str">
        <f xml:space="preserve"> InpC!F$93</f>
        <v>Forecast</v>
      </c>
      <c r="G138" s="82" t="str">
        <f xml:space="preserve"> InpC!G$93</f>
        <v>label</v>
      </c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</row>
    <row r="139" spans="1:124" s="42" customFormat="1" ht="14.4" x14ac:dyDescent="0.25">
      <c r="A139" s="7"/>
      <c r="B139" s="7"/>
      <c r="C139" s="8"/>
      <c r="D139" s="10"/>
      <c r="E139" s="82" t="str">
        <f xml:space="preserve"> InpC!E$94</f>
        <v>Post-operations period</v>
      </c>
      <c r="F139" s="82" t="str">
        <f xml:space="preserve"> InpC!F$94</f>
        <v>Post-fcst</v>
      </c>
      <c r="G139" s="82" t="str">
        <f xml:space="preserve"> InpC!G$94</f>
        <v>label</v>
      </c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</row>
    <row r="140" spans="1:124" s="12" customFormat="1" ht="14.4" x14ac:dyDescent="0.25">
      <c r="A140" s="7"/>
      <c r="B140" s="7"/>
      <c r="C140" s="8"/>
      <c r="D140" s="10"/>
      <c r="E140" s="22" t="str">
        <f xml:space="preserve"> E$134</f>
        <v>Timeline label counter</v>
      </c>
      <c r="F140" s="22">
        <f t="shared" ref="F140:BQ140" si="504" xml:space="preserve"> F$134</f>
        <v>0</v>
      </c>
      <c r="G140" s="22" t="str">
        <f t="shared" si="504"/>
        <v>counter</v>
      </c>
      <c r="H140" s="22">
        <f t="shared" si="504"/>
        <v>0</v>
      </c>
      <c r="I140" s="22">
        <f t="shared" si="504"/>
        <v>0</v>
      </c>
      <c r="J140" s="22">
        <f t="shared" si="504"/>
        <v>1</v>
      </c>
      <c r="K140" s="22">
        <f t="shared" si="504"/>
        <v>2</v>
      </c>
      <c r="L140" s="22">
        <f t="shared" si="504"/>
        <v>3</v>
      </c>
      <c r="M140" s="22">
        <f t="shared" si="504"/>
        <v>3</v>
      </c>
      <c r="N140" s="22">
        <f t="shared" si="504"/>
        <v>3</v>
      </c>
      <c r="O140" s="22">
        <f t="shared" si="504"/>
        <v>3</v>
      </c>
      <c r="P140" s="22">
        <f t="shared" si="504"/>
        <v>3</v>
      </c>
      <c r="Q140" s="22">
        <f t="shared" si="504"/>
        <v>3</v>
      </c>
      <c r="R140" s="22">
        <f t="shared" si="504"/>
        <v>3</v>
      </c>
      <c r="S140" s="22">
        <f t="shared" si="504"/>
        <v>3</v>
      </c>
      <c r="T140" s="22">
        <f t="shared" si="504"/>
        <v>3</v>
      </c>
      <c r="U140" s="22">
        <f t="shared" si="504"/>
        <v>3</v>
      </c>
      <c r="V140" s="22">
        <f t="shared" si="504"/>
        <v>3</v>
      </c>
      <c r="W140" s="22">
        <f t="shared" si="504"/>
        <v>3</v>
      </c>
      <c r="X140" s="22">
        <f t="shared" si="504"/>
        <v>3</v>
      </c>
      <c r="Y140" s="22">
        <f t="shared" si="504"/>
        <v>3</v>
      </c>
      <c r="Z140" s="22">
        <f t="shared" si="504"/>
        <v>3</v>
      </c>
      <c r="AA140" s="22">
        <f t="shared" si="504"/>
        <v>3</v>
      </c>
      <c r="AB140" s="22">
        <f t="shared" si="504"/>
        <v>3</v>
      </c>
      <c r="AC140" s="22">
        <f t="shared" si="504"/>
        <v>3</v>
      </c>
      <c r="AD140" s="22">
        <f t="shared" si="504"/>
        <v>3</v>
      </c>
      <c r="AE140" s="22">
        <f t="shared" si="504"/>
        <v>3</v>
      </c>
      <c r="AF140" s="22">
        <f t="shared" si="504"/>
        <v>3</v>
      </c>
      <c r="AG140" s="22">
        <f t="shared" si="504"/>
        <v>3</v>
      </c>
      <c r="AH140" s="22">
        <f t="shared" si="504"/>
        <v>3</v>
      </c>
      <c r="AI140" s="22">
        <f t="shared" si="504"/>
        <v>3</v>
      </c>
      <c r="AJ140" s="22">
        <f t="shared" si="504"/>
        <v>3</v>
      </c>
      <c r="AK140" s="22">
        <f t="shared" si="504"/>
        <v>3</v>
      </c>
      <c r="AL140" s="22">
        <f t="shared" si="504"/>
        <v>3</v>
      </c>
      <c r="AM140" s="22">
        <f t="shared" si="504"/>
        <v>3</v>
      </c>
      <c r="AN140" s="22">
        <f t="shared" si="504"/>
        <v>3</v>
      </c>
      <c r="AO140" s="22">
        <f t="shared" si="504"/>
        <v>3</v>
      </c>
      <c r="AP140" s="22">
        <f t="shared" si="504"/>
        <v>3</v>
      </c>
      <c r="AQ140" s="22">
        <f t="shared" si="504"/>
        <v>3</v>
      </c>
      <c r="AR140" s="22">
        <f t="shared" si="504"/>
        <v>3</v>
      </c>
      <c r="AS140" s="22">
        <f t="shared" si="504"/>
        <v>3</v>
      </c>
      <c r="AT140" s="22">
        <f t="shared" si="504"/>
        <v>3</v>
      </c>
      <c r="AU140" s="22">
        <f t="shared" si="504"/>
        <v>3</v>
      </c>
      <c r="AV140" s="22">
        <f t="shared" si="504"/>
        <v>3</v>
      </c>
      <c r="AW140" s="22">
        <f t="shared" si="504"/>
        <v>3</v>
      </c>
      <c r="AX140" s="22">
        <f t="shared" si="504"/>
        <v>3</v>
      </c>
      <c r="AY140" s="22">
        <f t="shared" si="504"/>
        <v>3</v>
      </c>
      <c r="AZ140" s="22">
        <f t="shared" si="504"/>
        <v>3</v>
      </c>
      <c r="BA140" s="22">
        <f t="shared" si="504"/>
        <v>3</v>
      </c>
      <c r="BB140" s="22">
        <f t="shared" si="504"/>
        <v>3</v>
      </c>
      <c r="BC140" s="22">
        <f t="shared" si="504"/>
        <v>3</v>
      </c>
      <c r="BD140" s="22">
        <f t="shared" si="504"/>
        <v>3</v>
      </c>
      <c r="BE140" s="22">
        <f t="shared" si="504"/>
        <v>3</v>
      </c>
      <c r="BF140" s="22">
        <f t="shared" si="504"/>
        <v>3</v>
      </c>
      <c r="BG140" s="22">
        <f t="shared" si="504"/>
        <v>3</v>
      </c>
      <c r="BH140" s="22">
        <f t="shared" si="504"/>
        <v>3</v>
      </c>
      <c r="BI140" s="22">
        <f t="shared" si="504"/>
        <v>3</v>
      </c>
      <c r="BJ140" s="22">
        <f t="shared" si="504"/>
        <v>3</v>
      </c>
      <c r="BK140" s="22">
        <f t="shared" si="504"/>
        <v>3</v>
      </c>
      <c r="BL140" s="22">
        <f t="shared" si="504"/>
        <v>3</v>
      </c>
      <c r="BM140" s="22">
        <f t="shared" si="504"/>
        <v>3</v>
      </c>
      <c r="BN140" s="22">
        <f t="shared" si="504"/>
        <v>3</v>
      </c>
      <c r="BO140" s="22">
        <f t="shared" si="504"/>
        <v>3</v>
      </c>
      <c r="BP140" s="22">
        <f t="shared" si="504"/>
        <v>3</v>
      </c>
      <c r="BQ140" s="22">
        <f t="shared" si="504"/>
        <v>3</v>
      </c>
      <c r="BR140" s="22">
        <f t="shared" ref="BR140:DT140" si="505" xml:space="preserve"> BR$134</f>
        <v>3</v>
      </c>
      <c r="BS140" s="22">
        <f t="shared" si="505"/>
        <v>3</v>
      </c>
      <c r="BT140" s="22">
        <f t="shared" si="505"/>
        <v>3</v>
      </c>
      <c r="BU140" s="22">
        <f t="shared" si="505"/>
        <v>3</v>
      </c>
      <c r="BV140" s="22">
        <f t="shared" si="505"/>
        <v>3</v>
      </c>
      <c r="BW140" s="22">
        <f t="shared" si="505"/>
        <v>3</v>
      </c>
      <c r="BX140" s="22">
        <f t="shared" si="505"/>
        <v>3</v>
      </c>
      <c r="BY140" s="22">
        <f t="shared" si="505"/>
        <v>3</v>
      </c>
      <c r="BZ140" s="22">
        <f t="shared" si="505"/>
        <v>3</v>
      </c>
      <c r="CA140" s="22">
        <f t="shared" si="505"/>
        <v>3</v>
      </c>
      <c r="CB140" s="22">
        <f t="shared" si="505"/>
        <v>3</v>
      </c>
      <c r="CC140" s="22">
        <f t="shared" si="505"/>
        <v>3</v>
      </c>
      <c r="CD140" s="22">
        <f t="shared" si="505"/>
        <v>3</v>
      </c>
      <c r="CE140" s="22">
        <f t="shared" si="505"/>
        <v>3</v>
      </c>
      <c r="CF140" s="22">
        <f t="shared" si="505"/>
        <v>3</v>
      </c>
      <c r="CG140" s="22">
        <f t="shared" si="505"/>
        <v>3</v>
      </c>
      <c r="CH140" s="22">
        <f t="shared" si="505"/>
        <v>3</v>
      </c>
      <c r="CI140" s="22">
        <f t="shared" si="505"/>
        <v>3</v>
      </c>
      <c r="CJ140" s="22">
        <f t="shared" si="505"/>
        <v>3</v>
      </c>
      <c r="CK140" s="22">
        <f t="shared" si="505"/>
        <v>3</v>
      </c>
      <c r="CL140" s="22">
        <f t="shared" si="505"/>
        <v>3</v>
      </c>
      <c r="CM140" s="22">
        <f t="shared" si="505"/>
        <v>3</v>
      </c>
      <c r="CN140" s="22">
        <f t="shared" si="505"/>
        <v>3</v>
      </c>
      <c r="CO140" s="22">
        <f t="shared" si="505"/>
        <v>3</v>
      </c>
      <c r="CP140" s="22">
        <f t="shared" si="505"/>
        <v>3</v>
      </c>
      <c r="CQ140" s="22">
        <f t="shared" si="505"/>
        <v>3</v>
      </c>
      <c r="CR140" s="22">
        <f t="shared" si="505"/>
        <v>3</v>
      </c>
      <c r="CS140" s="22">
        <f t="shared" si="505"/>
        <v>3</v>
      </c>
      <c r="CT140" s="22">
        <f t="shared" si="505"/>
        <v>3</v>
      </c>
      <c r="CU140" s="22">
        <f t="shared" si="505"/>
        <v>3</v>
      </c>
      <c r="CV140" s="22">
        <f t="shared" si="505"/>
        <v>3</v>
      </c>
      <c r="CW140" s="22">
        <f t="shared" si="505"/>
        <v>3</v>
      </c>
      <c r="CX140" s="22">
        <f t="shared" si="505"/>
        <v>3</v>
      </c>
      <c r="CY140" s="22">
        <f t="shared" si="505"/>
        <v>3</v>
      </c>
      <c r="CZ140" s="22">
        <f t="shared" si="505"/>
        <v>3</v>
      </c>
      <c r="DA140" s="22">
        <f t="shared" si="505"/>
        <v>3</v>
      </c>
      <c r="DB140" s="22">
        <f t="shared" si="505"/>
        <v>3</v>
      </c>
      <c r="DC140" s="22">
        <f t="shared" si="505"/>
        <v>3</v>
      </c>
      <c r="DD140" s="22">
        <f t="shared" si="505"/>
        <v>3</v>
      </c>
      <c r="DE140" s="22">
        <f t="shared" si="505"/>
        <v>3</v>
      </c>
      <c r="DF140" s="22">
        <f t="shared" si="505"/>
        <v>3</v>
      </c>
      <c r="DG140" s="22">
        <f t="shared" si="505"/>
        <v>3</v>
      </c>
      <c r="DH140" s="22">
        <f t="shared" si="505"/>
        <v>4</v>
      </c>
      <c r="DI140" s="22">
        <f t="shared" si="505"/>
        <v>4</v>
      </c>
      <c r="DJ140" s="22">
        <f t="shared" si="505"/>
        <v>4</v>
      </c>
      <c r="DK140" s="22">
        <f t="shared" si="505"/>
        <v>4</v>
      </c>
      <c r="DL140" s="22">
        <f t="shared" si="505"/>
        <v>4</v>
      </c>
      <c r="DM140" s="22">
        <f t="shared" si="505"/>
        <v>4</v>
      </c>
      <c r="DN140" s="22">
        <f t="shared" si="505"/>
        <v>4</v>
      </c>
      <c r="DO140" s="22">
        <f t="shared" si="505"/>
        <v>4</v>
      </c>
      <c r="DP140" s="22">
        <f t="shared" si="505"/>
        <v>4</v>
      </c>
      <c r="DQ140" s="22">
        <f t="shared" si="505"/>
        <v>4</v>
      </c>
      <c r="DR140" s="22">
        <f t="shared" si="505"/>
        <v>4</v>
      </c>
      <c r="DS140" s="22">
        <f t="shared" si="505"/>
        <v>4</v>
      </c>
      <c r="DT140" s="22">
        <f t="shared" si="505"/>
        <v>4</v>
      </c>
    </row>
    <row r="141" spans="1:124" s="105" customFormat="1" ht="14.4" x14ac:dyDescent="0.25">
      <c r="A141" s="7"/>
      <c r="B141" s="7"/>
      <c r="C141" s="8"/>
      <c r="D141" s="10"/>
      <c r="E141" s="104" t="s">
        <v>12</v>
      </c>
      <c r="F141" s="104"/>
      <c r="G141" s="104" t="s">
        <v>15</v>
      </c>
      <c r="H141" s="21"/>
      <c r="I141" s="21"/>
      <c r="J141" s="21" t="str">
        <f xml:space="preserve"> INDEX($F136:$F139, J140)</f>
        <v>Pre-fcst</v>
      </c>
      <c r="K141" s="21" t="str">
        <f t="shared" ref="K141:BB141" si="506" xml:space="preserve"> INDEX($F136:$F139, K140)</f>
        <v>Fin close</v>
      </c>
      <c r="L141" s="21" t="str">
        <f t="shared" si="506"/>
        <v>Forecast</v>
      </c>
      <c r="M141" s="21" t="str">
        <f t="shared" si="506"/>
        <v>Forecast</v>
      </c>
      <c r="N141" s="21" t="str">
        <f t="shared" si="506"/>
        <v>Forecast</v>
      </c>
      <c r="O141" s="21" t="str">
        <f t="shared" si="506"/>
        <v>Forecast</v>
      </c>
      <c r="P141" s="21" t="str">
        <f t="shared" si="506"/>
        <v>Forecast</v>
      </c>
      <c r="Q141" s="21" t="str">
        <f t="shared" si="506"/>
        <v>Forecast</v>
      </c>
      <c r="R141" s="21" t="str">
        <f t="shared" si="506"/>
        <v>Forecast</v>
      </c>
      <c r="S141" s="21" t="str">
        <f t="shared" si="506"/>
        <v>Forecast</v>
      </c>
      <c r="T141" s="21" t="str">
        <f t="shared" si="506"/>
        <v>Forecast</v>
      </c>
      <c r="U141" s="21" t="str">
        <f t="shared" si="506"/>
        <v>Forecast</v>
      </c>
      <c r="V141" s="21" t="str">
        <f t="shared" si="506"/>
        <v>Forecast</v>
      </c>
      <c r="W141" s="21" t="str">
        <f t="shared" si="506"/>
        <v>Forecast</v>
      </c>
      <c r="X141" s="21" t="str">
        <f t="shared" si="506"/>
        <v>Forecast</v>
      </c>
      <c r="Y141" s="21" t="str">
        <f t="shared" si="506"/>
        <v>Forecast</v>
      </c>
      <c r="Z141" s="21" t="str">
        <f t="shared" si="506"/>
        <v>Forecast</v>
      </c>
      <c r="AA141" s="21" t="str">
        <f t="shared" si="506"/>
        <v>Forecast</v>
      </c>
      <c r="AB141" s="21" t="str">
        <f t="shared" si="506"/>
        <v>Forecast</v>
      </c>
      <c r="AC141" s="21" t="str">
        <f t="shared" si="506"/>
        <v>Forecast</v>
      </c>
      <c r="AD141" s="21" t="str">
        <f t="shared" si="506"/>
        <v>Forecast</v>
      </c>
      <c r="AE141" s="21" t="str">
        <f t="shared" si="506"/>
        <v>Forecast</v>
      </c>
      <c r="AF141" s="21" t="str">
        <f t="shared" si="506"/>
        <v>Forecast</v>
      </c>
      <c r="AG141" s="21" t="str">
        <f t="shared" si="506"/>
        <v>Forecast</v>
      </c>
      <c r="AH141" s="21" t="str">
        <f t="shared" si="506"/>
        <v>Forecast</v>
      </c>
      <c r="AI141" s="21" t="str">
        <f t="shared" si="506"/>
        <v>Forecast</v>
      </c>
      <c r="AJ141" s="21" t="str">
        <f t="shared" si="506"/>
        <v>Forecast</v>
      </c>
      <c r="AK141" s="21" t="str">
        <f t="shared" si="506"/>
        <v>Forecast</v>
      </c>
      <c r="AL141" s="21" t="str">
        <f t="shared" si="506"/>
        <v>Forecast</v>
      </c>
      <c r="AM141" s="21" t="str">
        <f t="shared" si="506"/>
        <v>Forecast</v>
      </c>
      <c r="AN141" s="21" t="str">
        <f t="shared" si="506"/>
        <v>Forecast</v>
      </c>
      <c r="AO141" s="21" t="str">
        <f t="shared" si="506"/>
        <v>Forecast</v>
      </c>
      <c r="AP141" s="21" t="str">
        <f t="shared" si="506"/>
        <v>Forecast</v>
      </c>
      <c r="AQ141" s="21" t="str">
        <f t="shared" si="506"/>
        <v>Forecast</v>
      </c>
      <c r="AR141" s="21" t="str">
        <f t="shared" si="506"/>
        <v>Forecast</v>
      </c>
      <c r="AS141" s="21" t="str">
        <f t="shared" si="506"/>
        <v>Forecast</v>
      </c>
      <c r="AT141" s="21" t="str">
        <f t="shared" si="506"/>
        <v>Forecast</v>
      </c>
      <c r="AU141" s="21" t="str">
        <f t="shared" si="506"/>
        <v>Forecast</v>
      </c>
      <c r="AV141" s="21" t="str">
        <f t="shared" si="506"/>
        <v>Forecast</v>
      </c>
      <c r="AW141" s="21" t="str">
        <f t="shared" si="506"/>
        <v>Forecast</v>
      </c>
      <c r="AX141" s="21" t="str">
        <f t="shared" si="506"/>
        <v>Forecast</v>
      </c>
      <c r="AY141" s="21" t="str">
        <f t="shared" si="506"/>
        <v>Forecast</v>
      </c>
      <c r="AZ141" s="21" t="str">
        <f t="shared" si="506"/>
        <v>Forecast</v>
      </c>
      <c r="BA141" s="21" t="str">
        <f t="shared" si="506"/>
        <v>Forecast</v>
      </c>
      <c r="BB141" s="21" t="str">
        <f t="shared" si="506"/>
        <v>Forecast</v>
      </c>
      <c r="BC141" s="21" t="str">
        <f t="shared" ref="BC141:DN141" si="507" xml:space="preserve"> INDEX($F136:$F139, BC140)</f>
        <v>Forecast</v>
      </c>
      <c r="BD141" s="21" t="str">
        <f t="shared" si="507"/>
        <v>Forecast</v>
      </c>
      <c r="BE141" s="21" t="str">
        <f t="shared" si="507"/>
        <v>Forecast</v>
      </c>
      <c r="BF141" s="21" t="str">
        <f t="shared" si="507"/>
        <v>Forecast</v>
      </c>
      <c r="BG141" s="21" t="str">
        <f t="shared" si="507"/>
        <v>Forecast</v>
      </c>
      <c r="BH141" s="21" t="str">
        <f t="shared" si="507"/>
        <v>Forecast</v>
      </c>
      <c r="BI141" s="21" t="str">
        <f t="shared" si="507"/>
        <v>Forecast</v>
      </c>
      <c r="BJ141" s="21" t="str">
        <f t="shared" si="507"/>
        <v>Forecast</v>
      </c>
      <c r="BK141" s="21" t="str">
        <f t="shared" si="507"/>
        <v>Forecast</v>
      </c>
      <c r="BL141" s="21" t="str">
        <f t="shared" si="507"/>
        <v>Forecast</v>
      </c>
      <c r="BM141" s="21" t="str">
        <f t="shared" si="507"/>
        <v>Forecast</v>
      </c>
      <c r="BN141" s="21" t="str">
        <f t="shared" si="507"/>
        <v>Forecast</v>
      </c>
      <c r="BO141" s="21" t="str">
        <f t="shared" si="507"/>
        <v>Forecast</v>
      </c>
      <c r="BP141" s="21" t="str">
        <f t="shared" si="507"/>
        <v>Forecast</v>
      </c>
      <c r="BQ141" s="21" t="str">
        <f t="shared" si="507"/>
        <v>Forecast</v>
      </c>
      <c r="BR141" s="21" t="str">
        <f t="shared" si="507"/>
        <v>Forecast</v>
      </c>
      <c r="BS141" s="21" t="str">
        <f t="shared" si="507"/>
        <v>Forecast</v>
      </c>
      <c r="BT141" s="21" t="str">
        <f t="shared" si="507"/>
        <v>Forecast</v>
      </c>
      <c r="BU141" s="21" t="str">
        <f t="shared" si="507"/>
        <v>Forecast</v>
      </c>
      <c r="BV141" s="21" t="str">
        <f t="shared" si="507"/>
        <v>Forecast</v>
      </c>
      <c r="BW141" s="21" t="str">
        <f t="shared" si="507"/>
        <v>Forecast</v>
      </c>
      <c r="BX141" s="21" t="str">
        <f t="shared" si="507"/>
        <v>Forecast</v>
      </c>
      <c r="BY141" s="21" t="str">
        <f t="shared" si="507"/>
        <v>Forecast</v>
      </c>
      <c r="BZ141" s="21" t="str">
        <f t="shared" si="507"/>
        <v>Forecast</v>
      </c>
      <c r="CA141" s="21" t="str">
        <f t="shared" si="507"/>
        <v>Forecast</v>
      </c>
      <c r="CB141" s="21" t="str">
        <f t="shared" si="507"/>
        <v>Forecast</v>
      </c>
      <c r="CC141" s="21" t="str">
        <f t="shared" si="507"/>
        <v>Forecast</v>
      </c>
      <c r="CD141" s="21" t="str">
        <f t="shared" si="507"/>
        <v>Forecast</v>
      </c>
      <c r="CE141" s="21" t="str">
        <f t="shared" si="507"/>
        <v>Forecast</v>
      </c>
      <c r="CF141" s="21" t="str">
        <f t="shared" si="507"/>
        <v>Forecast</v>
      </c>
      <c r="CG141" s="21" t="str">
        <f t="shared" si="507"/>
        <v>Forecast</v>
      </c>
      <c r="CH141" s="21" t="str">
        <f t="shared" si="507"/>
        <v>Forecast</v>
      </c>
      <c r="CI141" s="21" t="str">
        <f t="shared" si="507"/>
        <v>Forecast</v>
      </c>
      <c r="CJ141" s="21" t="str">
        <f t="shared" si="507"/>
        <v>Forecast</v>
      </c>
      <c r="CK141" s="21" t="str">
        <f t="shared" si="507"/>
        <v>Forecast</v>
      </c>
      <c r="CL141" s="21" t="str">
        <f t="shared" si="507"/>
        <v>Forecast</v>
      </c>
      <c r="CM141" s="21" t="str">
        <f t="shared" si="507"/>
        <v>Forecast</v>
      </c>
      <c r="CN141" s="21" t="str">
        <f t="shared" si="507"/>
        <v>Forecast</v>
      </c>
      <c r="CO141" s="21" t="str">
        <f t="shared" si="507"/>
        <v>Forecast</v>
      </c>
      <c r="CP141" s="21" t="str">
        <f t="shared" si="507"/>
        <v>Forecast</v>
      </c>
      <c r="CQ141" s="21" t="str">
        <f t="shared" si="507"/>
        <v>Forecast</v>
      </c>
      <c r="CR141" s="21" t="str">
        <f t="shared" si="507"/>
        <v>Forecast</v>
      </c>
      <c r="CS141" s="21" t="str">
        <f t="shared" si="507"/>
        <v>Forecast</v>
      </c>
      <c r="CT141" s="21" t="str">
        <f t="shared" si="507"/>
        <v>Forecast</v>
      </c>
      <c r="CU141" s="21" t="str">
        <f t="shared" si="507"/>
        <v>Forecast</v>
      </c>
      <c r="CV141" s="21" t="str">
        <f t="shared" si="507"/>
        <v>Forecast</v>
      </c>
      <c r="CW141" s="21" t="str">
        <f t="shared" si="507"/>
        <v>Forecast</v>
      </c>
      <c r="CX141" s="21" t="str">
        <f t="shared" si="507"/>
        <v>Forecast</v>
      </c>
      <c r="CY141" s="21" t="str">
        <f t="shared" si="507"/>
        <v>Forecast</v>
      </c>
      <c r="CZ141" s="21" t="str">
        <f t="shared" si="507"/>
        <v>Forecast</v>
      </c>
      <c r="DA141" s="21" t="str">
        <f t="shared" si="507"/>
        <v>Forecast</v>
      </c>
      <c r="DB141" s="21" t="str">
        <f t="shared" si="507"/>
        <v>Forecast</v>
      </c>
      <c r="DC141" s="21" t="str">
        <f t="shared" si="507"/>
        <v>Forecast</v>
      </c>
      <c r="DD141" s="21" t="str">
        <f t="shared" si="507"/>
        <v>Forecast</v>
      </c>
      <c r="DE141" s="21" t="str">
        <f t="shared" si="507"/>
        <v>Forecast</v>
      </c>
      <c r="DF141" s="21" t="str">
        <f t="shared" si="507"/>
        <v>Forecast</v>
      </c>
      <c r="DG141" s="21" t="str">
        <f t="shared" si="507"/>
        <v>Forecast</v>
      </c>
      <c r="DH141" s="21" t="str">
        <f t="shared" si="507"/>
        <v>Post-fcst</v>
      </c>
      <c r="DI141" s="21" t="str">
        <f t="shared" si="507"/>
        <v>Post-fcst</v>
      </c>
      <c r="DJ141" s="21" t="str">
        <f t="shared" si="507"/>
        <v>Post-fcst</v>
      </c>
      <c r="DK141" s="21" t="str">
        <f t="shared" si="507"/>
        <v>Post-fcst</v>
      </c>
      <c r="DL141" s="21" t="str">
        <f t="shared" si="507"/>
        <v>Post-fcst</v>
      </c>
      <c r="DM141" s="21" t="str">
        <f t="shared" si="507"/>
        <v>Post-fcst</v>
      </c>
      <c r="DN141" s="21" t="str">
        <f t="shared" si="507"/>
        <v>Post-fcst</v>
      </c>
      <c r="DO141" s="21" t="str">
        <f t="shared" ref="DO141:DT141" si="508" xml:space="preserve"> INDEX($F136:$F139, DO140)</f>
        <v>Post-fcst</v>
      </c>
      <c r="DP141" s="21" t="str">
        <f t="shared" si="508"/>
        <v>Post-fcst</v>
      </c>
      <c r="DQ141" s="21" t="str">
        <f t="shared" si="508"/>
        <v>Post-fcst</v>
      </c>
      <c r="DR141" s="21" t="str">
        <f t="shared" si="508"/>
        <v>Post-fcst</v>
      </c>
      <c r="DS141" s="21" t="str">
        <f t="shared" si="508"/>
        <v>Post-fcst</v>
      </c>
      <c r="DT141" s="21" t="str">
        <f t="shared" si="508"/>
        <v>Post-fcst</v>
      </c>
    </row>
    <row r="142" spans="1:124" ht="14.4" x14ac:dyDescent="0.25">
      <c r="A142" s="19"/>
      <c r="B142" s="19"/>
      <c r="C142" s="20"/>
      <c r="D142" s="22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  <c r="BA142" s="38"/>
      <c r="BB142" s="38"/>
      <c r="BC142" s="38"/>
      <c r="BD142" s="38"/>
      <c r="BE142" s="38"/>
      <c r="BF142" s="38"/>
      <c r="BG142" s="38"/>
      <c r="BH142" s="38"/>
      <c r="BI142" s="38"/>
      <c r="BJ142" s="38"/>
      <c r="BK142" s="38"/>
      <c r="BL142" s="38"/>
      <c r="BM142" s="38"/>
      <c r="BN142" s="38"/>
      <c r="BO142" s="38"/>
      <c r="BP142" s="38"/>
      <c r="BQ142" s="38"/>
      <c r="BR142" s="38"/>
      <c r="BS142" s="38"/>
      <c r="BT142" s="38"/>
      <c r="BU142" s="38"/>
      <c r="BV142" s="38"/>
      <c r="BW142" s="38"/>
      <c r="BX142" s="38"/>
      <c r="BY142" s="38"/>
      <c r="BZ142" s="38"/>
      <c r="CA142" s="38"/>
      <c r="CB142" s="38"/>
      <c r="CC142" s="38"/>
      <c r="CD142" s="38"/>
      <c r="CE142" s="38"/>
      <c r="CF142" s="38"/>
      <c r="CG142" s="38"/>
      <c r="CH142" s="38"/>
      <c r="CI142" s="38"/>
      <c r="CJ142" s="38"/>
      <c r="CK142" s="38"/>
      <c r="CL142" s="38"/>
      <c r="CM142" s="38"/>
      <c r="CN142" s="38"/>
      <c r="CO142" s="38"/>
      <c r="CP142" s="38"/>
      <c r="CQ142" s="38"/>
      <c r="CR142" s="38"/>
      <c r="CS142" s="38"/>
      <c r="CT142" s="38"/>
      <c r="CU142" s="38"/>
      <c r="CV142" s="38"/>
      <c r="CW142" s="38"/>
      <c r="CX142" s="38"/>
      <c r="CY142" s="38"/>
      <c r="CZ142" s="38"/>
      <c r="DA142" s="38"/>
      <c r="DB142" s="38"/>
      <c r="DC142" s="38"/>
      <c r="DD142" s="38"/>
      <c r="DE142" s="38"/>
      <c r="DF142" s="38"/>
      <c r="DG142" s="38"/>
      <c r="DH142" s="38"/>
      <c r="DI142" s="38"/>
      <c r="DJ142" s="38"/>
      <c r="DK142" s="38"/>
      <c r="DL142" s="38"/>
      <c r="DM142" s="38"/>
      <c r="DN142" s="38"/>
      <c r="DO142" s="38"/>
      <c r="DP142" s="38"/>
      <c r="DQ142" s="38"/>
      <c r="DR142" s="38"/>
      <c r="DS142" s="38"/>
      <c r="DT142" s="38"/>
    </row>
    <row r="143" spans="1:124" ht="14.4" x14ac:dyDescent="0.25">
      <c r="A143" s="19"/>
      <c r="B143" s="19"/>
      <c r="C143" s="20"/>
      <c r="D143" s="22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  <c r="BA143" s="38"/>
      <c r="BB143" s="38"/>
      <c r="BC143" s="38"/>
      <c r="BD143" s="38"/>
      <c r="BE143" s="38"/>
      <c r="BF143" s="38"/>
      <c r="BG143" s="38"/>
      <c r="BH143" s="38"/>
      <c r="BI143" s="38"/>
      <c r="BJ143" s="38"/>
      <c r="BK143" s="38"/>
      <c r="BL143" s="38"/>
      <c r="BM143" s="38"/>
      <c r="BN143" s="38"/>
      <c r="BO143" s="38"/>
      <c r="BP143" s="38"/>
      <c r="BQ143" s="38"/>
      <c r="BR143" s="38"/>
      <c r="BS143" s="38"/>
      <c r="BT143" s="38"/>
      <c r="BU143" s="38"/>
      <c r="BV143" s="38"/>
      <c r="BW143" s="38"/>
      <c r="BX143" s="38"/>
      <c r="BY143" s="38"/>
      <c r="BZ143" s="38"/>
      <c r="CA143" s="38"/>
      <c r="CB143" s="38"/>
      <c r="CC143" s="38"/>
      <c r="CD143" s="38"/>
      <c r="CE143" s="38"/>
      <c r="CF143" s="38"/>
      <c r="CG143" s="38"/>
      <c r="CH143" s="38"/>
      <c r="CI143" s="38"/>
      <c r="CJ143" s="38"/>
      <c r="CK143" s="38"/>
      <c r="CL143" s="38"/>
      <c r="CM143" s="38"/>
      <c r="CN143" s="38"/>
      <c r="CO143" s="38"/>
      <c r="CP143" s="38"/>
      <c r="CQ143" s="38"/>
      <c r="CR143" s="38"/>
      <c r="CS143" s="38"/>
      <c r="CT143" s="38"/>
      <c r="CU143" s="38"/>
      <c r="CV143" s="38"/>
      <c r="CW143" s="38"/>
      <c r="CX143" s="38"/>
      <c r="CY143" s="38"/>
      <c r="CZ143" s="38"/>
      <c r="DA143" s="38"/>
      <c r="DB143" s="38"/>
      <c r="DC143" s="38"/>
      <c r="DD143" s="38"/>
      <c r="DE143" s="38"/>
      <c r="DF143" s="38"/>
      <c r="DG143" s="38"/>
      <c r="DH143" s="38"/>
      <c r="DI143" s="38"/>
      <c r="DJ143" s="38"/>
      <c r="DK143" s="38"/>
      <c r="DL143" s="38"/>
      <c r="DM143" s="38"/>
      <c r="DN143" s="38"/>
      <c r="DO143" s="38"/>
      <c r="DP143" s="38"/>
      <c r="DQ143" s="38"/>
      <c r="DR143" s="38"/>
      <c r="DS143" s="38"/>
      <c r="DT143" s="38"/>
    </row>
    <row r="144" spans="1:124" s="66" customFormat="1" ht="14.4" x14ac:dyDescent="0.25">
      <c r="A144" s="19" t="s">
        <v>51</v>
      </c>
      <c r="B144" s="19"/>
      <c r="C144" s="20"/>
      <c r="D144" s="22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  <c r="AY144" s="53"/>
      <c r="AZ144" s="53"/>
      <c r="BA144" s="53"/>
      <c r="BB144" s="53"/>
      <c r="BC144" s="53"/>
      <c r="BD144" s="53"/>
      <c r="BE144" s="53"/>
      <c r="BF144" s="53"/>
      <c r="BG144" s="53"/>
      <c r="BH144" s="53"/>
      <c r="BI144" s="53"/>
      <c r="BJ144" s="53"/>
      <c r="BK144" s="53"/>
      <c r="BL144" s="53"/>
      <c r="BM144" s="53"/>
      <c r="BN144" s="53"/>
      <c r="BO144" s="53"/>
      <c r="BP144" s="53"/>
      <c r="BQ144" s="53"/>
      <c r="BR144" s="53"/>
      <c r="BS144" s="53"/>
      <c r="BT144" s="53"/>
      <c r="BU144" s="53"/>
      <c r="BV144" s="53"/>
      <c r="BW144" s="53"/>
      <c r="BX144" s="53"/>
      <c r="BY144" s="53"/>
      <c r="BZ144" s="53"/>
      <c r="CA144" s="53"/>
      <c r="CB144" s="53"/>
      <c r="CC144" s="53"/>
      <c r="CD144" s="53"/>
      <c r="CE144" s="53"/>
      <c r="CF144" s="53"/>
      <c r="CG144" s="53"/>
      <c r="CH144" s="53"/>
      <c r="CI144" s="53"/>
      <c r="CJ144" s="53"/>
      <c r="CK144" s="53"/>
      <c r="CL144" s="53"/>
      <c r="CM144" s="53"/>
      <c r="CN144" s="53"/>
      <c r="CO144" s="53"/>
      <c r="CP144" s="53"/>
      <c r="CQ144" s="53"/>
      <c r="CR144" s="53"/>
      <c r="CS144" s="53"/>
      <c r="CT144" s="53"/>
      <c r="CU144" s="53"/>
      <c r="CV144" s="53"/>
      <c r="CW144" s="53"/>
      <c r="CX144" s="53"/>
      <c r="CY144" s="53"/>
      <c r="CZ144" s="53"/>
      <c r="DA144" s="53"/>
      <c r="DB144" s="53"/>
      <c r="DC144" s="53"/>
      <c r="DD144" s="53"/>
      <c r="DE144" s="53"/>
      <c r="DF144" s="53"/>
      <c r="DG144" s="53"/>
      <c r="DH144" s="53"/>
      <c r="DI144" s="53"/>
      <c r="DJ144" s="53"/>
      <c r="DK144" s="53"/>
      <c r="DL144" s="53"/>
      <c r="DM144" s="53"/>
      <c r="DN144" s="53"/>
      <c r="DO144" s="53"/>
      <c r="DP144" s="53"/>
      <c r="DQ144" s="53"/>
      <c r="DR144" s="53"/>
      <c r="DS144" s="53"/>
      <c r="DT144" s="53"/>
    </row>
    <row r="145" spans="1:124" s="66" customFormat="1" ht="14.4" x14ac:dyDescent="0.25">
      <c r="A145" s="19"/>
      <c r="B145" s="19"/>
      <c r="C145" s="20"/>
      <c r="D145" s="22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  <c r="AY145" s="53"/>
      <c r="AZ145" s="53"/>
      <c r="BA145" s="53"/>
      <c r="BB145" s="53"/>
      <c r="BC145" s="53"/>
      <c r="BD145" s="53"/>
      <c r="BE145" s="53"/>
      <c r="BF145" s="53"/>
      <c r="BG145" s="53"/>
      <c r="BH145" s="53"/>
      <c r="BI145" s="53"/>
      <c r="BJ145" s="53"/>
      <c r="BK145" s="53"/>
      <c r="BL145" s="53"/>
      <c r="BM145" s="53"/>
      <c r="BN145" s="53"/>
      <c r="BO145" s="53"/>
      <c r="BP145" s="53"/>
      <c r="BQ145" s="53"/>
      <c r="BR145" s="53"/>
      <c r="BS145" s="53"/>
      <c r="BT145" s="53"/>
      <c r="BU145" s="53"/>
      <c r="BV145" s="53"/>
      <c r="BW145" s="53"/>
      <c r="BX145" s="53"/>
      <c r="BY145" s="53"/>
      <c r="BZ145" s="53"/>
      <c r="CA145" s="53"/>
      <c r="CB145" s="53"/>
      <c r="CC145" s="53"/>
      <c r="CD145" s="53"/>
      <c r="CE145" s="53"/>
      <c r="CF145" s="53"/>
      <c r="CG145" s="53"/>
      <c r="CH145" s="53"/>
      <c r="CI145" s="53"/>
      <c r="CJ145" s="53"/>
      <c r="CK145" s="53"/>
      <c r="CL145" s="53"/>
      <c r="CM145" s="53"/>
      <c r="CN145" s="53"/>
      <c r="CO145" s="53"/>
      <c r="CP145" s="53"/>
      <c r="CQ145" s="53"/>
      <c r="CR145" s="53"/>
      <c r="CS145" s="53"/>
      <c r="CT145" s="53"/>
      <c r="CU145" s="53"/>
      <c r="CV145" s="53"/>
      <c r="CW145" s="53"/>
      <c r="CX145" s="53"/>
      <c r="CY145" s="53"/>
      <c r="CZ145" s="53"/>
      <c r="DA145" s="53"/>
      <c r="DB145" s="53"/>
      <c r="DC145" s="53"/>
      <c r="DD145" s="53"/>
      <c r="DE145" s="53"/>
      <c r="DF145" s="53"/>
      <c r="DG145" s="53"/>
      <c r="DH145" s="53"/>
      <c r="DI145" s="53"/>
      <c r="DJ145" s="53"/>
      <c r="DK145" s="53"/>
      <c r="DL145" s="53"/>
      <c r="DM145" s="53"/>
      <c r="DN145" s="53"/>
      <c r="DO145" s="53"/>
      <c r="DP145" s="53"/>
      <c r="DQ145" s="53"/>
      <c r="DR145" s="53"/>
      <c r="DS145" s="53"/>
      <c r="DT145" s="53"/>
    </row>
    <row r="146" spans="1:124" s="66" customFormat="1" ht="14.4" x14ac:dyDescent="0.25">
      <c r="A146" s="19"/>
      <c r="B146" s="19"/>
      <c r="C146" s="20"/>
      <c r="D146" s="22"/>
      <c r="E146" s="53" t="str">
        <f xml:space="preserve"> E$10</f>
        <v>Model column total</v>
      </c>
      <c r="F146" s="53">
        <f xml:space="preserve"> F$10</f>
        <v>105</v>
      </c>
      <c r="G146" s="53" t="str">
        <f xml:space="preserve"> G$10</f>
        <v>columns</v>
      </c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  <c r="AY146" s="53"/>
      <c r="AZ146" s="53"/>
      <c r="BA146" s="53"/>
      <c r="BB146" s="53"/>
      <c r="BC146" s="53"/>
      <c r="BD146" s="53"/>
      <c r="BE146" s="53"/>
      <c r="BF146" s="53"/>
      <c r="BG146" s="53"/>
      <c r="BH146" s="53"/>
      <c r="BI146" s="53"/>
      <c r="BJ146" s="53"/>
      <c r="BK146" s="53"/>
      <c r="BL146" s="53"/>
      <c r="BM146" s="53"/>
      <c r="BN146" s="53"/>
      <c r="BO146" s="53"/>
      <c r="BP146" s="53"/>
      <c r="BQ146" s="53"/>
      <c r="BR146" s="53"/>
      <c r="BS146" s="53"/>
      <c r="BT146" s="53"/>
      <c r="BU146" s="53"/>
      <c r="BV146" s="53"/>
      <c r="BW146" s="53"/>
      <c r="BX146" s="53"/>
      <c r="BY146" s="53"/>
      <c r="BZ146" s="53"/>
      <c r="CA146" s="53"/>
      <c r="CB146" s="53"/>
      <c r="CC146" s="53"/>
      <c r="CD146" s="53"/>
      <c r="CE146" s="53"/>
      <c r="CF146" s="53"/>
      <c r="CG146" s="53"/>
      <c r="CH146" s="53"/>
      <c r="CI146" s="53"/>
      <c r="CJ146" s="53"/>
      <c r="CK146" s="53"/>
      <c r="CL146" s="53"/>
      <c r="CM146" s="53"/>
      <c r="CN146" s="53"/>
      <c r="CO146" s="53"/>
      <c r="CP146" s="53"/>
      <c r="CQ146" s="53"/>
      <c r="CR146" s="53"/>
      <c r="CS146" s="53"/>
      <c r="CT146" s="53"/>
      <c r="CU146" s="53"/>
      <c r="CV146" s="53"/>
      <c r="CW146" s="53"/>
      <c r="CX146" s="53"/>
      <c r="CY146" s="53"/>
      <c r="CZ146" s="53"/>
      <c r="DA146" s="53"/>
      <c r="DB146" s="53"/>
      <c r="DC146" s="53"/>
      <c r="DD146" s="53"/>
      <c r="DE146" s="53"/>
      <c r="DF146" s="53"/>
      <c r="DG146" s="53"/>
      <c r="DH146" s="53"/>
      <c r="DI146" s="53"/>
      <c r="DJ146" s="53"/>
      <c r="DK146" s="53"/>
      <c r="DL146" s="53"/>
      <c r="DM146" s="53"/>
      <c r="DN146" s="53"/>
      <c r="DO146" s="53"/>
      <c r="DP146" s="53"/>
      <c r="DQ146" s="53"/>
      <c r="DR146" s="53"/>
      <c r="DS146" s="53"/>
      <c r="DT146" s="53"/>
    </row>
    <row r="147" spans="1:124" s="66" customFormat="1" ht="14.4" x14ac:dyDescent="0.25">
      <c r="A147" s="19"/>
      <c r="B147" s="19"/>
      <c r="C147" s="20"/>
      <c r="D147" s="21" t="s">
        <v>52</v>
      </c>
      <c r="E147" s="53" t="str">
        <f xml:space="preserve"> E$48</f>
        <v>Pre-forecast period total</v>
      </c>
      <c r="F147" s="53">
        <f t="shared" ref="F147:G147" si="509" xml:space="preserve"> F$48</f>
        <v>2</v>
      </c>
      <c r="G147" s="53" t="str">
        <f t="shared" si="509"/>
        <v>columns</v>
      </c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  <c r="AJ147" s="53"/>
      <c r="AK147" s="53"/>
      <c r="AL147" s="53"/>
      <c r="AM147" s="53"/>
      <c r="AN147" s="53"/>
      <c r="AO147" s="53"/>
      <c r="AP147" s="53"/>
      <c r="AQ147" s="53"/>
      <c r="AR147" s="53"/>
      <c r="AS147" s="53"/>
      <c r="AT147" s="53"/>
      <c r="AU147" s="53"/>
      <c r="AV147" s="53"/>
      <c r="AW147" s="53"/>
      <c r="AX147" s="53"/>
      <c r="AY147" s="53"/>
      <c r="AZ147" s="53"/>
      <c r="BA147" s="53"/>
      <c r="BB147" s="53"/>
      <c r="BC147" s="53"/>
      <c r="BD147" s="53"/>
      <c r="BE147" s="53"/>
      <c r="BF147" s="53"/>
      <c r="BG147" s="53"/>
      <c r="BH147" s="53"/>
      <c r="BI147" s="53"/>
      <c r="BJ147" s="53"/>
      <c r="BK147" s="53"/>
      <c r="BL147" s="53"/>
      <c r="BM147" s="53"/>
      <c r="BN147" s="53"/>
      <c r="BO147" s="53"/>
      <c r="BP147" s="53"/>
      <c r="BQ147" s="53"/>
      <c r="BR147" s="53"/>
      <c r="BS147" s="53"/>
      <c r="BT147" s="53"/>
      <c r="BU147" s="53"/>
      <c r="BV147" s="53"/>
      <c r="BW147" s="53"/>
      <c r="BX147" s="53"/>
      <c r="BY147" s="53"/>
      <c r="BZ147" s="53"/>
      <c r="CA147" s="53"/>
      <c r="CB147" s="53"/>
      <c r="CC147" s="53"/>
      <c r="CD147" s="53"/>
      <c r="CE147" s="53"/>
      <c r="CF147" s="53"/>
      <c r="CG147" s="53"/>
      <c r="CH147" s="53"/>
      <c r="CI147" s="53"/>
      <c r="CJ147" s="53"/>
      <c r="CK147" s="53"/>
      <c r="CL147" s="53"/>
      <c r="CM147" s="53"/>
      <c r="CN147" s="53"/>
      <c r="CO147" s="53"/>
      <c r="CP147" s="53"/>
      <c r="CQ147" s="53"/>
      <c r="CR147" s="53"/>
      <c r="CS147" s="53"/>
      <c r="CT147" s="53"/>
      <c r="CU147" s="53"/>
      <c r="CV147" s="53"/>
      <c r="CW147" s="53"/>
      <c r="CX147" s="53"/>
      <c r="CY147" s="53"/>
      <c r="CZ147" s="53"/>
      <c r="DA147" s="53"/>
      <c r="DB147" s="53"/>
      <c r="DC147" s="53"/>
      <c r="DD147" s="53"/>
      <c r="DE147" s="53"/>
      <c r="DF147" s="53"/>
      <c r="DG147" s="53"/>
      <c r="DH147" s="53"/>
      <c r="DI147" s="53"/>
      <c r="DJ147" s="53"/>
      <c r="DK147" s="53"/>
      <c r="DL147" s="53"/>
      <c r="DM147" s="53"/>
      <c r="DN147" s="53"/>
      <c r="DO147" s="53"/>
      <c r="DP147" s="53"/>
      <c r="DQ147" s="53"/>
      <c r="DR147" s="53"/>
      <c r="DS147" s="53"/>
      <c r="DT147" s="53"/>
    </row>
    <row r="148" spans="1:124" s="66" customFormat="1" ht="14.4" x14ac:dyDescent="0.25">
      <c r="A148" s="19"/>
      <c r="B148" s="19"/>
      <c r="C148" s="20"/>
      <c r="D148" s="21" t="s">
        <v>52</v>
      </c>
      <c r="E148" s="106" t="str">
        <f xml:space="preserve"> E$59</f>
        <v>Forecast period total</v>
      </c>
      <c r="F148" s="106">
        <f t="shared" ref="F148:G148" si="510" xml:space="preserve"> F$59</f>
        <v>100</v>
      </c>
      <c r="G148" s="106" t="str">
        <f t="shared" si="510"/>
        <v>columns</v>
      </c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  <c r="AJ148" s="53"/>
      <c r="AK148" s="53"/>
      <c r="AL148" s="53"/>
      <c r="AM148" s="53"/>
      <c r="AN148" s="53"/>
      <c r="AO148" s="53"/>
      <c r="AP148" s="53"/>
      <c r="AQ148" s="53"/>
      <c r="AR148" s="53"/>
      <c r="AS148" s="53"/>
      <c r="AT148" s="53"/>
      <c r="AU148" s="53"/>
      <c r="AV148" s="53"/>
      <c r="AW148" s="53"/>
      <c r="AX148" s="53"/>
      <c r="AY148" s="53"/>
      <c r="AZ148" s="53"/>
      <c r="BA148" s="53"/>
      <c r="BB148" s="53"/>
      <c r="BC148" s="53"/>
      <c r="BD148" s="53"/>
      <c r="BE148" s="53"/>
      <c r="BF148" s="53"/>
      <c r="BG148" s="53"/>
      <c r="BH148" s="53"/>
      <c r="BI148" s="53"/>
      <c r="BJ148" s="53"/>
      <c r="BK148" s="53"/>
      <c r="BL148" s="53"/>
      <c r="BM148" s="53"/>
      <c r="BN148" s="53"/>
      <c r="BO148" s="53"/>
      <c r="BP148" s="53"/>
      <c r="BQ148" s="53"/>
      <c r="BR148" s="53"/>
      <c r="BS148" s="53"/>
      <c r="BT148" s="53"/>
      <c r="BU148" s="53"/>
      <c r="BV148" s="53"/>
      <c r="BW148" s="53"/>
      <c r="BX148" s="53"/>
      <c r="BY148" s="53"/>
      <c r="BZ148" s="53"/>
      <c r="CA148" s="53"/>
      <c r="CB148" s="53"/>
      <c r="CC148" s="53"/>
      <c r="CD148" s="53"/>
      <c r="CE148" s="53"/>
      <c r="CF148" s="53"/>
      <c r="CG148" s="53"/>
      <c r="CH148" s="53"/>
      <c r="CI148" s="53"/>
      <c r="CJ148" s="53"/>
      <c r="CK148" s="53"/>
      <c r="CL148" s="53"/>
      <c r="CM148" s="53"/>
      <c r="CN148" s="53"/>
      <c r="CO148" s="53"/>
      <c r="CP148" s="53"/>
      <c r="CQ148" s="53"/>
      <c r="CR148" s="53"/>
      <c r="CS148" s="53"/>
      <c r="CT148" s="53"/>
      <c r="CU148" s="53"/>
      <c r="CV148" s="53"/>
      <c r="CW148" s="53"/>
      <c r="CX148" s="53"/>
      <c r="CY148" s="53"/>
      <c r="CZ148" s="53"/>
      <c r="DA148" s="53"/>
      <c r="DB148" s="53"/>
      <c r="DC148" s="53"/>
      <c r="DD148" s="53"/>
      <c r="DE148" s="53"/>
      <c r="DF148" s="53"/>
      <c r="DG148" s="53"/>
      <c r="DH148" s="53"/>
      <c r="DI148" s="53"/>
      <c r="DJ148" s="53"/>
      <c r="DK148" s="53"/>
      <c r="DL148" s="53"/>
      <c r="DM148" s="53"/>
      <c r="DN148" s="53"/>
      <c r="DO148" s="53"/>
      <c r="DP148" s="53"/>
      <c r="DQ148" s="53"/>
      <c r="DR148" s="53"/>
      <c r="DS148" s="53"/>
      <c r="DT148" s="53"/>
    </row>
    <row r="149" spans="1:124" s="66" customFormat="1" ht="14.4" x14ac:dyDescent="0.25">
      <c r="A149" s="19"/>
      <c r="B149" s="19"/>
      <c r="C149" s="20"/>
      <c r="D149" s="21" t="s">
        <v>52</v>
      </c>
      <c r="E149" s="106" t="str">
        <f xml:space="preserve"> E$119</f>
        <v>Post forecast period total</v>
      </c>
      <c r="F149" s="106">
        <f t="shared" ref="F149:G149" si="511" xml:space="preserve"> F$119</f>
        <v>3</v>
      </c>
      <c r="G149" s="106" t="str">
        <f t="shared" si="511"/>
        <v>columns</v>
      </c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  <c r="AV149" s="53"/>
      <c r="AW149" s="53"/>
      <c r="AX149" s="53"/>
      <c r="AY149" s="53"/>
      <c r="AZ149" s="53"/>
      <c r="BA149" s="53"/>
      <c r="BB149" s="53"/>
      <c r="BC149" s="53"/>
      <c r="BD149" s="53"/>
      <c r="BE149" s="53"/>
      <c r="BF149" s="53"/>
      <c r="BG149" s="53"/>
      <c r="BH149" s="53"/>
      <c r="BI149" s="53"/>
      <c r="BJ149" s="53"/>
      <c r="BK149" s="53"/>
      <c r="BL149" s="53"/>
      <c r="BM149" s="53"/>
      <c r="BN149" s="53"/>
      <c r="BO149" s="53"/>
      <c r="BP149" s="53"/>
      <c r="BQ149" s="53"/>
      <c r="BR149" s="53"/>
      <c r="BS149" s="53"/>
      <c r="BT149" s="53"/>
      <c r="BU149" s="53"/>
      <c r="BV149" s="53"/>
      <c r="BW149" s="53"/>
      <c r="BX149" s="53"/>
      <c r="BY149" s="53"/>
      <c r="BZ149" s="53"/>
      <c r="CA149" s="53"/>
      <c r="CB149" s="53"/>
      <c r="CC149" s="53"/>
      <c r="CD149" s="53"/>
      <c r="CE149" s="53"/>
      <c r="CF149" s="53"/>
      <c r="CG149" s="53"/>
      <c r="CH149" s="53"/>
      <c r="CI149" s="53"/>
      <c r="CJ149" s="53"/>
      <c r="CK149" s="53"/>
      <c r="CL149" s="53"/>
      <c r="CM149" s="53"/>
      <c r="CN149" s="53"/>
      <c r="CO149" s="53"/>
      <c r="CP149" s="53"/>
      <c r="CQ149" s="53"/>
      <c r="CR149" s="53"/>
      <c r="CS149" s="53"/>
      <c r="CT149" s="53"/>
      <c r="CU149" s="53"/>
      <c r="CV149" s="53"/>
      <c r="CW149" s="53"/>
      <c r="CX149" s="53"/>
      <c r="CY149" s="53"/>
      <c r="CZ149" s="53"/>
      <c r="DA149" s="53"/>
      <c r="DB149" s="53"/>
      <c r="DC149" s="53"/>
      <c r="DD149" s="53"/>
      <c r="DE149" s="53"/>
      <c r="DF149" s="53"/>
      <c r="DG149" s="53"/>
      <c r="DH149" s="53"/>
      <c r="DI149" s="53"/>
      <c r="DJ149" s="53"/>
      <c r="DK149" s="53"/>
      <c r="DL149" s="53"/>
      <c r="DM149" s="53"/>
      <c r="DN149" s="53"/>
      <c r="DO149" s="53"/>
      <c r="DP149" s="53"/>
      <c r="DQ149" s="53"/>
      <c r="DR149" s="53"/>
      <c r="DS149" s="53"/>
      <c r="DT149" s="53"/>
    </row>
    <row r="150" spans="1:124" s="66" customFormat="1" ht="14.4" x14ac:dyDescent="0.25">
      <c r="A150" s="19"/>
      <c r="B150" s="7"/>
      <c r="C150" s="20"/>
      <c r="D150" s="22"/>
      <c r="E150" s="53" t="s">
        <v>53</v>
      </c>
      <c r="F150" s="11">
        <f xml:space="preserve"> IF(F146 - SUM(F147:F149) &lt;&gt; 0, 1, 0)</f>
        <v>0</v>
      </c>
      <c r="G150" s="53" t="s">
        <v>54</v>
      </c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  <c r="AY150" s="53"/>
      <c r="AZ150" s="53"/>
      <c r="BA150" s="53"/>
      <c r="BB150" s="53"/>
      <c r="BC150" s="53"/>
      <c r="BD150" s="53"/>
      <c r="BE150" s="53"/>
      <c r="BF150" s="53"/>
      <c r="BG150" s="53"/>
      <c r="BH150" s="53"/>
      <c r="BI150" s="53"/>
      <c r="BJ150" s="53"/>
      <c r="BK150" s="53"/>
      <c r="BL150" s="53"/>
      <c r="BM150" s="53"/>
      <c r="BN150" s="53"/>
      <c r="BO150" s="53"/>
      <c r="BP150" s="53"/>
      <c r="BQ150" s="53"/>
      <c r="BR150" s="53"/>
      <c r="BS150" s="53"/>
      <c r="BT150" s="53"/>
      <c r="BU150" s="53"/>
      <c r="BV150" s="53"/>
      <c r="BW150" s="53"/>
      <c r="BX150" s="53"/>
      <c r="BY150" s="53"/>
      <c r="BZ150" s="53"/>
      <c r="CA150" s="53"/>
      <c r="CB150" s="53"/>
      <c r="CC150" s="53"/>
      <c r="CD150" s="53"/>
      <c r="CE150" s="53"/>
      <c r="CF150" s="53"/>
      <c r="CG150" s="53"/>
      <c r="CH150" s="53"/>
      <c r="CI150" s="53"/>
      <c r="CJ150" s="53"/>
      <c r="CK150" s="53"/>
      <c r="CL150" s="53"/>
      <c r="CM150" s="53"/>
      <c r="CN150" s="53"/>
      <c r="CO150" s="53"/>
      <c r="CP150" s="53"/>
      <c r="CQ150" s="53"/>
      <c r="CR150" s="53"/>
      <c r="CS150" s="53"/>
      <c r="CT150" s="53"/>
      <c r="CU150" s="53"/>
      <c r="CV150" s="53"/>
      <c r="CW150" s="53"/>
      <c r="CX150" s="53"/>
      <c r="CY150" s="53"/>
      <c r="CZ150" s="53"/>
      <c r="DA150" s="53"/>
      <c r="DB150" s="53"/>
      <c r="DC150" s="53"/>
      <c r="DD150" s="53"/>
      <c r="DE150" s="53"/>
      <c r="DF150" s="53"/>
      <c r="DG150" s="53"/>
      <c r="DH150" s="53"/>
      <c r="DI150" s="53"/>
      <c r="DJ150" s="53"/>
      <c r="DK150" s="53"/>
      <c r="DL150" s="53"/>
      <c r="DM150" s="53"/>
      <c r="DN150" s="53"/>
      <c r="DO150" s="53"/>
      <c r="DP150" s="53"/>
      <c r="DQ150" s="53"/>
      <c r="DR150" s="53"/>
      <c r="DS150" s="53"/>
      <c r="DT150" s="53"/>
    </row>
    <row r="151" spans="1:124" s="66" customFormat="1" ht="14.4" x14ac:dyDescent="0.25">
      <c r="A151" s="19"/>
      <c r="B151" s="7"/>
      <c r="C151" s="20"/>
      <c r="D151" s="22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3"/>
      <c r="AW151" s="53"/>
      <c r="AX151" s="53"/>
      <c r="AY151" s="53"/>
      <c r="AZ151" s="53"/>
      <c r="BA151" s="53"/>
      <c r="BB151" s="53"/>
      <c r="BC151" s="53"/>
      <c r="BD151" s="53"/>
      <c r="BE151" s="53"/>
      <c r="BF151" s="53"/>
      <c r="BG151" s="53"/>
      <c r="BH151" s="53"/>
      <c r="BI151" s="53"/>
      <c r="BJ151" s="53"/>
      <c r="BK151" s="53"/>
      <c r="BL151" s="53"/>
      <c r="BM151" s="53"/>
      <c r="BN151" s="53"/>
      <c r="BO151" s="53"/>
      <c r="BP151" s="53"/>
      <c r="BQ151" s="53"/>
      <c r="BR151" s="53"/>
      <c r="BS151" s="53"/>
      <c r="BT151" s="53"/>
      <c r="BU151" s="53"/>
      <c r="BV151" s="53"/>
      <c r="BW151" s="53"/>
      <c r="BX151" s="53"/>
      <c r="BY151" s="53"/>
      <c r="BZ151" s="53"/>
      <c r="CA151" s="53"/>
      <c r="CB151" s="53"/>
      <c r="CC151" s="53"/>
      <c r="CD151" s="53"/>
      <c r="CE151" s="53"/>
      <c r="CF151" s="53"/>
      <c r="CG151" s="53"/>
      <c r="CH151" s="53"/>
      <c r="CI151" s="53"/>
      <c r="CJ151" s="53"/>
      <c r="CK151" s="53"/>
      <c r="CL151" s="53"/>
      <c r="CM151" s="53"/>
      <c r="CN151" s="53"/>
      <c r="CO151" s="53"/>
      <c r="CP151" s="53"/>
      <c r="CQ151" s="53"/>
      <c r="CR151" s="53"/>
      <c r="CS151" s="53"/>
      <c r="CT151" s="53"/>
      <c r="CU151" s="53"/>
      <c r="CV151" s="53"/>
      <c r="CW151" s="53"/>
      <c r="CX151" s="53"/>
      <c r="CY151" s="53"/>
      <c r="CZ151" s="53"/>
      <c r="DA151" s="53"/>
      <c r="DB151" s="53"/>
      <c r="DC151" s="53"/>
      <c r="DD151" s="53"/>
      <c r="DE151" s="53"/>
      <c r="DF151" s="53"/>
      <c r="DG151" s="53"/>
      <c r="DH151" s="53"/>
      <c r="DI151" s="53"/>
      <c r="DJ151" s="53"/>
      <c r="DK151" s="53"/>
      <c r="DL151" s="53"/>
      <c r="DM151" s="53"/>
      <c r="DN151" s="53"/>
      <c r="DO151" s="53"/>
      <c r="DP151" s="53"/>
      <c r="DQ151" s="53"/>
      <c r="DR151" s="53"/>
      <c r="DS151" s="53"/>
      <c r="DT151" s="53"/>
    </row>
    <row r="152" spans="1:124" s="66" customFormat="1" ht="14.4" x14ac:dyDescent="0.25">
      <c r="A152" s="19"/>
      <c r="B152" s="19"/>
      <c r="C152" s="20"/>
      <c r="D152" s="22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  <c r="AY152" s="53"/>
      <c r="AZ152" s="53"/>
      <c r="BA152" s="53"/>
      <c r="BB152" s="53"/>
      <c r="BC152" s="53"/>
      <c r="BD152" s="53"/>
      <c r="BE152" s="53"/>
      <c r="BF152" s="53"/>
      <c r="BG152" s="53"/>
      <c r="BH152" s="53"/>
      <c r="BI152" s="53"/>
      <c r="BJ152" s="53"/>
      <c r="BK152" s="53"/>
      <c r="BL152" s="53"/>
      <c r="BM152" s="53"/>
      <c r="BN152" s="53"/>
      <c r="BO152" s="53"/>
      <c r="BP152" s="53"/>
      <c r="BQ152" s="53"/>
      <c r="BR152" s="53"/>
      <c r="BS152" s="53"/>
      <c r="BT152" s="53"/>
      <c r="BU152" s="53"/>
      <c r="BV152" s="53"/>
      <c r="BW152" s="53"/>
      <c r="BX152" s="53"/>
      <c r="BY152" s="53"/>
      <c r="BZ152" s="53"/>
      <c r="CA152" s="53"/>
      <c r="CB152" s="53"/>
      <c r="CC152" s="53"/>
      <c r="CD152" s="53"/>
      <c r="CE152" s="53"/>
      <c r="CF152" s="53"/>
      <c r="CG152" s="53"/>
      <c r="CH152" s="53"/>
      <c r="CI152" s="53"/>
      <c r="CJ152" s="53"/>
      <c r="CK152" s="53"/>
      <c r="CL152" s="53"/>
      <c r="CM152" s="53"/>
      <c r="CN152" s="53"/>
      <c r="CO152" s="53"/>
      <c r="CP152" s="53"/>
      <c r="CQ152" s="53"/>
      <c r="CR152" s="53"/>
      <c r="CS152" s="53"/>
      <c r="CT152" s="53"/>
      <c r="CU152" s="53"/>
      <c r="CV152" s="53"/>
      <c r="CW152" s="53"/>
      <c r="CX152" s="53"/>
      <c r="CY152" s="53"/>
      <c r="CZ152" s="53"/>
      <c r="DA152" s="53"/>
      <c r="DB152" s="53"/>
      <c r="DC152" s="53"/>
      <c r="DD152" s="53"/>
      <c r="DE152" s="53"/>
      <c r="DF152" s="53"/>
      <c r="DG152" s="53"/>
      <c r="DH152" s="53"/>
      <c r="DI152" s="53"/>
      <c r="DJ152" s="53"/>
      <c r="DK152" s="53"/>
      <c r="DL152" s="53"/>
      <c r="DM152" s="53"/>
      <c r="DN152" s="53"/>
      <c r="DO152" s="53"/>
      <c r="DP152" s="53"/>
      <c r="DQ152" s="53"/>
      <c r="DR152" s="53"/>
      <c r="DS152" s="53"/>
      <c r="DT152" s="53"/>
    </row>
  </sheetData>
  <conditionalFormatting sqref="F150">
    <cfRule type="cellIs" dxfId="155" priority="5" stopIfTrue="1" operator="notEqual">
      <formula>0</formula>
    </cfRule>
    <cfRule type="cellIs" dxfId="154" priority="6" stopIfTrue="1" operator="equal">
      <formula>""</formula>
    </cfRule>
  </conditionalFormatting>
  <conditionalFormatting sqref="J3:DT3">
    <cfRule type="cellIs" dxfId="153" priority="11" stopIfTrue="1" operator="equal">
      <formula>"Pre-fcst"</formula>
    </cfRule>
    <cfRule type="cellIs" dxfId="152" priority="12" stopIfTrue="1" operator="equal">
      <formula>"Forecast"</formula>
    </cfRule>
  </conditionalFormatting>
  <conditionalFormatting sqref="F2">
    <cfRule type="cellIs" dxfId="149" priority="1" stopIfTrue="1" operator="notEqual">
      <formula>0</formula>
    </cfRule>
    <cfRule type="cellIs" dxfId="148" priority="2" stopIfTrue="1" operator="equal">
      <formula>""</formula>
    </cfRule>
  </conditionalFormatting>
  <printOptions verticalCentered="1" heading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&amp;L&amp;"Arial,Bold"&amp;14F1F9 Training Model&amp;C&amp;"Arial,Bold"&amp;14Sheet: &amp;A&amp;R&amp;"Arial,Bold"&amp;14CONFIDENTIAL</oddHeader>
    <oddFooter>&amp;L&amp;F ( Printed on &amp;D at &amp;T )&amp;RPage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1CE97-0054-4E77-932A-F36D857BBFD6}">
  <sheetPr>
    <tabColor theme="9" tint="-0.249977111117893"/>
    <outlinePr summaryBelow="0" summaryRight="0"/>
  </sheetPr>
  <dimension ref="A1:DJ37"/>
  <sheetViews>
    <sheetView defaultGridColor="0" colorId="22" zoomScale="80" workbookViewId="0">
      <pane xSplit="9" ySplit="5" topLeftCell="BY6" activePane="bottomRight" state="frozen"/>
      <selection activeCell="G5" sqref="G5"/>
      <selection pane="topRight" activeCell="G5" sqref="G5"/>
      <selection pane="bottomLeft" activeCell="G5" sqref="G5"/>
      <selection pane="bottomRight" activeCell="G5" sqref="G5"/>
    </sheetView>
  </sheetViews>
  <sheetFormatPr defaultColWidth="0" defaultRowHeight="13.2" x14ac:dyDescent="0.25"/>
  <cols>
    <col min="1" max="2" width="1.21875" style="2" customWidth="1"/>
    <col min="3" max="3" width="1.21875" style="3" customWidth="1"/>
    <col min="4" max="4" width="1.21875" style="5" customWidth="1"/>
    <col min="5" max="5" width="40.77734375" style="64" customWidth="1"/>
    <col min="6" max="6" width="12.77734375" style="64" customWidth="1"/>
    <col min="7" max="8" width="11.77734375" style="64" customWidth="1"/>
    <col min="9" max="9" width="2.77734375" style="64" customWidth="1"/>
    <col min="10" max="114" width="11.77734375" style="64" customWidth="1"/>
    <col min="115" max="16384" width="11.77734375" style="12" hidden="1"/>
  </cols>
  <sheetData>
    <row r="1" spans="1:114" s="127" customFormat="1" ht="25.8" x14ac:dyDescent="0.25">
      <c r="A1" s="1" t="str">
        <f ca="1" xml:space="preserve"> RIGHT(CELL("filename", A1), LEN(CELL("filename", A1)) - SEARCH("]", CELL("filename", A1)))</f>
        <v>Esc</v>
      </c>
      <c r="B1" s="2"/>
      <c r="C1" s="3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</row>
    <row r="2" spans="1:114" s="18" customFormat="1" ht="14.4" x14ac:dyDescent="0.25">
      <c r="A2" s="7"/>
      <c r="B2" s="7"/>
      <c r="C2" s="99"/>
      <c r="D2" s="7"/>
      <c r="E2" s="16" t="str">
        <f xml:space="preserve"> Time!E$18</f>
        <v xml:space="preserve">Model period ending </v>
      </c>
      <c r="F2" s="501">
        <f xml:space="preserve"> check!F$15</f>
        <v>0</v>
      </c>
      <c r="G2" s="502" t="s">
        <v>406</v>
      </c>
      <c r="H2" s="54"/>
      <c r="I2" s="13"/>
      <c r="J2" s="13">
        <f xml:space="preserve"> Time!J$18</f>
        <v>44651</v>
      </c>
      <c r="K2" s="13">
        <f xml:space="preserve"> Time!K$18</f>
        <v>44742</v>
      </c>
      <c r="L2" s="13">
        <f xml:space="preserve"> Time!L$18</f>
        <v>44834</v>
      </c>
      <c r="M2" s="13">
        <f xml:space="preserve"> Time!M$18</f>
        <v>44926</v>
      </c>
      <c r="N2" s="13">
        <f xml:space="preserve"> Time!N$18</f>
        <v>45016</v>
      </c>
      <c r="O2" s="13">
        <f xml:space="preserve"> Time!O$18</f>
        <v>45107</v>
      </c>
      <c r="P2" s="13">
        <f xml:space="preserve"> Time!P$18</f>
        <v>45199</v>
      </c>
      <c r="Q2" s="13">
        <f xml:space="preserve"> Time!Q$18</f>
        <v>45291</v>
      </c>
      <c r="R2" s="13">
        <f xml:space="preserve"> Time!R$18</f>
        <v>45382</v>
      </c>
      <c r="S2" s="13">
        <f xml:space="preserve"> Time!S$18</f>
        <v>45473</v>
      </c>
      <c r="T2" s="13">
        <f xml:space="preserve"> Time!T$18</f>
        <v>45565</v>
      </c>
      <c r="U2" s="13">
        <f xml:space="preserve"> Time!U$18</f>
        <v>45657</v>
      </c>
      <c r="V2" s="13">
        <f xml:space="preserve"> Time!V$18</f>
        <v>45747</v>
      </c>
      <c r="W2" s="13">
        <f xml:space="preserve"> Time!W$18</f>
        <v>45838</v>
      </c>
      <c r="X2" s="13">
        <f xml:space="preserve"> Time!X$18</f>
        <v>45930</v>
      </c>
      <c r="Y2" s="13">
        <f xml:space="preserve"> Time!Y$18</f>
        <v>46022</v>
      </c>
      <c r="Z2" s="13">
        <f xml:space="preserve"> Time!Z$18</f>
        <v>46112</v>
      </c>
      <c r="AA2" s="13">
        <f xml:space="preserve"> Time!AA$18</f>
        <v>46203</v>
      </c>
      <c r="AB2" s="13">
        <f xml:space="preserve"> Time!AB$18</f>
        <v>46295</v>
      </c>
      <c r="AC2" s="13">
        <f xml:space="preserve"> Time!AC$18</f>
        <v>46387</v>
      </c>
      <c r="AD2" s="13">
        <f xml:space="preserve"> Time!AD$18</f>
        <v>46477</v>
      </c>
      <c r="AE2" s="13">
        <f xml:space="preserve"> Time!AE$18</f>
        <v>46568</v>
      </c>
      <c r="AF2" s="13">
        <f xml:space="preserve"> Time!AF$18</f>
        <v>46660</v>
      </c>
      <c r="AG2" s="13">
        <f xml:space="preserve"> Time!AG$18</f>
        <v>46752</v>
      </c>
      <c r="AH2" s="13">
        <f xml:space="preserve"> Time!AH$18</f>
        <v>46843</v>
      </c>
      <c r="AI2" s="13">
        <f xml:space="preserve"> Time!AI$18</f>
        <v>46934</v>
      </c>
      <c r="AJ2" s="13">
        <f xml:space="preserve"> Time!AJ$18</f>
        <v>47026</v>
      </c>
      <c r="AK2" s="13">
        <f xml:space="preserve"> Time!AK$18</f>
        <v>47118</v>
      </c>
      <c r="AL2" s="13">
        <f xml:space="preserve"> Time!AL$18</f>
        <v>47208</v>
      </c>
      <c r="AM2" s="13">
        <f xml:space="preserve"> Time!AM$18</f>
        <v>47299</v>
      </c>
      <c r="AN2" s="13">
        <f xml:space="preserve"> Time!AN$18</f>
        <v>47391</v>
      </c>
      <c r="AO2" s="13">
        <f xml:space="preserve"> Time!AO$18</f>
        <v>47483</v>
      </c>
      <c r="AP2" s="13">
        <f xml:space="preserve"> Time!AP$18</f>
        <v>47573</v>
      </c>
      <c r="AQ2" s="13">
        <f xml:space="preserve"> Time!AQ$18</f>
        <v>47664</v>
      </c>
      <c r="AR2" s="13">
        <f xml:space="preserve"> Time!AR$18</f>
        <v>47756</v>
      </c>
      <c r="AS2" s="13">
        <f xml:space="preserve"> Time!AS$18</f>
        <v>47848</v>
      </c>
      <c r="AT2" s="13">
        <f xml:space="preserve"> Time!AT$18</f>
        <v>47938</v>
      </c>
      <c r="AU2" s="13">
        <f xml:space="preserve"> Time!AU$18</f>
        <v>48029</v>
      </c>
      <c r="AV2" s="13">
        <f xml:space="preserve"> Time!AV$18</f>
        <v>48121</v>
      </c>
      <c r="AW2" s="13">
        <f xml:space="preserve"> Time!AW$18</f>
        <v>48213</v>
      </c>
      <c r="AX2" s="13">
        <f xml:space="preserve"> Time!AX$18</f>
        <v>48304</v>
      </c>
      <c r="AY2" s="13">
        <f xml:space="preserve"> Time!AY$18</f>
        <v>48395</v>
      </c>
      <c r="AZ2" s="13">
        <f xml:space="preserve"> Time!AZ$18</f>
        <v>48487</v>
      </c>
      <c r="BA2" s="13">
        <f xml:space="preserve"> Time!BA$18</f>
        <v>48579</v>
      </c>
      <c r="BB2" s="13">
        <f xml:space="preserve"> Time!BB$18</f>
        <v>48669</v>
      </c>
      <c r="BC2" s="13">
        <f xml:space="preserve"> Time!BC$18</f>
        <v>48760</v>
      </c>
      <c r="BD2" s="13">
        <f xml:space="preserve"> Time!BD$18</f>
        <v>48852</v>
      </c>
      <c r="BE2" s="13">
        <f xml:space="preserve"> Time!BE$18</f>
        <v>48944</v>
      </c>
      <c r="BF2" s="13">
        <f xml:space="preserve"> Time!BF$18</f>
        <v>49034</v>
      </c>
      <c r="BG2" s="13">
        <f xml:space="preserve"> Time!BG$18</f>
        <v>49125</v>
      </c>
      <c r="BH2" s="13">
        <f xml:space="preserve"> Time!BH$18</f>
        <v>49217</v>
      </c>
      <c r="BI2" s="13">
        <f xml:space="preserve"> Time!BI$18</f>
        <v>49309</v>
      </c>
      <c r="BJ2" s="13">
        <f xml:space="preserve"> Time!BJ$18</f>
        <v>49399</v>
      </c>
      <c r="BK2" s="13">
        <f xml:space="preserve"> Time!BK$18</f>
        <v>49490</v>
      </c>
      <c r="BL2" s="13">
        <f xml:space="preserve"> Time!BL$18</f>
        <v>49582</v>
      </c>
      <c r="BM2" s="13">
        <f xml:space="preserve"> Time!BM$18</f>
        <v>49674</v>
      </c>
      <c r="BN2" s="13">
        <f xml:space="preserve"> Time!BN$18</f>
        <v>49765</v>
      </c>
      <c r="BO2" s="13">
        <f xml:space="preserve"> Time!BO$18</f>
        <v>49856</v>
      </c>
      <c r="BP2" s="13">
        <f xml:space="preserve"> Time!BP$18</f>
        <v>49948</v>
      </c>
      <c r="BQ2" s="13">
        <f xml:space="preserve"> Time!BQ$18</f>
        <v>50040</v>
      </c>
      <c r="BR2" s="13">
        <f xml:space="preserve"> Time!BR$18</f>
        <v>50130</v>
      </c>
      <c r="BS2" s="13">
        <f xml:space="preserve"> Time!BS$18</f>
        <v>50221</v>
      </c>
      <c r="BT2" s="13">
        <f xml:space="preserve"> Time!BT$18</f>
        <v>50313</v>
      </c>
      <c r="BU2" s="13">
        <f xml:space="preserve"> Time!BU$18</f>
        <v>50405</v>
      </c>
      <c r="BV2" s="13">
        <f xml:space="preserve"> Time!BV$18</f>
        <v>50495</v>
      </c>
      <c r="BW2" s="13">
        <f xml:space="preserve"> Time!BW$18</f>
        <v>50586</v>
      </c>
      <c r="BX2" s="13">
        <f xml:space="preserve"> Time!BX$18</f>
        <v>50678</v>
      </c>
      <c r="BY2" s="13">
        <f xml:space="preserve"> Time!BY$18</f>
        <v>50770</v>
      </c>
      <c r="BZ2" s="13">
        <f xml:space="preserve"> Time!BZ$18</f>
        <v>50860</v>
      </c>
      <c r="CA2" s="13">
        <f xml:space="preserve"> Time!CA$18</f>
        <v>50951</v>
      </c>
      <c r="CB2" s="13">
        <f xml:space="preserve"> Time!CB$18</f>
        <v>51043</v>
      </c>
      <c r="CC2" s="13">
        <f xml:space="preserve"> Time!CC$18</f>
        <v>51135</v>
      </c>
      <c r="CD2" s="13">
        <f xml:space="preserve"> Time!CD$18</f>
        <v>51226</v>
      </c>
      <c r="CE2" s="13">
        <f xml:space="preserve"> Time!CE$18</f>
        <v>51317</v>
      </c>
      <c r="CF2" s="13">
        <f xml:space="preserve"> Time!CF$18</f>
        <v>51409</v>
      </c>
      <c r="CG2" s="13">
        <f xml:space="preserve"> Time!CG$18</f>
        <v>51501</v>
      </c>
      <c r="CH2" s="13">
        <f xml:space="preserve"> Time!CH$18</f>
        <v>51591</v>
      </c>
      <c r="CI2" s="13">
        <f xml:space="preserve"> Time!CI$18</f>
        <v>51682</v>
      </c>
      <c r="CJ2" s="13">
        <f xml:space="preserve"> Time!CJ$18</f>
        <v>51774</v>
      </c>
      <c r="CK2" s="13">
        <f xml:space="preserve"> Time!CK$18</f>
        <v>51866</v>
      </c>
      <c r="CL2" s="13">
        <f xml:space="preserve"> Time!CL$18</f>
        <v>51956</v>
      </c>
      <c r="CM2" s="13">
        <f xml:space="preserve"> Time!CM$18</f>
        <v>52047</v>
      </c>
      <c r="CN2" s="13">
        <f xml:space="preserve"> Time!CN$18</f>
        <v>52139</v>
      </c>
      <c r="CO2" s="13">
        <f xml:space="preserve"> Time!CO$18</f>
        <v>52231</v>
      </c>
      <c r="CP2" s="13">
        <f xml:space="preserve"> Time!CP$18</f>
        <v>52321</v>
      </c>
      <c r="CQ2" s="13">
        <f xml:space="preserve"> Time!CQ$18</f>
        <v>52412</v>
      </c>
      <c r="CR2" s="13">
        <f xml:space="preserve"> Time!CR$18</f>
        <v>52504</v>
      </c>
      <c r="CS2" s="13">
        <f xml:space="preserve"> Time!CS$18</f>
        <v>52596</v>
      </c>
      <c r="CT2" s="13">
        <f xml:space="preserve"> Time!CT$18</f>
        <v>52687</v>
      </c>
      <c r="CU2" s="13">
        <f xml:space="preserve"> Time!CU$18</f>
        <v>52778</v>
      </c>
      <c r="CV2" s="13">
        <f xml:space="preserve"> Time!CV$18</f>
        <v>52870</v>
      </c>
      <c r="CW2" s="13">
        <f xml:space="preserve"> Time!CW$18</f>
        <v>52962</v>
      </c>
      <c r="CX2" s="13">
        <f xml:space="preserve"> Time!CX$18</f>
        <v>53052</v>
      </c>
      <c r="CY2" s="13">
        <f xml:space="preserve"> Time!CY$18</f>
        <v>53143</v>
      </c>
      <c r="CZ2" s="13">
        <f xml:space="preserve"> Time!CZ$18</f>
        <v>53235</v>
      </c>
      <c r="DA2" s="13">
        <f xml:space="preserve"> Time!DA$18</f>
        <v>53327</v>
      </c>
      <c r="DB2" s="13">
        <f xml:space="preserve"> Time!DB$18</f>
        <v>53417</v>
      </c>
      <c r="DC2" s="13">
        <f xml:space="preserve"> Time!DC$18</f>
        <v>53508</v>
      </c>
      <c r="DD2" s="13">
        <f xml:space="preserve"> Time!DD$18</f>
        <v>53600</v>
      </c>
      <c r="DE2" s="13">
        <f xml:space="preserve"> Time!DE$18</f>
        <v>53692</v>
      </c>
      <c r="DF2" s="13">
        <f xml:space="preserve"> Time!DF$18</f>
        <v>53782</v>
      </c>
      <c r="DG2" s="13">
        <f xml:space="preserve"> Time!DG$18</f>
        <v>53873</v>
      </c>
      <c r="DH2" s="13">
        <f xml:space="preserve"> Time!DH$18</f>
        <v>53965</v>
      </c>
      <c r="DI2" s="13">
        <f xml:space="preserve"> Time!DI$18</f>
        <v>54057</v>
      </c>
      <c r="DJ2" s="13">
        <f xml:space="preserve"> Time!DJ$18</f>
        <v>54148</v>
      </c>
    </row>
    <row r="3" spans="1:114" s="18" customFormat="1" ht="14.4" x14ac:dyDescent="0.25">
      <c r="A3" s="7"/>
      <c r="B3" s="7"/>
      <c r="C3" s="8"/>
      <c r="D3" s="7"/>
      <c r="E3" s="16" t="str">
        <f xml:space="preserve"> Time!E$141</f>
        <v>Timeline label</v>
      </c>
      <c r="F3"/>
      <c r="G3"/>
      <c r="H3" s="54"/>
      <c r="I3" s="13"/>
      <c r="J3" s="56" t="str">
        <f xml:space="preserve"> Time!J$141</f>
        <v>Pre-fcst</v>
      </c>
      <c r="K3" s="56" t="str">
        <f xml:space="preserve"> Time!K$141</f>
        <v>Fin close</v>
      </c>
      <c r="L3" s="56" t="str">
        <f xml:space="preserve"> Time!L$141</f>
        <v>Forecast</v>
      </c>
      <c r="M3" s="56" t="str">
        <f xml:space="preserve"> Time!M$141</f>
        <v>Forecast</v>
      </c>
      <c r="N3" s="56" t="str">
        <f xml:space="preserve"> Time!N$141</f>
        <v>Forecast</v>
      </c>
      <c r="O3" s="56" t="str">
        <f xml:space="preserve"> Time!O$141</f>
        <v>Forecast</v>
      </c>
      <c r="P3" s="56" t="str">
        <f xml:space="preserve"> Time!P$141</f>
        <v>Forecast</v>
      </c>
      <c r="Q3" s="56" t="str">
        <f xml:space="preserve"> Time!Q$141</f>
        <v>Forecast</v>
      </c>
      <c r="R3" s="56" t="str">
        <f xml:space="preserve"> Time!R$141</f>
        <v>Forecast</v>
      </c>
      <c r="S3" s="56" t="str">
        <f xml:space="preserve"> Time!S$141</f>
        <v>Forecast</v>
      </c>
      <c r="T3" s="56" t="str">
        <f xml:space="preserve"> Time!T$141</f>
        <v>Forecast</v>
      </c>
      <c r="U3" s="56" t="str">
        <f xml:space="preserve"> Time!U$141</f>
        <v>Forecast</v>
      </c>
      <c r="V3" s="56" t="str">
        <f xml:space="preserve"> Time!V$141</f>
        <v>Forecast</v>
      </c>
      <c r="W3" s="56" t="str">
        <f xml:space="preserve"> Time!W$141</f>
        <v>Forecast</v>
      </c>
      <c r="X3" s="56" t="str">
        <f xml:space="preserve"> Time!X$141</f>
        <v>Forecast</v>
      </c>
      <c r="Y3" s="56" t="str">
        <f xml:space="preserve"> Time!Y$141</f>
        <v>Forecast</v>
      </c>
      <c r="Z3" s="56" t="str">
        <f xml:space="preserve"> Time!Z$141</f>
        <v>Forecast</v>
      </c>
      <c r="AA3" s="56" t="str">
        <f xml:space="preserve"> Time!AA$141</f>
        <v>Forecast</v>
      </c>
      <c r="AB3" s="56" t="str">
        <f xml:space="preserve"> Time!AB$141</f>
        <v>Forecast</v>
      </c>
      <c r="AC3" s="56" t="str">
        <f xml:space="preserve"> Time!AC$141</f>
        <v>Forecast</v>
      </c>
      <c r="AD3" s="56" t="str">
        <f xml:space="preserve"> Time!AD$141</f>
        <v>Forecast</v>
      </c>
      <c r="AE3" s="56" t="str">
        <f xml:space="preserve"> Time!AE$141</f>
        <v>Forecast</v>
      </c>
      <c r="AF3" s="56" t="str">
        <f xml:space="preserve"> Time!AF$141</f>
        <v>Forecast</v>
      </c>
      <c r="AG3" s="56" t="str">
        <f xml:space="preserve"> Time!AG$141</f>
        <v>Forecast</v>
      </c>
      <c r="AH3" s="56" t="str">
        <f xml:space="preserve"> Time!AH$141</f>
        <v>Forecast</v>
      </c>
      <c r="AI3" s="56" t="str">
        <f xml:space="preserve"> Time!AI$141</f>
        <v>Forecast</v>
      </c>
      <c r="AJ3" s="56" t="str">
        <f xml:space="preserve"> Time!AJ$141</f>
        <v>Forecast</v>
      </c>
      <c r="AK3" s="56" t="str">
        <f xml:space="preserve"> Time!AK$141</f>
        <v>Forecast</v>
      </c>
      <c r="AL3" s="56" t="str">
        <f xml:space="preserve"> Time!AL$141</f>
        <v>Forecast</v>
      </c>
      <c r="AM3" s="56" t="str">
        <f xml:space="preserve"> Time!AM$141</f>
        <v>Forecast</v>
      </c>
      <c r="AN3" s="56" t="str">
        <f xml:space="preserve"> Time!AN$141</f>
        <v>Forecast</v>
      </c>
      <c r="AO3" s="56" t="str">
        <f xml:space="preserve"> Time!AO$141</f>
        <v>Forecast</v>
      </c>
      <c r="AP3" s="56" t="str">
        <f xml:space="preserve"> Time!AP$141</f>
        <v>Forecast</v>
      </c>
      <c r="AQ3" s="56" t="str">
        <f xml:space="preserve"> Time!AQ$141</f>
        <v>Forecast</v>
      </c>
      <c r="AR3" s="56" t="str">
        <f xml:space="preserve"> Time!AR$141</f>
        <v>Forecast</v>
      </c>
      <c r="AS3" s="56" t="str">
        <f xml:space="preserve"> Time!AS$141</f>
        <v>Forecast</v>
      </c>
      <c r="AT3" s="56" t="str">
        <f xml:space="preserve"> Time!AT$141</f>
        <v>Forecast</v>
      </c>
      <c r="AU3" s="56" t="str">
        <f xml:space="preserve"> Time!AU$141</f>
        <v>Forecast</v>
      </c>
      <c r="AV3" s="56" t="str">
        <f xml:space="preserve"> Time!AV$141</f>
        <v>Forecast</v>
      </c>
      <c r="AW3" s="56" t="str">
        <f xml:space="preserve"> Time!AW$141</f>
        <v>Forecast</v>
      </c>
      <c r="AX3" s="56" t="str">
        <f xml:space="preserve"> Time!AX$141</f>
        <v>Forecast</v>
      </c>
      <c r="AY3" s="56" t="str">
        <f xml:space="preserve"> Time!AY$141</f>
        <v>Forecast</v>
      </c>
      <c r="AZ3" s="56" t="str">
        <f xml:space="preserve"> Time!AZ$141</f>
        <v>Forecast</v>
      </c>
      <c r="BA3" s="56" t="str">
        <f xml:space="preserve"> Time!BA$141</f>
        <v>Forecast</v>
      </c>
      <c r="BB3" s="56" t="str">
        <f xml:space="preserve"> Time!BB$141</f>
        <v>Forecast</v>
      </c>
      <c r="BC3" s="56" t="str">
        <f xml:space="preserve"> Time!BC$141</f>
        <v>Forecast</v>
      </c>
      <c r="BD3" s="56" t="str">
        <f xml:space="preserve"> Time!BD$141</f>
        <v>Forecast</v>
      </c>
      <c r="BE3" s="56" t="str">
        <f xml:space="preserve"> Time!BE$141</f>
        <v>Forecast</v>
      </c>
      <c r="BF3" s="56" t="str">
        <f xml:space="preserve"> Time!BF$141</f>
        <v>Forecast</v>
      </c>
      <c r="BG3" s="56" t="str">
        <f xml:space="preserve"> Time!BG$141</f>
        <v>Forecast</v>
      </c>
      <c r="BH3" s="56" t="str">
        <f xml:space="preserve"> Time!BH$141</f>
        <v>Forecast</v>
      </c>
      <c r="BI3" s="56" t="str">
        <f xml:space="preserve"> Time!BI$141</f>
        <v>Forecast</v>
      </c>
      <c r="BJ3" s="56" t="str">
        <f xml:space="preserve"> Time!BJ$141</f>
        <v>Forecast</v>
      </c>
      <c r="BK3" s="56" t="str">
        <f xml:space="preserve"> Time!BK$141</f>
        <v>Forecast</v>
      </c>
      <c r="BL3" s="56" t="str">
        <f xml:space="preserve"> Time!BL$141</f>
        <v>Forecast</v>
      </c>
      <c r="BM3" s="56" t="str">
        <f xml:space="preserve"> Time!BM$141</f>
        <v>Forecast</v>
      </c>
      <c r="BN3" s="56" t="str">
        <f xml:space="preserve"> Time!BN$141</f>
        <v>Forecast</v>
      </c>
      <c r="BO3" s="56" t="str">
        <f xml:space="preserve"> Time!BO$141</f>
        <v>Forecast</v>
      </c>
      <c r="BP3" s="56" t="str">
        <f xml:space="preserve"> Time!BP$141</f>
        <v>Forecast</v>
      </c>
      <c r="BQ3" s="56" t="str">
        <f xml:space="preserve"> Time!BQ$141</f>
        <v>Forecast</v>
      </c>
      <c r="BR3" s="56" t="str">
        <f xml:space="preserve"> Time!BR$141</f>
        <v>Forecast</v>
      </c>
      <c r="BS3" s="56" t="str">
        <f xml:space="preserve"> Time!BS$141</f>
        <v>Forecast</v>
      </c>
      <c r="BT3" s="56" t="str">
        <f xml:space="preserve"> Time!BT$141</f>
        <v>Forecast</v>
      </c>
      <c r="BU3" s="56" t="str">
        <f xml:space="preserve"> Time!BU$141</f>
        <v>Forecast</v>
      </c>
      <c r="BV3" s="56" t="str">
        <f xml:space="preserve"> Time!BV$141</f>
        <v>Forecast</v>
      </c>
      <c r="BW3" s="56" t="str">
        <f xml:space="preserve"> Time!BW$141</f>
        <v>Forecast</v>
      </c>
      <c r="BX3" s="56" t="str">
        <f xml:space="preserve"> Time!BX$141</f>
        <v>Forecast</v>
      </c>
      <c r="BY3" s="56" t="str">
        <f xml:space="preserve"> Time!BY$141</f>
        <v>Forecast</v>
      </c>
      <c r="BZ3" s="56" t="str">
        <f xml:space="preserve"> Time!BZ$141</f>
        <v>Forecast</v>
      </c>
      <c r="CA3" s="56" t="str">
        <f xml:space="preserve"> Time!CA$141</f>
        <v>Forecast</v>
      </c>
      <c r="CB3" s="56" t="str">
        <f xml:space="preserve"> Time!CB$141</f>
        <v>Forecast</v>
      </c>
      <c r="CC3" s="56" t="str">
        <f xml:space="preserve"> Time!CC$141</f>
        <v>Forecast</v>
      </c>
      <c r="CD3" s="56" t="str">
        <f xml:space="preserve"> Time!CD$141</f>
        <v>Forecast</v>
      </c>
      <c r="CE3" s="56" t="str">
        <f xml:space="preserve"> Time!CE$141</f>
        <v>Forecast</v>
      </c>
      <c r="CF3" s="56" t="str">
        <f xml:space="preserve"> Time!CF$141</f>
        <v>Forecast</v>
      </c>
      <c r="CG3" s="56" t="str">
        <f xml:space="preserve"> Time!CG$141</f>
        <v>Forecast</v>
      </c>
      <c r="CH3" s="56" t="str">
        <f xml:space="preserve"> Time!CH$141</f>
        <v>Forecast</v>
      </c>
      <c r="CI3" s="56" t="str">
        <f xml:space="preserve"> Time!CI$141</f>
        <v>Forecast</v>
      </c>
      <c r="CJ3" s="56" t="str">
        <f xml:space="preserve"> Time!CJ$141</f>
        <v>Forecast</v>
      </c>
      <c r="CK3" s="56" t="str">
        <f xml:space="preserve"> Time!CK$141</f>
        <v>Forecast</v>
      </c>
      <c r="CL3" s="56" t="str">
        <f xml:space="preserve"> Time!CL$141</f>
        <v>Forecast</v>
      </c>
      <c r="CM3" s="56" t="str">
        <f xml:space="preserve"> Time!CM$141</f>
        <v>Forecast</v>
      </c>
      <c r="CN3" s="56" t="str">
        <f xml:space="preserve"> Time!CN$141</f>
        <v>Forecast</v>
      </c>
      <c r="CO3" s="56" t="str">
        <f xml:space="preserve"> Time!CO$141</f>
        <v>Forecast</v>
      </c>
      <c r="CP3" s="56" t="str">
        <f xml:space="preserve"> Time!CP$141</f>
        <v>Forecast</v>
      </c>
      <c r="CQ3" s="56" t="str">
        <f xml:space="preserve"> Time!CQ$141</f>
        <v>Forecast</v>
      </c>
      <c r="CR3" s="56" t="str">
        <f xml:space="preserve"> Time!CR$141</f>
        <v>Forecast</v>
      </c>
      <c r="CS3" s="56" t="str">
        <f xml:space="preserve"> Time!CS$141</f>
        <v>Forecast</v>
      </c>
      <c r="CT3" s="56" t="str">
        <f xml:space="preserve"> Time!CT$141</f>
        <v>Forecast</v>
      </c>
      <c r="CU3" s="56" t="str">
        <f xml:space="preserve"> Time!CU$141</f>
        <v>Forecast</v>
      </c>
      <c r="CV3" s="56" t="str">
        <f xml:space="preserve"> Time!CV$141</f>
        <v>Forecast</v>
      </c>
      <c r="CW3" s="56" t="str">
        <f xml:space="preserve"> Time!CW$141</f>
        <v>Forecast</v>
      </c>
      <c r="CX3" s="56" t="str">
        <f xml:space="preserve"> Time!CX$141</f>
        <v>Forecast</v>
      </c>
      <c r="CY3" s="56" t="str">
        <f xml:space="preserve"> Time!CY$141</f>
        <v>Forecast</v>
      </c>
      <c r="CZ3" s="56" t="str">
        <f xml:space="preserve"> Time!CZ$141</f>
        <v>Forecast</v>
      </c>
      <c r="DA3" s="56" t="str">
        <f xml:space="preserve"> Time!DA$141</f>
        <v>Forecast</v>
      </c>
      <c r="DB3" s="56" t="str">
        <f xml:space="preserve"> Time!DB$141</f>
        <v>Forecast</v>
      </c>
      <c r="DC3" s="56" t="str">
        <f xml:space="preserve"> Time!DC$141</f>
        <v>Forecast</v>
      </c>
      <c r="DD3" s="56" t="str">
        <f xml:space="preserve"> Time!DD$141</f>
        <v>Forecast</v>
      </c>
      <c r="DE3" s="56" t="str">
        <f xml:space="preserve"> Time!DE$141</f>
        <v>Forecast</v>
      </c>
      <c r="DF3" s="56" t="str">
        <f xml:space="preserve"> Time!DF$141</f>
        <v>Forecast</v>
      </c>
      <c r="DG3" s="56" t="str">
        <f xml:space="preserve"> Time!DG$141</f>
        <v>Forecast</v>
      </c>
      <c r="DH3" s="56" t="str">
        <f xml:space="preserve"> Time!DH$141</f>
        <v>Post-fcst</v>
      </c>
      <c r="DI3" s="56" t="str">
        <f xml:space="preserve"> Time!DI$141</f>
        <v>Post-fcst</v>
      </c>
      <c r="DJ3" s="56" t="str">
        <f xml:space="preserve"> Time!DJ$141</f>
        <v>Post-fcst</v>
      </c>
    </row>
    <row r="4" spans="1:114" s="128" customFormat="1" ht="14.4" x14ac:dyDescent="0.25">
      <c r="A4" s="19"/>
      <c r="B4" s="19"/>
      <c r="C4" s="20"/>
      <c r="D4" s="22"/>
      <c r="E4" s="16" t="str">
        <f xml:space="preserve"> Time!E$22</f>
        <v>Financial year ending</v>
      </c>
      <c r="F4"/>
      <c r="G4"/>
      <c r="H4" s="60"/>
      <c r="I4" s="60"/>
      <c r="J4" s="61">
        <f xml:space="preserve"> Time!J$22</f>
        <v>2022</v>
      </c>
      <c r="K4" s="61">
        <f xml:space="preserve"> Time!K$22</f>
        <v>2022</v>
      </c>
      <c r="L4" s="61">
        <f xml:space="preserve"> Time!L$22</f>
        <v>2022</v>
      </c>
      <c r="M4" s="61">
        <f xml:space="preserve"> Time!M$22</f>
        <v>2022</v>
      </c>
      <c r="N4" s="61">
        <f xml:space="preserve"> Time!N$22</f>
        <v>2023</v>
      </c>
      <c r="O4" s="61">
        <f xml:space="preserve"> Time!O$22</f>
        <v>2023</v>
      </c>
      <c r="P4" s="61">
        <f xml:space="preserve"> Time!P$22</f>
        <v>2023</v>
      </c>
      <c r="Q4" s="61">
        <f xml:space="preserve"> Time!Q$22</f>
        <v>2023</v>
      </c>
      <c r="R4" s="61">
        <f xml:space="preserve"> Time!R$22</f>
        <v>2024</v>
      </c>
      <c r="S4" s="61">
        <f xml:space="preserve"> Time!S$22</f>
        <v>2024</v>
      </c>
      <c r="T4" s="61">
        <f xml:space="preserve"> Time!T$22</f>
        <v>2024</v>
      </c>
      <c r="U4" s="61">
        <f xml:space="preserve"> Time!U$22</f>
        <v>2024</v>
      </c>
      <c r="V4" s="61">
        <f xml:space="preserve"> Time!V$22</f>
        <v>2025</v>
      </c>
      <c r="W4" s="61">
        <f xml:space="preserve"> Time!W$22</f>
        <v>2025</v>
      </c>
      <c r="X4" s="61">
        <f xml:space="preserve"> Time!X$22</f>
        <v>2025</v>
      </c>
      <c r="Y4" s="61">
        <f xml:space="preserve"> Time!Y$22</f>
        <v>2025</v>
      </c>
      <c r="Z4" s="61">
        <f xml:space="preserve"> Time!Z$22</f>
        <v>2026</v>
      </c>
      <c r="AA4" s="61">
        <f xml:space="preserve"> Time!AA$22</f>
        <v>2026</v>
      </c>
      <c r="AB4" s="61">
        <f xml:space="preserve"> Time!AB$22</f>
        <v>2026</v>
      </c>
      <c r="AC4" s="61">
        <f xml:space="preserve"> Time!AC$22</f>
        <v>2026</v>
      </c>
      <c r="AD4" s="61">
        <f xml:space="preserve"> Time!AD$22</f>
        <v>2027</v>
      </c>
      <c r="AE4" s="61">
        <f xml:space="preserve"> Time!AE$22</f>
        <v>2027</v>
      </c>
      <c r="AF4" s="61">
        <f xml:space="preserve"> Time!AF$22</f>
        <v>2027</v>
      </c>
      <c r="AG4" s="61">
        <f xml:space="preserve"> Time!AG$22</f>
        <v>2027</v>
      </c>
      <c r="AH4" s="61">
        <f xml:space="preserve"> Time!AH$22</f>
        <v>2028</v>
      </c>
      <c r="AI4" s="61">
        <f xml:space="preserve"> Time!AI$22</f>
        <v>2028</v>
      </c>
      <c r="AJ4" s="61">
        <f xml:space="preserve"> Time!AJ$22</f>
        <v>2028</v>
      </c>
      <c r="AK4" s="61">
        <f xml:space="preserve"> Time!AK$22</f>
        <v>2028</v>
      </c>
      <c r="AL4" s="61">
        <f xml:space="preserve"> Time!AL$22</f>
        <v>2029</v>
      </c>
      <c r="AM4" s="61">
        <f xml:space="preserve"> Time!AM$22</f>
        <v>2029</v>
      </c>
      <c r="AN4" s="61">
        <f xml:space="preserve"> Time!AN$22</f>
        <v>2029</v>
      </c>
      <c r="AO4" s="61">
        <f xml:space="preserve"> Time!AO$22</f>
        <v>2029</v>
      </c>
      <c r="AP4" s="61">
        <f xml:space="preserve"> Time!AP$22</f>
        <v>2030</v>
      </c>
      <c r="AQ4" s="61">
        <f xml:space="preserve"> Time!AQ$22</f>
        <v>2030</v>
      </c>
      <c r="AR4" s="61">
        <f xml:space="preserve"> Time!AR$22</f>
        <v>2030</v>
      </c>
      <c r="AS4" s="61">
        <f xml:space="preserve"> Time!AS$22</f>
        <v>2030</v>
      </c>
      <c r="AT4" s="61">
        <f xml:space="preserve"> Time!AT$22</f>
        <v>2031</v>
      </c>
      <c r="AU4" s="61">
        <f xml:space="preserve"> Time!AU$22</f>
        <v>2031</v>
      </c>
      <c r="AV4" s="61">
        <f xml:space="preserve"> Time!AV$22</f>
        <v>2031</v>
      </c>
      <c r="AW4" s="61">
        <f xml:space="preserve"> Time!AW$22</f>
        <v>2031</v>
      </c>
      <c r="AX4" s="61">
        <f xml:space="preserve"> Time!AX$22</f>
        <v>2032</v>
      </c>
      <c r="AY4" s="61">
        <f xml:space="preserve"> Time!AY$22</f>
        <v>2032</v>
      </c>
      <c r="AZ4" s="61">
        <f xml:space="preserve"> Time!AZ$22</f>
        <v>2032</v>
      </c>
      <c r="BA4" s="61">
        <f xml:space="preserve"> Time!BA$22</f>
        <v>2032</v>
      </c>
      <c r="BB4" s="61">
        <f xml:space="preserve"> Time!BB$22</f>
        <v>2033</v>
      </c>
      <c r="BC4" s="61">
        <f xml:space="preserve"> Time!BC$22</f>
        <v>2033</v>
      </c>
      <c r="BD4" s="61">
        <f xml:space="preserve"> Time!BD$22</f>
        <v>2033</v>
      </c>
      <c r="BE4" s="61">
        <f xml:space="preserve"> Time!BE$22</f>
        <v>2033</v>
      </c>
      <c r="BF4" s="61">
        <f xml:space="preserve"> Time!BF$22</f>
        <v>2034</v>
      </c>
      <c r="BG4" s="61">
        <f xml:space="preserve"> Time!BG$22</f>
        <v>2034</v>
      </c>
      <c r="BH4" s="61">
        <f xml:space="preserve"> Time!BH$22</f>
        <v>2034</v>
      </c>
      <c r="BI4" s="61">
        <f xml:space="preserve"> Time!BI$22</f>
        <v>2034</v>
      </c>
      <c r="BJ4" s="61">
        <f xml:space="preserve"> Time!BJ$22</f>
        <v>2035</v>
      </c>
      <c r="BK4" s="61">
        <f xml:space="preserve"> Time!BK$22</f>
        <v>2035</v>
      </c>
      <c r="BL4" s="61">
        <f xml:space="preserve"> Time!BL$22</f>
        <v>2035</v>
      </c>
      <c r="BM4" s="61">
        <f xml:space="preserve"> Time!BM$22</f>
        <v>2035</v>
      </c>
      <c r="BN4" s="61">
        <f xml:space="preserve"> Time!BN$22</f>
        <v>2036</v>
      </c>
      <c r="BO4" s="61">
        <f xml:space="preserve"> Time!BO$22</f>
        <v>2036</v>
      </c>
      <c r="BP4" s="61">
        <f xml:space="preserve"> Time!BP$22</f>
        <v>2036</v>
      </c>
      <c r="BQ4" s="61">
        <f xml:space="preserve"> Time!BQ$22</f>
        <v>2036</v>
      </c>
      <c r="BR4" s="61">
        <f xml:space="preserve"> Time!BR$22</f>
        <v>2037</v>
      </c>
      <c r="BS4" s="61">
        <f xml:space="preserve"> Time!BS$22</f>
        <v>2037</v>
      </c>
      <c r="BT4" s="61">
        <f xml:space="preserve"> Time!BT$22</f>
        <v>2037</v>
      </c>
      <c r="BU4" s="61">
        <f xml:space="preserve"> Time!BU$22</f>
        <v>2037</v>
      </c>
      <c r="BV4" s="61">
        <f xml:space="preserve"> Time!BV$22</f>
        <v>2038</v>
      </c>
      <c r="BW4" s="61">
        <f xml:space="preserve"> Time!BW$22</f>
        <v>2038</v>
      </c>
      <c r="BX4" s="61">
        <f xml:space="preserve"> Time!BX$22</f>
        <v>2038</v>
      </c>
      <c r="BY4" s="61">
        <f xml:space="preserve"> Time!BY$22</f>
        <v>2038</v>
      </c>
      <c r="BZ4" s="61">
        <f xml:space="preserve"> Time!BZ$22</f>
        <v>2039</v>
      </c>
      <c r="CA4" s="61">
        <f xml:space="preserve"> Time!CA$22</f>
        <v>2039</v>
      </c>
      <c r="CB4" s="61">
        <f xml:space="preserve"> Time!CB$22</f>
        <v>2039</v>
      </c>
      <c r="CC4" s="61">
        <f xml:space="preserve"> Time!CC$22</f>
        <v>2039</v>
      </c>
      <c r="CD4" s="61">
        <f xml:space="preserve"> Time!CD$22</f>
        <v>2040</v>
      </c>
      <c r="CE4" s="61">
        <f xml:space="preserve"> Time!CE$22</f>
        <v>2040</v>
      </c>
      <c r="CF4" s="61">
        <f xml:space="preserve"> Time!CF$22</f>
        <v>2040</v>
      </c>
      <c r="CG4" s="61">
        <f xml:space="preserve"> Time!CG$22</f>
        <v>2040</v>
      </c>
      <c r="CH4" s="61">
        <f xml:space="preserve"> Time!CH$22</f>
        <v>2041</v>
      </c>
      <c r="CI4" s="61">
        <f xml:space="preserve"> Time!CI$22</f>
        <v>2041</v>
      </c>
      <c r="CJ4" s="61">
        <f xml:space="preserve"> Time!CJ$22</f>
        <v>2041</v>
      </c>
      <c r="CK4" s="61">
        <f xml:space="preserve"> Time!CK$22</f>
        <v>2041</v>
      </c>
      <c r="CL4" s="61">
        <f xml:space="preserve"> Time!CL$22</f>
        <v>2042</v>
      </c>
      <c r="CM4" s="61">
        <f xml:space="preserve"> Time!CM$22</f>
        <v>2042</v>
      </c>
      <c r="CN4" s="61">
        <f xml:space="preserve"> Time!CN$22</f>
        <v>2042</v>
      </c>
      <c r="CO4" s="61">
        <f xml:space="preserve"> Time!CO$22</f>
        <v>2042</v>
      </c>
      <c r="CP4" s="61">
        <f xml:space="preserve"> Time!CP$22</f>
        <v>2043</v>
      </c>
      <c r="CQ4" s="61">
        <f xml:space="preserve"> Time!CQ$22</f>
        <v>2043</v>
      </c>
      <c r="CR4" s="61">
        <f xml:space="preserve"> Time!CR$22</f>
        <v>2043</v>
      </c>
      <c r="CS4" s="61">
        <f xml:space="preserve"> Time!CS$22</f>
        <v>2043</v>
      </c>
      <c r="CT4" s="61">
        <f xml:space="preserve"> Time!CT$22</f>
        <v>2044</v>
      </c>
      <c r="CU4" s="61">
        <f xml:space="preserve"> Time!CU$22</f>
        <v>2044</v>
      </c>
      <c r="CV4" s="61">
        <f xml:space="preserve"> Time!CV$22</f>
        <v>2044</v>
      </c>
      <c r="CW4" s="61">
        <f xml:space="preserve"> Time!CW$22</f>
        <v>2044</v>
      </c>
      <c r="CX4" s="61">
        <f xml:space="preserve"> Time!CX$22</f>
        <v>2045</v>
      </c>
      <c r="CY4" s="61">
        <f xml:space="preserve"> Time!CY$22</f>
        <v>2045</v>
      </c>
      <c r="CZ4" s="61">
        <f xml:space="preserve"> Time!CZ$22</f>
        <v>2045</v>
      </c>
      <c r="DA4" s="61">
        <f xml:space="preserve"> Time!DA$22</f>
        <v>2045</v>
      </c>
      <c r="DB4" s="61">
        <f xml:space="preserve"> Time!DB$22</f>
        <v>2046</v>
      </c>
      <c r="DC4" s="61">
        <f xml:space="preserve"> Time!DC$22</f>
        <v>2046</v>
      </c>
      <c r="DD4" s="61">
        <f xml:space="preserve"> Time!DD$22</f>
        <v>2046</v>
      </c>
      <c r="DE4" s="61">
        <f xml:space="preserve"> Time!DE$22</f>
        <v>2046</v>
      </c>
      <c r="DF4" s="61">
        <f xml:space="preserve"> Time!DF$22</f>
        <v>2047</v>
      </c>
      <c r="DG4" s="61">
        <f xml:space="preserve"> Time!DG$22</f>
        <v>2047</v>
      </c>
      <c r="DH4" s="61">
        <f xml:space="preserve"> Time!DH$22</f>
        <v>2047</v>
      </c>
      <c r="DI4" s="61">
        <f xml:space="preserve"> Time!DI$22</f>
        <v>2047</v>
      </c>
      <c r="DJ4" s="61">
        <f xml:space="preserve"> Time!DJ$22</f>
        <v>2048</v>
      </c>
    </row>
    <row r="5" spans="1:114" ht="14.4" x14ac:dyDescent="0.25">
      <c r="A5" s="7"/>
      <c r="B5" s="7"/>
      <c r="C5" s="8"/>
      <c r="D5" s="10"/>
      <c r="E5" s="16" t="str">
        <f xml:space="preserve"> Time!E$9</f>
        <v>Model column counter</v>
      </c>
      <c r="F5" s="17" t="s">
        <v>24</v>
      </c>
      <c r="G5" s="7" t="s">
        <v>1</v>
      </c>
      <c r="H5" s="17" t="s">
        <v>25</v>
      </c>
      <c r="I5" s="10"/>
      <c r="J5" s="10">
        <f xml:space="preserve"> Time!J$9</f>
        <v>1</v>
      </c>
      <c r="K5" s="10">
        <f xml:space="preserve"> Time!K$9</f>
        <v>2</v>
      </c>
      <c r="L5" s="10">
        <f xml:space="preserve"> Time!L$9</f>
        <v>3</v>
      </c>
      <c r="M5" s="10">
        <f xml:space="preserve"> Time!M$9</f>
        <v>4</v>
      </c>
      <c r="N5" s="10">
        <f xml:space="preserve"> Time!N$9</f>
        <v>5</v>
      </c>
      <c r="O5" s="10">
        <f xml:space="preserve"> Time!O$9</f>
        <v>6</v>
      </c>
      <c r="P5" s="10">
        <f xml:space="preserve"> Time!P$9</f>
        <v>7</v>
      </c>
      <c r="Q5" s="10">
        <f xml:space="preserve"> Time!Q$9</f>
        <v>8</v>
      </c>
      <c r="R5" s="10">
        <f xml:space="preserve"> Time!R$9</f>
        <v>9</v>
      </c>
      <c r="S5" s="10">
        <f xml:space="preserve"> Time!S$9</f>
        <v>10</v>
      </c>
      <c r="T5" s="10">
        <f xml:space="preserve"> Time!T$9</f>
        <v>11</v>
      </c>
      <c r="U5" s="10">
        <f xml:space="preserve"> Time!U$9</f>
        <v>12</v>
      </c>
      <c r="V5" s="10">
        <f xml:space="preserve"> Time!V$9</f>
        <v>13</v>
      </c>
      <c r="W5" s="10">
        <f xml:space="preserve"> Time!W$9</f>
        <v>14</v>
      </c>
      <c r="X5" s="10">
        <f xml:space="preserve"> Time!X$9</f>
        <v>15</v>
      </c>
      <c r="Y5" s="10">
        <f xml:space="preserve"> Time!Y$9</f>
        <v>16</v>
      </c>
      <c r="Z5" s="10">
        <f xml:space="preserve"> Time!Z$9</f>
        <v>17</v>
      </c>
      <c r="AA5" s="10">
        <f xml:space="preserve"> Time!AA$9</f>
        <v>18</v>
      </c>
      <c r="AB5" s="10">
        <f xml:space="preserve"> Time!AB$9</f>
        <v>19</v>
      </c>
      <c r="AC5" s="10">
        <f xml:space="preserve"> Time!AC$9</f>
        <v>20</v>
      </c>
      <c r="AD5" s="10">
        <f xml:space="preserve"> Time!AD$9</f>
        <v>21</v>
      </c>
      <c r="AE5" s="10">
        <f xml:space="preserve"> Time!AE$9</f>
        <v>22</v>
      </c>
      <c r="AF5" s="10">
        <f xml:space="preserve"> Time!AF$9</f>
        <v>23</v>
      </c>
      <c r="AG5" s="10">
        <f xml:space="preserve"> Time!AG$9</f>
        <v>24</v>
      </c>
      <c r="AH5" s="10">
        <f xml:space="preserve"> Time!AH$9</f>
        <v>25</v>
      </c>
      <c r="AI5" s="10">
        <f xml:space="preserve"> Time!AI$9</f>
        <v>26</v>
      </c>
      <c r="AJ5" s="10">
        <f xml:space="preserve"> Time!AJ$9</f>
        <v>27</v>
      </c>
      <c r="AK5" s="10">
        <f xml:space="preserve"> Time!AK$9</f>
        <v>28</v>
      </c>
      <c r="AL5" s="10">
        <f xml:space="preserve"> Time!AL$9</f>
        <v>29</v>
      </c>
      <c r="AM5" s="10">
        <f xml:space="preserve"> Time!AM$9</f>
        <v>30</v>
      </c>
      <c r="AN5" s="10">
        <f xml:space="preserve"> Time!AN$9</f>
        <v>31</v>
      </c>
      <c r="AO5" s="10">
        <f xml:space="preserve"> Time!AO$9</f>
        <v>32</v>
      </c>
      <c r="AP5" s="10">
        <f xml:space="preserve"> Time!AP$9</f>
        <v>33</v>
      </c>
      <c r="AQ5" s="10">
        <f xml:space="preserve"> Time!AQ$9</f>
        <v>34</v>
      </c>
      <c r="AR5" s="10">
        <f xml:space="preserve"> Time!AR$9</f>
        <v>35</v>
      </c>
      <c r="AS5" s="10">
        <f xml:space="preserve"> Time!AS$9</f>
        <v>36</v>
      </c>
      <c r="AT5" s="10">
        <f xml:space="preserve"> Time!AT$9</f>
        <v>37</v>
      </c>
      <c r="AU5" s="10">
        <f xml:space="preserve"> Time!AU$9</f>
        <v>38</v>
      </c>
      <c r="AV5" s="10">
        <f xml:space="preserve"> Time!AV$9</f>
        <v>39</v>
      </c>
      <c r="AW5" s="10">
        <f xml:space="preserve"> Time!AW$9</f>
        <v>40</v>
      </c>
      <c r="AX5" s="10">
        <f xml:space="preserve"> Time!AX$9</f>
        <v>41</v>
      </c>
      <c r="AY5" s="10">
        <f xml:space="preserve"> Time!AY$9</f>
        <v>42</v>
      </c>
      <c r="AZ5" s="10">
        <f xml:space="preserve"> Time!AZ$9</f>
        <v>43</v>
      </c>
      <c r="BA5" s="10">
        <f xml:space="preserve"> Time!BA$9</f>
        <v>44</v>
      </c>
      <c r="BB5" s="10">
        <f xml:space="preserve"> Time!BB$9</f>
        <v>45</v>
      </c>
      <c r="BC5" s="10">
        <f xml:space="preserve"> Time!BC$9</f>
        <v>46</v>
      </c>
      <c r="BD5" s="10">
        <f xml:space="preserve"> Time!BD$9</f>
        <v>47</v>
      </c>
      <c r="BE5" s="10">
        <f xml:space="preserve"> Time!BE$9</f>
        <v>48</v>
      </c>
      <c r="BF5" s="10">
        <f xml:space="preserve"> Time!BF$9</f>
        <v>49</v>
      </c>
      <c r="BG5" s="10">
        <f xml:space="preserve"> Time!BG$9</f>
        <v>50</v>
      </c>
      <c r="BH5" s="10">
        <f xml:space="preserve"> Time!BH$9</f>
        <v>51</v>
      </c>
      <c r="BI5" s="10">
        <f xml:space="preserve"> Time!BI$9</f>
        <v>52</v>
      </c>
      <c r="BJ5" s="10">
        <f xml:space="preserve"> Time!BJ$9</f>
        <v>53</v>
      </c>
      <c r="BK5" s="10">
        <f xml:space="preserve"> Time!BK$9</f>
        <v>54</v>
      </c>
      <c r="BL5" s="10">
        <f xml:space="preserve"> Time!BL$9</f>
        <v>55</v>
      </c>
      <c r="BM5" s="10">
        <f xml:space="preserve"> Time!BM$9</f>
        <v>56</v>
      </c>
      <c r="BN5" s="10">
        <f xml:space="preserve"> Time!BN$9</f>
        <v>57</v>
      </c>
      <c r="BO5" s="10">
        <f xml:space="preserve"> Time!BO$9</f>
        <v>58</v>
      </c>
      <c r="BP5" s="10">
        <f xml:space="preserve"> Time!BP$9</f>
        <v>59</v>
      </c>
      <c r="BQ5" s="10">
        <f xml:space="preserve"> Time!BQ$9</f>
        <v>60</v>
      </c>
      <c r="BR5" s="10">
        <f xml:space="preserve"> Time!BR$9</f>
        <v>61</v>
      </c>
      <c r="BS5" s="10">
        <f xml:space="preserve"> Time!BS$9</f>
        <v>62</v>
      </c>
      <c r="BT5" s="10">
        <f xml:space="preserve"> Time!BT$9</f>
        <v>63</v>
      </c>
      <c r="BU5" s="10">
        <f xml:space="preserve"> Time!BU$9</f>
        <v>64</v>
      </c>
      <c r="BV5" s="10">
        <f xml:space="preserve"> Time!BV$9</f>
        <v>65</v>
      </c>
      <c r="BW5" s="10">
        <f xml:space="preserve"> Time!BW$9</f>
        <v>66</v>
      </c>
      <c r="BX5" s="10">
        <f xml:space="preserve"> Time!BX$9</f>
        <v>67</v>
      </c>
      <c r="BY5" s="10">
        <f xml:space="preserve"> Time!BY$9</f>
        <v>68</v>
      </c>
      <c r="BZ5" s="10">
        <f xml:space="preserve"> Time!BZ$9</f>
        <v>69</v>
      </c>
      <c r="CA5" s="10">
        <f xml:space="preserve"> Time!CA$9</f>
        <v>70</v>
      </c>
      <c r="CB5" s="10">
        <f xml:space="preserve"> Time!CB$9</f>
        <v>71</v>
      </c>
      <c r="CC5" s="10">
        <f xml:space="preserve"> Time!CC$9</f>
        <v>72</v>
      </c>
      <c r="CD5" s="10">
        <f xml:space="preserve"> Time!CD$9</f>
        <v>73</v>
      </c>
      <c r="CE5" s="10">
        <f xml:space="preserve"> Time!CE$9</f>
        <v>74</v>
      </c>
      <c r="CF5" s="10">
        <f xml:space="preserve"> Time!CF$9</f>
        <v>75</v>
      </c>
      <c r="CG5" s="10">
        <f xml:space="preserve"> Time!CG$9</f>
        <v>76</v>
      </c>
      <c r="CH5" s="10">
        <f xml:space="preserve"> Time!CH$9</f>
        <v>77</v>
      </c>
      <c r="CI5" s="10">
        <f xml:space="preserve"> Time!CI$9</f>
        <v>78</v>
      </c>
      <c r="CJ5" s="10">
        <f xml:space="preserve"> Time!CJ$9</f>
        <v>79</v>
      </c>
      <c r="CK5" s="10">
        <f xml:space="preserve"> Time!CK$9</f>
        <v>80</v>
      </c>
      <c r="CL5" s="10">
        <f xml:space="preserve"> Time!CL$9</f>
        <v>81</v>
      </c>
      <c r="CM5" s="10">
        <f xml:space="preserve"> Time!CM$9</f>
        <v>82</v>
      </c>
      <c r="CN5" s="10">
        <f xml:space="preserve"> Time!CN$9</f>
        <v>83</v>
      </c>
      <c r="CO5" s="10">
        <f xml:space="preserve"> Time!CO$9</f>
        <v>84</v>
      </c>
      <c r="CP5" s="10">
        <f xml:space="preserve"> Time!CP$9</f>
        <v>85</v>
      </c>
      <c r="CQ5" s="10">
        <f xml:space="preserve"> Time!CQ$9</f>
        <v>86</v>
      </c>
      <c r="CR5" s="10">
        <f xml:space="preserve"> Time!CR$9</f>
        <v>87</v>
      </c>
      <c r="CS5" s="10">
        <f xml:space="preserve"> Time!CS$9</f>
        <v>88</v>
      </c>
      <c r="CT5" s="10">
        <f xml:space="preserve"> Time!CT$9</f>
        <v>89</v>
      </c>
      <c r="CU5" s="10">
        <f xml:space="preserve"> Time!CU$9</f>
        <v>90</v>
      </c>
      <c r="CV5" s="10">
        <f xml:space="preserve"> Time!CV$9</f>
        <v>91</v>
      </c>
      <c r="CW5" s="10">
        <f xml:space="preserve"> Time!CW$9</f>
        <v>92</v>
      </c>
      <c r="CX5" s="10">
        <f xml:space="preserve"> Time!CX$9</f>
        <v>93</v>
      </c>
      <c r="CY5" s="10">
        <f xml:space="preserve"> Time!CY$9</f>
        <v>94</v>
      </c>
      <c r="CZ5" s="10">
        <f xml:space="preserve"> Time!CZ$9</f>
        <v>95</v>
      </c>
      <c r="DA5" s="10">
        <f xml:space="preserve"> Time!DA$9</f>
        <v>96</v>
      </c>
      <c r="DB5" s="10">
        <f xml:space="preserve"> Time!DB$9</f>
        <v>97</v>
      </c>
      <c r="DC5" s="10">
        <f xml:space="preserve"> Time!DC$9</f>
        <v>98</v>
      </c>
      <c r="DD5" s="10">
        <f xml:space="preserve"> Time!DD$9</f>
        <v>99</v>
      </c>
      <c r="DE5" s="10">
        <f xml:space="preserve"> Time!DE$9</f>
        <v>100</v>
      </c>
      <c r="DF5" s="10">
        <f xml:space="preserve"> Time!DF$9</f>
        <v>101</v>
      </c>
      <c r="DG5" s="10">
        <f xml:space="preserve"> Time!DG$9</f>
        <v>102</v>
      </c>
      <c r="DH5" s="10">
        <f xml:space="preserve"> Time!DH$9</f>
        <v>103</v>
      </c>
      <c r="DI5" s="10">
        <f xml:space="preserve"> Time!DI$9</f>
        <v>104</v>
      </c>
      <c r="DJ5" s="10">
        <f xml:space="preserve"> Time!DJ$9</f>
        <v>105</v>
      </c>
    </row>
    <row r="6" spans="1:114" ht="14.4" x14ac:dyDescent="0.25">
      <c r="A6" s="19" t="s">
        <v>130</v>
      </c>
      <c r="B6" s="19"/>
      <c r="C6" s="20"/>
      <c r="D6" s="22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  <c r="CJ6" s="38"/>
      <c r="CK6" s="38"/>
      <c r="CL6" s="38"/>
      <c r="CM6" s="38"/>
      <c r="CN6" s="38"/>
      <c r="CO6" s="38"/>
      <c r="CP6" s="38"/>
      <c r="CQ6" s="38"/>
      <c r="CR6" s="38"/>
      <c r="CS6" s="38"/>
      <c r="CT6" s="38"/>
      <c r="CU6" s="38"/>
      <c r="CV6" s="38"/>
      <c r="CW6" s="38"/>
      <c r="CX6" s="38"/>
      <c r="CY6" s="38"/>
      <c r="CZ6" s="38"/>
      <c r="DA6" s="38"/>
      <c r="DB6" s="38"/>
      <c r="DC6" s="38"/>
      <c r="DD6" s="38"/>
      <c r="DE6" s="38"/>
      <c r="DF6" s="38"/>
      <c r="DG6" s="38"/>
      <c r="DH6" s="38"/>
      <c r="DI6" s="38"/>
      <c r="DJ6" s="38"/>
    </row>
    <row r="7" spans="1:114" x14ac:dyDescent="0.25">
      <c r="E7" s="313" t="str">
        <f xml:space="preserve"> InpC!E$20</f>
        <v>annual escalation</v>
      </c>
      <c r="F7" s="314" t="str">
        <f xml:space="preserve"> InpC!F$20</f>
        <v>rate</v>
      </c>
      <c r="G7" s="284"/>
    </row>
    <row r="8" spans="1:114" x14ac:dyDescent="0.25">
      <c r="E8" s="284">
        <f xml:space="preserve"> InpC!E$21</f>
        <v>44440</v>
      </c>
      <c r="F8" s="286">
        <f xml:space="preserve"> InpC!F$21</f>
        <v>0.09</v>
      </c>
      <c r="G8" s="284" t="str">
        <f xml:space="preserve"> InpC!G$21</f>
        <v>%p.a</v>
      </c>
    </row>
    <row r="9" spans="1:114" x14ac:dyDescent="0.25">
      <c r="E9" s="284">
        <f xml:space="preserve"> InpC!E$22</f>
        <v>44805</v>
      </c>
      <c r="F9" s="286">
        <f xml:space="preserve"> InpC!F$22</f>
        <v>0.08</v>
      </c>
      <c r="G9" s="284" t="str">
        <f xml:space="preserve"> InpC!G$22</f>
        <v>%p.a</v>
      </c>
    </row>
    <row r="10" spans="1:114" x14ac:dyDescent="0.25">
      <c r="E10" s="284">
        <f xml:space="preserve"> InpC!E$23</f>
        <v>45170</v>
      </c>
      <c r="F10" s="286">
        <f xml:space="preserve"> InpC!F$23</f>
        <v>7.0000000000000007E-2</v>
      </c>
      <c r="G10" s="284" t="str">
        <f xml:space="preserve"> InpC!G$23</f>
        <v>%p.a</v>
      </c>
    </row>
    <row r="11" spans="1:114" x14ac:dyDescent="0.25">
      <c r="E11" s="284">
        <f xml:space="preserve"> InpC!E$24</f>
        <v>45536</v>
      </c>
      <c r="F11" s="286">
        <f xml:space="preserve"> InpC!F$24</f>
        <v>0.06</v>
      </c>
      <c r="G11" s="284" t="str">
        <f xml:space="preserve"> InpC!G$24</f>
        <v>%p.a</v>
      </c>
    </row>
    <row r="12" spans="1:114" x14ac:dyDescent="0.25">
      <c r="E12" s="284">
        <f xml:space="preserve"> InpC!E$25</f>
        <v>45901</v>
      </c>
      <c r="F12" s="286">
        <f xml:space="preserve"> InpC!F$25</f>
        <v>0.05</v>
      </c>
      <c r="G12" s="284" t="str">
        <f xml:space="preserve"> InpC!G$25</f>
        <v>%p.a</v>
      </c>
    </row>
    <row r="13" spans="1:114" x14ac:dyDescent="0.25">
      <c r="E13" s="284">
        <f xml:space="preserve"> InpC!E$26</f>
        <v>46266</v>
      </c>
      <c r="F13" s="286">
        <f xml:space="preserve"> InpC!F$26</f>
        <v>0.04</v>
      </c>
      <c r="G13" s="284" t="str">
        <f xml:space="preserve"> InpC!G$26</f>
        <v>%p.a</v>
      </c>
    </row>
    <row r="14" spans="1:114" x14ac:dyDescent="0.25">
      <c r="E14" s="284" t="str">
        <f xml:space="preserve"> Time!E$18</f>
        <v xml:space="preserve">Model period ending </v>
      </c>
      <c r="F14" s="284">
        <f xml:space="preserve"> Time!F$18</f>
        <v>0</v>
      </c>
      <c r="G14" s="284" t="str">
        <f xml:space="preserve"> Time!G$18</f>
        <v>date</v>
      </c>
      <c r="H14" s="284">
        <f xml:space="preserve"> Time!H$18</f>
        <v>0</v>
      </c>
      <c r="I14" s="284">
        <f xml:space="preserve"> Time!I$18</f>
        <v>0</v>
      </c>
      <c r="J14" s="284">
        <f xml:space="preserve"> Time!J$18</f>
        <v>44651</v>
      </c>
      <c r="K14" s="284">
        <f xml:space="preserve"> Time!K$18</f>
        <v>44742</v>
      </c>
      <c r="L14" s="284">
        <f xml:space="preserve"> Time!L$18</f>
        <v>44834</v>
      </c>
      <c r="M14" s="284">
        <f xml:space="preserve"> Time!M$18</f>
        <v>44926</v>
      </c>
      <c r="N14" s="284">
        <f xml:space="preserve"> Time!N$18</f>
        <v>45016</v>
      </c>
      <c r="O14" s="284">
        <f xml:space="preserve"> Time!O$18</f>
        <v>45107</v>
      </c>
      <c r="P14" s="284">
        <f xml:space="preserve"> Time!P$18</f>
        <v>45199</v>
      </c>
      <c r="Q14" s="284">
        <f xml:space="preserve"> Time!Q$18</f>
        <v>45291</v>
      </c>
      <c r="R14" s="284">
        <f xml:space="preserve"> Time!R$18</f>
        <v>45382</v>
      </c>
      <c r="S14" s="284">
        <f xml:space="preserve"> Time!S$18</f>
        <v>45473</v>
      </c>
      <c r="T14" s="284">
        <f xml:space="preserve"> Time!T$18</f>
        <v>45565</v>
      </c>
      <c r="U14" s="284">
        <f xml:space="preserve"> Time!U$18</f>
        <v>45657</v>
      </c>
      <c r="V14" s="284">
        <f xml:space="preserve"> Time!V$18</f>
        <v>45747</v>
      </c>
      <c r="W14" s="284">
        <f xml:space="preserve"> Time!W$18</f>
        <v>45838</v>
      </c>
      <c r="X14" s="284">
        <f xml:space="preserve"> Time!X$18</f>
        <v>45930</v>
      </c>
      <c r="Y14" s="284">
        <f xml:space="preserve"> Time!Y$18</f>
        <v>46022</v>
      </c>
      <c r="Z14" s="284">
        <f xml:space="preserve"> Time!Z$18</f>
        <v>46112</v>
      </c>
      <c r="AA14" s="284">
        <f xml:space="preserve"> Time!AA$18</f>
        <v>46203</v>
      </c>
      <c r="AB14" s="284">
        <f xml:space="preserve"> Time!AB$18</f>
        <v>46295</v>
      </c>
      <c r="AC14" s="284">
        <f xml:space="preserve"> Time!AC$18</f>
        <v>46387</v>
      </c>
      <c r="AD14" s="284">
        <f xml:space="preserve"> Time!AD$18</f>
        <v>46477</v>
      </c>
      <c r="AE14" s="284">
        <f xml:space="preserve"> Time!AE$18</f>
        <v>46568</v>
      </c>
      <c r="AF14" s="284">
        <f xml:space="preserve"> Time!AF$18</f>
        <v>46660</v>
      </c>
      <c r="AG14" s="284">
        <f xml:space="preserve"> Time!AG$18</f>
        <v>46752</v>
      </c>
      <c r="AH14" s="284">
        <f xml:space="preserve"> Time!AH$18</f>
        <v>46843</v>
      </c>
      <c r="AI14" s="284">
        <f xml:space="preserve"> Time!AI$18</f>
        <v>46934</v>
      </c>
      <c r="AJ14" s="284">
        <f xml:space="preserve"> Time!AJ$18</f>
        <v>47026</v>
      </c>
      <c r="AK14" s="284">
        <f xml:space="preserve"> Time!AK$18</f>
        <v>47118</v>
      </c>
      <c r="AL14" s="284">
        <f xml:space="preserve"> Time!AL$18</f>
        <v>47208</v>
      </c>
      <c r="AM14" s="284">
        <f xml:space="preserve"> Time!AM$18</f>
        <v>47299</v>
      </c>
      <c r="AN14" s="284">
        <f xml:space="preserve"> Time!AN$18</f>
        <v>47391</v>
      </c>
      <c r="AO14" s="284">
        <f xml:space="preserve"> Time!AO$18</f>
        <v>47483</v>
      </c>
      <c r="AP14" s="284">
        <f xml:space="preserve"> Time!AP$18</f>
        <v>47573</v>
      </c>
      <c r="AQ14" s="284">
        <f xml:space="preserve"> Time!AQ$18</f>
        <v>47664</v>
      </c>
      <c r="AR14" s="284">
        <f xml:space="preserve"> Time!AR$18</f>
        <v>47756</v>
      </c>
      <c r="AS14" s="284">
        <f xml:space="preserve"> Time!AS$18</f>
        <v>47848</v>
      </c>
      <c r="AT14" s="284">
        <f xml:space="preserve"> Time!AT$18</f>
        <v>47938</v>
      </c>
      <c r="AU14" s="284">
        <f xml:space="preserve"> Time!AU$18</f>
        <v>48029</v>
      </c>
      <c r="AV14" s="284">
        <f xml:space="preserve"> Time!AV$18</f>
        <v>48121</v>
      </c>
      <c r="AW14" s="284">
        <f xml:space="preserve"> Time!AW$18</f>
        <v>48213</v>
      </c>
      <c r="AX14" s="284">
        <f xml:space="preserve"> Time!AX$18</f>
        <v>48304</v>
      </c>
      <c r="AY14" s="284">
        <f xml:space="preserve"> Time!AY$18</f>
        <v>48395</v>
      </c>
      <c r="AZ14" s="284">
        <f xml:space="preserve"> Time!AZ$18</f>
        <v>48487</v>
      </c>
      <c r="BA14" s="284">
        <f xml:space="preserve"> Time!BA$18</f>
        <v>48579</v>
      </c>
      <c r="BB14" s="284">
        <f xml:space="preserve"> Time!BB$18</f>
        <v>48669</v>
      </c>
      <c r="BC14" s="284">
        <f xml:space="preserve"> Time!BC$18</f>
        <v>48760</v>
      </c>
      <c r="BD14" s="284">
        <f xml:space="preserve"> Time!BD$18</f>
        <v>48852</v>
      </c>
      <c r="BE14" s="284">
        <f xml:space="preserve"> Time!BE$18</f>
        <v>48944</v>
      </c>
      <c r="BF14" s="284">
        <f xml:space="preserve"> Time!BF$18</f>
        <v>49034</v>
      </c>
      <c r="BG14" s="284">
        <f xml:space="preserve"> Time!BG$18</f>
        <v>49125</v>
      </c>
      <c r="BH14" s="284">
        <f xml:space="preserve"> Time!BH$18</f>
        <v>49217</v>
      </c>
      <c r="BI14" s="284">
        <f xml:space="preserve"> Time!BI$18</f>
        <v>49309</v>
      </c>
      <c r="BJ14" s="284">
        <f xml:space="preserve"> Time!BJ$18</f>
        <v>49399</v>
      </c>
      <c r="BK14" s="284">
        <f xml:space="preserve"> Time!BK$18</f>
        <v>49490</v>
      </c>
      <c r="BL14" s="284">
        <f xml:space="preserve"> Time!BL$18</f>
        <v>49582</v>
      </c>
      <c r="BM14" s="284">
        <f xml:space="preserve"> Time!BM$18</f>
        <v>49674</v>
      </c>
      <c r="BN14" s="284">
        <f xml:space="preserve"> Time!BN$18</f>
        <v>49765</v>
      </c>
      <c r="BO14" s="284">
        <f xml:space="preserve"> Time!BO$18</f>
        <v>49856</v>
      </c>
      <c r="BP14" s="284">
        <f xml:space="preserve"> Time!BP$18</f>
        <v>49948</v>
      </c>
      <c r="BQ14" s="284">
        <f xml:space="preserve"> Time!BQ$18</f>
        <v>50040</v>
      </c>
      <c r="BR14" s="284">
        <f xml:space="preserve"> Time!BR$18</f>
        <v>50130</v>
      </c>
      <c r="BS14" s="284">
        <f xml:space="preserve"> Time!BS$18</f>
        <v>50221</v>
      </c>
      <c r="BT14" s="284">
        <f xml:space="preserve"> Time!BT$18</f>
        <v>50313</v>
      </c>
      <c r="BU14" s="284">
        <f xml:space="preserve"> Time!BU$18</f>
        <v>50405</v>
      </c>
      <c r="BV14" s="284">
        <f xml:space="preserve"> Time!BV$18</f>
        <v>50495</v>
      </c>
      <c r="BW14" s="284">
        <f xml:space="preserve"> Time!BW$18</f>
        <v>50586</v>
      </c>
      <c r="BX14" s="284">
        <f xml:space="preserve"> Time!BX$18</f>
        <v>50678</v>
      </c>
      <c r="BY14" s="284">
        <f xml:space="preserve"> Time!BY$18</f>
        <v>50770</v>
      </c>
      <c r="BZ14" s="284">
        <f xml:space="preserve"> Time!BZ$18</f>
        <v>50860</v>
      </c>
      <c r="CA14" s="284">
        <f xml:space="preserve"> Time!CA$18</f>
        <v>50951</v>
      </c>
      <c r="CB14" s="284">
        <f xml:space="preserve"> Time!CB$18</f>
        <v>51043</v>
      </c>
      <c r="CC14" s="284">
        <f xml:space="preserve"> Time!CC$18</f>
        <v>51135</v>
      </c>
      <c r="CD14" s="284">
        <f xml:space="preserve"> Time!CD$18</f>
        <v>51226</v>
      </c>
      <c r="CE14" s="284">
        <f xml:space="preserve"> Time!CE$18</f>
        <v>51317</v>
      </c>
      <c r="CF14" s="284">
        <f xml:space="preserve"> Time!CF$18</f>
        <v>51409</v>
      </c>
      <c r="CG14" s="284">
        <f xml:space="preserve"> Time!CG$18</f>
        <v>51501</v>
      </c>
      <c r="CH14" s="284">
        <f xml:space="preserve"> Time!CH$18</f>
        <v>51591</v>
      </c>
      <c r="CI14" s="284">
        <f xml:space="preserve"> Time!CI$18</f>
        <v>51682</v>
      </c>
      <c r="CJ14" s="284">
        <f xml:space="preserve"> Time!CJ$18</f>
        <v>51774</v>
      </c>
      <c r="CK14" s="284">
        <f xml:space="preserve"> Time!CK$18</f>
        <v>51866</v>
      </c>
      <c r="CL14" s="284">
        <f xml:space="preserve"> Time!CL$18</f>
        <v>51956</v>
      </c>
      <c r="CM14" s="284">
        <f xml:space="preserve"> Time!CM$18</f>
        <v>52047</v>
      </c>
      <c r="CN14" s="284">
        <f xml:space="preserve"> Time!CN$18</f>
        <v>52139</v>
      </c>
      <c r="CO14" s="284">
        <f xml:space="preserve"> Time!CO$18</f>
        <v>52231</v>
      </c>
      <c r="CP14" s="284">
        <f xml:space="preserve"> Time!CP$18</f>
        <v>52321</v>
      </c>
      <c r="CQ14" s="284">
        <f xml:space="preserve"> Time!CQ$18</f>
        <v>52412</v>
      </c>
      <c r="CR14" s="284">
        <f xml:space="preserve"> Time!CR$18</f>
        <v>52504</v>
      </c>
      <c r="CS14" s="284">
        <f xml:space="preserve"> Time!CS$18</f>
        <v>52596</v>
      </c>
      <c r="CT14" s="284">
        <f xml:space="preserve"> Time!CT$18</f>
        <v>52687</v>
      </c>
      <c r="CU14" s="284">
        <f xml:space="preserve"> Time!CU$18</f>
        <v>52778</v>
      </c>
      <c r="CV14" s="284">
        <f xml:space="preserve"> Time!CV$18</f>
        <v>52870</v>
      </c>
      <c r="CW14" s="284">
        <f xml:space="preserve"> Time!CW$18</f>
        <v>52962</v>
      </c>
      <c r="CX14" s="284">
        <f xml:space="preserve"> Time!CX$18</f>
        <v>53052</v>
      </c>
      <c r="CY14" s="284">
        <f xml:space="preserve"> Time!CY$18</f>
        <v>53143</v>
      </c>
      <c r="CZ14" s="284">
        <f xml:space="preserve"> Time!CZ$18</f>
        <v>53235</v>
      </c>
      <c r="DA14" s="284">
        <f xml:space="preserve"> Time!DA$18</f>
        <v>53327</v>
      </c>
      <c r="DB14" s="284">
        <f xml:space="preserve"> Time!DB$18</f>
        <v>53417</v>
      </c>
      <c r="DC14" s="284">
        <f xml:space="preserve"> Time!DC$18</f>
        <v>53508</v>
      </c>
      <c r="DD14" s="284">
        <f xml:space="preserve"> Time!DD$18</f>
        <v>53600</v>
      </c>
      <c r="DE14" s="284">
        <f xml:space="preserve"> Time!DE$18</f>
        <v>53692</v>
      </c>
      <c r="DF14" s="284">
        <f xml:space="preserve"> Time!DF$18</f>
        <v>53782</v>
      </c>
      <c r="DG14" s="284">
        <f xml:space="preserve"> Time!DG$18</f>
        <v>53873</v>
      </c>
      <c r="DH14" s="284">
        <f xml:space="preserve"> Time!DH$18</f>
        <v>53965</v>
      </c>
      <c r="DI14" s="284">
        <f xml:space="preserve"> Time!DI$18</f>
        <v>54057</v>
      </c>
      <c r="DJ14" s="284">
        <f xml:space="preserve"> Time!DJ$18</f>
        <v>54148</v>
      </c>
    </row>
    <row r="15" spans="1:114" s="124" customFormat="1" x14ac:dyDescent="0.25">
      <c r="A15" s="301"/>
      <c r="B15" s="301"/>
      <c r="C15" s="302"/>
      <c r="E15" s="303" t="s">
        <v>197</v>
      </c>
      <c r="F15" s="303"/>
      <c r="G15" s="303" t="s">
        <v>26</v>
      </c>
      <c r="H15" s="303"/>
      <c r="I15" s="303"/>
      <c r="J15" s="304">
        <f t="shared" ref="J15:AO15" si="0">VLOOKUP(J$14,$E$8:$F$13,2,TRUE)</f>
        <v>0.09</v>
      </c>
      <c r="K15" s="304">
        <f t="shared" si="0"/>
        <v>0.09</v>
      </c>
      <c r="L15" s="304">
        <f t="shared" si="0"/>
        <v>0.08</v>
      </c>
      <c r="M15" s="304">
        <f t="shared" si="0"/>
        <v>0.08</v>
      </c>
      <c r="N15" s="304">
        <f t="shared" si="0"/>
        <v>0.08</v>
      </c>
      <c r="O15" s="304">
        <f t="shared" si="0"/>
        <v>0.08</v>
      </c>
      <c r="P15" s="304">
        <f t="shared" si="0"/>
        <v>7.0000000000000007E-2</v>
      </c>
      <c r="Q15" s="304">
        <f t="shared" si="0"/>
        <v>7.0000000000000007E-2</v>
      </c>
      <c r="R15" s="304">
        <f t="shared" si="0"/>
        <v>7.0000000000000007E-2</v>
      </c>
      <c r="S15" s="304">
        <f t="shared" si="0"/>
        <v>7.0000000000000007E-2</v>
      </c>
      <c r="T15" s="304">
        <f t="shared" si="0"/>
        <v>0.06</v>
      </c>
      <c r="U15" s="304">
        <f t="shared" si="0"/>
        <v>0.06</v>
      </c>
      <c r="V15" s="304">
        <f t="shared" si="0"/>
        <v>0.06</v>
      </c>
      <c r="W15" s="304">
        <f t="shared" si="0"/>
        <v>0.06</v>
      </c>
      <c r="X15" s="304">
        <f t="shared" si="0"/>
        <v>0.05</v>
      </c>
      <c r="Y15" s="304">
        <f t="shared" si="0"/>
        <v>0.05</v>
      </c>
      <c r="Z15" s="304">
        <f t="shared" si="0"/>
        <v>0.05</v>
      </c>
      <c r="AA15" s="304">
        <f t="shared" si="0"/>
        <v>0.05</v>
      </c>
      <c r="AB15" s="304">
        <f t="shared" si="0"/>
        <v>0.04</v>
      </c>
      <c r="AC15" s="304">
        <f t="shared" si="0"/>
        <v>0.04</v>
      </c>
      <c r="AD15" s="304">
        <f t="shared" si="0"/>
        <v>0.04</v>
      </c>
      <c r="AE15" s="304">
        <f t="shared" si="0"/>
        <v>0.04</v>
      </c>
      <c r="AF15" s="304">
        <f t="shared" si="0"/>
        <v>0.04</v>
      </c>
      <c r="AG15" s="304">
        <f t="shared" si="0"/>
        <v>0.04</v>
      </c>
      <c r="AH15" s="304">
        <f t="shared" si="0"/>
        <v>0.04</v>
      </c>
      <c r="AI15" s="304">
        <f t="shared" si="0"/>
        <v>0.04</v>
      </c>
      <c r="AJ15" s="304">
        <f t="shared" si="0"/>
        <v>0.04</v>
      </c>
      <c r="AK15" s="304">
        <f t="shared" si="0"/>
        <v>0.04</v>
      </c>
      <c r="AL15" s="304">
        <f t="shared" si="0"/>
        <v>0.04</v>
      </c>
      <c r="AM15" s="304">
        <f t="shared" si="0"/>
        <v>0.04</v>
      </c>
      <c r="AN15" s="304">
        <f t="shared" si="0"/>
        <v>0.04</v>
      </c>
      <c r="AO15" s="304">
        <f t="shared" si="0"/>
        <v>0.04</v>
      </c>
      <c r="AP15" s="304">
        <f t="shared" ref="AP15:BU15" si="1">VLOOKUP(AP$14,$E$8:$F$13,2,TRUE)</f>
        <v>0.04</v>
      </c>
      <c r="AQ15" s="304">
        <f t="shared" si="1"/>
        <v>0.04</v>
      </c>
      <c r="AR15" s="304">
        <f t="shared" si="1"/>
        <v>0.04</v>
      </c>
      <c r="AS15" s="304">
        <f t="shared" si="1"/>
        <v>0.04</v>
      </c>
      <c r="AT15" s="304">
        <f t="shared" si="1"/>
        <v>0.04</v>
      </c>
      <c r="AU15" s="304">
        <f t="shared" si="1"/>
        <v>0.04</v>
      </c>
      <c r="AV15" s="304">
        <f t="shared" si="1"/>
        <v>0.04</v>
      </c>
      <c r="AW15" s="304">
        <f t="shared" si="1"/>
        <v>0.04</v>
      </c>
      <c r="AX15" s="304">
        <f t="shared" si="1"/>
        <v>0.04</v>
      </c>
      <c r="AY15" s="304">
        <f t="shared" si="1"/>
        <v>0.04</v>
      </c>
      <c r="AZ15" s="304">
        <f t="shared" si="1"/>
        <v>0.04</v>
      </c>
      <c r="BA15" s="304">
        <f t="shared" si="1"/>
        <v>0.04</v>
      </c>
      <c r="BB15" s="304">
        <f t="shared" si="1"/>
        <v>0.04</v>
      </c>
      <c r="BC15" s="304">
        <f t="shared" si="1"/>
        <v>0.04</v>
      </c>
      <c r="BD15" s="304">
        <f t="shared" si="1"/>
        <v>0.04</v>
      </c>
      <c r="BE15" s="304">
        <f t="shared" si="1"/>
        <v>0.04</v>
      </c>
      <c r="BF15" s="304">
        <f t="shared" si="1"/>
        <v>0.04</v>
      </c>
      <c r="BG15" s="304">
        <f t="shared" si="1"/>
        <v>0.04</v>
      </c>
      <c r="BH15" s="304">
        <f t="shared" si="1"/>
        <v>0.04</v>
      </c>
      <c r="BI15" s="304">
        <f t="shared" si="1"/>
        <v>0.04</v>
      </c>
      <c r="BJ15" s="304">
        <f t="shared" si="1"/>
        <v>0.04</v>
      </c>
      <c r="BK15" s="304">
        <f t="shared" si="1"/>
        <v>0.04</v>
      </c>
      <c r="BL15" s="304">
        <f t="shared" si="1"/>
        <v>0.04</v>
      </c>
      <c r="BM15" s="304">
        <f t="shared" si="1"/>
        <v>0.04</v>
      </c>
      <c r="BN15" s="304">
        <f t="shared" si="1"/>
        <v>0.04</v>
      </c>
      <c r="BO15" s="304">
        <f t="shared" si="1"/>
        <v>0.04</v>
      </c>
      <c r="BP15" s="304">
        <f t="shared" si="1"/>
        <v>0.04</v>
      </c>
      <c r="BQ15" s="304">
        <f t="shared" si="1"/>
        <v>0.04</v>
      </c>
      <c r="BR15" s="304">
        <f t="shared" si="1"/>
        <v>0.04</v>
      </c>
      <c r="BS15" s="304">
        <f t="shared" si="1"/>
        <v>0.04</v>
      </c>
      <c r="BT15" s="304">
        <f t="shared" si="1"/>
        <v>0.04</v>
      </c>
      <c r="BU15" s="304">
        <f t="shared" si="1"/>
        <v>0.04</v>
      </c>
      <c r="BV15" s="304">
        <f t="shared" ref="BV15:DA15" si="2">VLOOKUP(BV$14,$E$8:$F$13,2,TRUE)</f>
        <v>0.04</v>
      </c>
      <c r="BW15" s="304">
        <f t="shared" si="2"/>
        <v>0.04</v>
      </c>
      <c r="BX15" s="304">
        <f t="shared" si="2"/>
        <v>0.04</v>
      </c>
      <c r="BY15" s="304">
        <f t="shared" si="2"/>
        <v>0.04</v>
      </c>
      <c r="BZ15" s="304">
        <f t="shared" si="2"/>
        <v>0.04</v>
      </c>
      <c r="CA15" s="304">
        <f t="shared" si="2"/>
        <v>0.04</v>
      </c>
      <c r="CB15" s="304">
        <f t="shared" si="2"/>
        <v>0.04</v>
      </c>
      <c r="CC15" s="304">
        <f t="shared" si="2"/>
        <v>0.04</v>
      </c>
      <c r="CD15" s="304">
        <f t="shared" si="2"/>
        <v>0.04</v>
      </c>
      <c r="CE15" s="304">
        <f t="shared" si="2"/>
        <v>0.04</v>
      </c>
      <c r="CF15" s="304">
        <f t="shared" si="2"/>
        <v>0.04</v>
      </c>
      <c r="CG15" s="304">
        <f t="shared" si="2"/>
        <v>0.04</v>
      </c>
      <c r="CH15" s="304">
        <f t="shared" si="2"/>
        <v>0.04</v>
      </c>
      <c r="CI15" s="304">
        <f t="shared" si="2"/>
        <v>0.04</v>
      </c>
      <c r="CJ15" s="304">
        <f t="shared" si="2"/>
        <v>0.04</v>
      </c>
      <c r="CK15" s="304">
        <f t="shared" si="2"/>
        <v>0.04</v>
      </c>
      <c r="CL15" s="304">
        <f t="shared" si="2"/>
        <v>0.04</v>
      </c>
      <c r="CM15" s="304">
        <f t="shared" si="2"/>
        <v>0.04</v>
      </c>
      <c r="CN15" s="304">
        <f t="shared" si="2"/>
        <v>0.04</v>
      </c>
      <c r="CO15" s="304">
        <f t="shared" si="2"/>
        <v>0.04</v>
      </c>
      <c r="CP15" s="304">
        <f t="shared" si="2"/>
        <v>0.04</v>
      </c>
      <c r="CQ15" s="304">
        <f t="shared" si="2"/>
        <v>0.04</v>
      </c>
      <c r="CR15" s="304">
        <f t="shared" si="2"/>
        <v>0.04</v>
      </c>
      <c r="CS15" s="304">
        <f t="shared" si="2"/>
        <v>0.04</v>
      </c>
      <c r="CT15" s="304">
        <f t="shared" si="2"/>
        <v>0.04</v>
      </c>
      <c r="CU15" s="304">
        <f t="shared" si="2"/>
        <v>0.04</v>
      </c>
      <c r="CV15" s="304">
        <f t="shared" si="2"/>
        <v>0.04</v>
      </c>
      <c r="CW15" s="304">
        <f t="shared" si="2"/>
        <v>0.04</v>
      </c>
      <c r="CX15" s="304">
        <f t="shared" si="2"/>
        <v>0.04</v>
      </c>
      <c r="CY15" s="304">
        <f t="shared" si="2"/>
        <v>0.04</v>
      </c>
      <c r="CZ15" s="304">
        <f t="shared" si="2"/>
        <v>0.04</v>
      </c>
      <c r="DA15" s="304">
        <f t="shared" si="2"/>
        <v>0.04</v>
      </c>
      <c r="DB15" s="304">
        <f t="shared" ref="DB15:DJ15" si="3">VLOOKUP(DB$14,$E$8:$F$13,2,TRUE)</f>
        <v>0.04</v>
      </c>
      <c r="DC15" s="304">
        <f t="shared" si="3"/>
        <v>0.04</v>
      </c>
      <c r="DD15" s="304">
        <f t="shared" si="3"/>
        <v>0.04</v>
      </c>
      <c r="DE15" s="304">
        <f t="shared" si="3"/>
        <v>0.04</v>
      </c>
      <c r="DF15" s="304">
        <f t="shared" si="3"/>
        <v>0.04</v>
      </c>
      <c r="DG15" s="304">
        <f t="shared" si="3"/>
        <v>0.04</v>
      </c>
      <c r="DH15" s="304">
        <f t="shared" si="3"/>
        <v>0.04</v>
      </c>
      <c r="DI15" s="304">
        <f t="shared" si="3"/>
        <v>0.04</v>
      </c>
      <c r="DJ15" s="304">
        <f t="shared" si="3"/>
        <v>0.04</v>
      </c>
    </row>
    <row r="17" spans="1:114" x14ac:dyDescent="0.25">
      <c r="E17" s="285" t="str">
        <f xml:space="preserve"> InpC!E$103</f>
        <v>No of period in a year</v>
      </c>
      <c r="F17" s="285">
        <f xml:space="preserve"> InpC!F$103</f>
        <v>4</v>
      </c>
      <c r="G17" s="285" t="str">
        <f xml:space="preserve"> InpC!G$103</f>
        <v>period</v>
      </c>
    </row>
    <row r="18" spans="1:114" x14ac:dyDescent="0.25">
      <c r="E18" s="293" t="str">
        <f t="shared" ref="E18:AJ18" si="4" xml:space="preserve"> E$15</f>
        <v>Annual escalation rate</v>
      </c>
      <c r="F18" s="293">
        <f t="shared" si="4"/>
        <v>0</v>
      </c>
      <c r="G18" s="293" t="str">
        <f t="shared" si="4"/>
        <v>%</v>
      </c>
      <c r="H18" s="293">
        <f t="shared" si="4"/>
        <v>0</v>
      </c>
      <c r="I18" s="293">
        <f t="shared" si="4"/>
        <v>0</v>
      </c>
      <c r="J18" s="293">
        <f t="shared" si="4"/>
        <v>0.09</v>
      </c>
      <c r="K18" s="293">
        <f t="shared" si="4"/>
        <v>0.09</v>
      </c>
      <c r="L18" s="293">
        <f t="shared" si="4"/>
        <v>0.08</v>
      </c>
      <c r="M18" s="293">
        <f t="shared" si="4"/>
        <v>0.08</v>
      </c>
      <c r="N18" s="293">
        <f t="shared" si="4"/>
        <v>0.08</v>
      </c>
      <c r="O18" s="293">
        <f t="shared" si="4"/>
        <v>0.08</v>
      </c>
      <c r="P18" s="293">
        <f t="shared" si="4"/>
        <v>7.0000000000000007E-2</v>
      </c>
      <c r="Q18" s="293">
        <f t="shared" si="4"/>
        <v>7.0000000000000007E-2</v>
      </c>
      <c r="R18" s="293">
        <f t="shared" si="4"/>
        <v>7.0000000000000007E-2</v>
      </c>
      <c r="S18" s="293">
        <f t="shared" si="4"/>
        <v>7.0000000000000007E-2</v>
      </c>
      <c r="T18" s="293">
        <f t="shared" si="4"/>
        <v>0.06</v>
      </c>
      <c r="U18" s="293">
        <f t="shared" si="4"/>
        <v>0.06</v>
      </c>
      <c r="V18" s="293">
        <f t="shared" si="4"/>
        <v>0.06</v>
      </c>
      <c r="W18" s="293">
        <f t="shared" si="4"/>
        <v>0.06</v>
      </c>
      <c r="X18" s="293">
        <f t="shared" si="4"/>
        <v>0.05</v>
      </c>
      <c r="Y18" s="293">
        <f t="shared" si="4"/>
        <v>0.05</v>
      </c>
      <c r="Z18" s="293">
        <f t="shared" si="4"/>
        <v>0.05</v>
      </c>
      <c r="AA18" s="293">
        <f t="shared" si="4"/>
        <v>0.05</v>
      </c>
      <c r="AB18" s="293">
        <f t="shared" si="4"/>
        <v>0.04</v>
      </c>
      <c r="AC18" s="293">
        <f t="shared" si="4"/>
        <v>0.04</v>
      </c>
      <c r="AD18" s="293">
        <f t="shared" si="4"/>
        <v>0.04</v>
      </c>
      <c r="AE18" s="293">
        <f t="shared" si="4"/>
        <v>0.04</v>
      </c>
      <c r="AF18" s="293">
        <f t="shared" si="4"/>
        <v>0.04</v>
      </c>
      <c r="AG18" s="293">
        <f t="shared" si="4"/>
        <v>0.04</v>
      </c>
      <c r="AH18" s="293">
        <f t="shared" si="4"/>
        <v>0.04</v>
      </c>
      <c r="AI18" s="293">
        <f t="shared" si="4"/>
        <v>0.04</v>
      </c>
      <c r="AJ18" s="293">
        <f t="shared" si="4"/>
        <v>0.04</v>
      </c>
      <c r="AK18" s="293">
        <f t="shared" ref="AK18:BP18" si="5" xml:space="preserve"> AK$15</f>
        <v>0.04</v>
      </c>
      <c r="AL18" s="293">
        <f t="shared" si="5"/>
        <v>0.04</v>
      </c>
      <c r="AM18" s="293">
        <f t="shared" si="5"/>
        <v>0.04</v>
      </c>
      <c r="AN18" s="293">
        <f t="shared" si="5"/>
        <v>0.04</v>
      </c>
      <c r="AO18" s="293">
        <f t="shared" si="5"/>
        <v>0.04</v>
      </c>
      <c r="AP18" s="293">
        <f t="shared" si="5"/>
        <v>0.04</v>
      </c>
      <c r="AQ18" s="293">
        <f t="shared" si="5"/>
        <v>0.04</v>
      </c>
      <c r="AR18" s="293">
        <f t="shared" si="5"/>
        <v>0.04</v>
      </c>
      <c r="AS18" s="293">
        <f t="shared" si="5"/>
        <v>0.04</v>
      </c>
      <c r="AT18" s="293">
        <f t="shared" si="5"/>
        <v>0.04</v>
      </c>
      <c r="AU18" s="293">
        <f t="shared" si="5"/>
        <v>0.04</v>
      </c>
      <c r="AV18" s="293">
        <f t="shared" si="5"/>
        <v>0.04</v>
      </c>
      <c r="AW18" s="293">
        <f t="shared" si="5"/>
        <v>0.04</v>
      </c>
      <c r="AX18" s="293">
        <f t="shared" si="5"/>
        <v>0.04</v>
      </c>
      <c r="AY18" s="293">
        <f t="shared" si="5"/>
        <v>0.04</v>
      </c>
      <c r="AZ18" s="293">
        <f t="shared" si="5"/>
        <v>0.04</v>
      </c>
      <c r="BA18" s="293">
        <f t="shared" si="5"/>
        <v>0.04</v>
      </c>
      <c r="BB18" s="293">
        <f t="shared" si="5"/>
        <v>0.04</v>
      </c>
      <c r="BC18" s="293">
        <f t="shared" si="5"/>
        <v>0.04</v>
      </c>
      <c r="BD18" s="293">
        <f t="shared" si="5"/>
        <v>0.04</v>
      </c>
      <c r="BE18" s="293">
        <f t="shared" si="5"/>
        <v>0.04</v>
      </c>
      <c r="BF18" s="293">
        <f t="shared" si="5"/>
        <v>0.04</v>
      </c>
      <c r="BG18" s="293">
        <f t="shared" si="5"/>
        <v>0.04</v>
      </c>
      <c r="BH18" s="293">
        <f t="shared" si="5"/>
        <v>0.04</v>
      </c>
      <c r="BI18" s="293">
        <f t="shared" si="5"/>
        <v>0.04</v>
      </c>
      <c r="BJ18" s="293">
        <f t="shared" si="5"/>
        <v>0.04</v>
      </c>
      <c r="BK18" s="293">
        <f t="shared" si="5"/>
        <v>0.04</v>
      </c>
      <c r="BL18" s="293">
        <f t="shared" si="5"/>
        <v>0.04</v>
      </c>
      <c r="BM18" s="293">
        <f t="shared" si="5"/>
        <v>0.04</v>
      </c>
      <c r="BN18" s="293">
        <f t="shared" si="5"/>
        <v>0.04</v>
      </c>
      <c r="BO18" s="293">
        <f t="shared" si="5"/>
        <v>0.04</v>
      </c>
      <c r="BP18" s="293">
        <f t="shared" si="5"/>
        <v>0.04</v>
      </c>
      <c r="BQ18" s="293">
        <f t="shared" ref="BQ18:CV18" si="6" xml:space="preserve"> BQ$15</f>
        <v>0.04</v>
      </c>
      <c r="BR18" s="293">
        <f t="shared" si="6"/>
        <v>0.04</v>
      </c>
      <c r="BS18" s="293">
        <f t="shared" si="6"/>
        <v>0.04</v>
      </c>
      <c r="BT18" s="293">
        <f t="shared" si="6"/>
        <v>0.04</v>
      </c>
      <c r="BU18" s="293">
        <f t="shared" si="6"/>
        <v>0.04</v>
      </c>
      <c r="BV18" s="293">
        <f t="shared" si="6"/>
        <v>0.04</v>
      </c>
      <c r="BW18" s="293">
        <f t="shared" si="6"/>
        <v>0.04</v>
      </c>
      <c r="BX18" s="293">
        <f t="shared" si="6"/>
        <v>0.04</v>
      </c>
      <c r="BY18" s="293">
        <f t="shared" si="6"/>
        <v>0.04</v>
      </c>
      <c r="BZ18" s="293">
        <f t="shared" si="6"/>
        <v>0.04</v>
      </c>
      <c r="CA18" s="293">
        <f t="shared" si="6"/>
        <v>0.04</v>
      </c>
      <c r="CB18" s="293">
        <f t="shared" si="6"/>
        <v>0.04</v>
      </c>
      <c r="CC18" s="293">
        <f t="shared" si="6"/>
        <v>0.04</v>
      </c>
      <c r="CD18" s="293">
        <f t="shared" si="6"/>
        <v>0.04</v>
      </c>
      <c r="CE18" s="293">
        <f t="shared" si="6"/>
        <v>0.04</v>
      </c>
      <c r="CF18" s="293">
        <f t="shared" si="6"/>
        <v>0.04</v>
      </c>
      <c r="CG18" s="293">
        <f t="shared" si="6"/>
        <v>0.04</v>
      </c>
      <c r="CH18" s="293">
        <f t="shared" si="6"/>
        <v>0.04</v>
      </c>
      <c r="CI18" s="293">
        <f t="shared" si="6"/>
        <v>0.04</v>
      </c>
      <c r="CJ18" s="293">
        <f t="shared" si="6"/>
        <v>0.04</v>
      </c>
      <c r="CK18" s="293">
        <f t="shared" si="6"/>
        <v>0.04</v>
      </c>
      <c r="CL18" s="293">
        <f t="shared" si="6"/>
        <v>0.04</v>
      </c>
      <c r="CM18" s="293">
        <f t="shared" si="6"/>
        <v>0.04</v>
      </c>
      <c r="CN18" s="293">
        <f t="shared" si="6"/>
        <v>0.04</v>
      </c>
      <c r="CO18" s="293">
        <f t="shared" si="6"/>
        <v>0.04</v>
      </c>
      <c r="CP18" s="293">
        <f t="shared" si="6"/>
        <v>0.04</v>
      </c>
      <c r="CQ18" s="293">
        <f t="shared" si="6"/>
        <v>0.04</v>
      </c>
      <c r="CR18" s="293">
        <f t="shared" si="6"/>
        <v>0.04</v>
      </c>
      <c r="CS18" s="293">
        <f t="shared" si="6"/>
        <v>0.04</v>
      </c>
      <c r="CT18" s="293">
        <f t="shared" si="6"/>
        <v>0.04</v>
      </c>
      <c r="CU18" s="293">
        <f t="shared" si="6"/>
        <v>0.04</v>
      </c>
      <c r="CV18" s="293">
        <f t="shared" si="6"/>
        <v>0.04</v>
      </c>
      <c r="CW18" s="293">
        <f t="shared" ref="CW18:DJ18" si="7" xml:space="preserve"> CW$15</f>
        <v>0.04</v>
      </c>
      <c r="CX18" s="293">
        <f t="shared" si="7"/>
        <v>0.04</v>
      </c>
      <c r="CY18" s="293">
        <f t="shared" si="7"/>
        <v>0.04</v>
      </c>
      <c r="CZ18" s="293">
        <f t="shared" si="7"/>
        <v>0.04</v>
      </c>
      <c r="DA18" s="293">
        <f t="shared" si="7"/>
        <v>0.04</v>
      </c>
      <c r="DB18" s="293">
        <f t="shared" si="7"/>
        <v>0.04</v>
      </c>
      <c r="DC18" s="293">
        <f t="shared" si="7"/>
        <v>0.04</v>
      </c>
      <c r="DD18" s="293">
        <f t="shared" si="7"/>
        <v>0.04</v>
      </c>
      <c r="DE18" s="293">
        <f t="shared" si="7"/>
        <v>0.04</v>
      </c>
      <c r="DF18" s="293">
        <f t="shared" si="7"/>
        <v>0.04</v>
      </c>
      <c r="DG18" s="293">
        <f t="shared" si="7"/>
        <v>0.04</v>
      </c>
      <c r="DH18" s="293">
        <f t="shared" si="7"/>
        <v>0.04</v>
      </c>
      <c r="DI18" s="293">
        <f t="shared" si="7"/>
        <v>0.04</v>
      </c>
      <c r="DJ18" s="293">
        <f t="shared" si="7"/>
        <v>0.04</v>
      </c>
    </row>
    <row r="19" spans="1:114" s="124" customFormat="1" x14ac:dyDescent="0.25">
      <c r="A19" s="301"/>
      <c r="B19" s="301"/>
      <c r="C19" s="302"/>
      <c r="E19" s="303" t="s">
        <v>198</v>
      </c>
      <c r="F19" s="303"/>
      <c r="G19" s="303" t="s">
        <v>26</v>
      </c>
      <c r="H19" s="303"/>
      <c r="I19" s="303"/>
      <c r="J19" s="304">
        <f t="shared" ref="J19:AO19" si="8">J18/$F17</f>
        <v>2.2499999999999999E-2</v>
      </c>
      <c r="K19" s="304">
        <f t="shared" si="8"/>
        <v>2.2499999999999999E-2</v>
      </c>
      <c r="L19" s="304">
        <f t="shared" si="8"/>
        <v>0.02</v>
      </c>
      <c r="M19" s="304">
        <f t="shared" si="8"/>
        <v>0.02</v>
      </c>
      <c r="N19" s="304">
        <f t="shared" si="8"/>
        <v>0.02</v>
      </c>
      <c r="O19" s="304">
        <f t="shared" si="8"/>
        <v>0.02</v>
      </c>
      <c r="P19" s="304">
        <f t="shared" si="8"/>
        <v>1.7500000000000002E-2</v>
      </c>
      <c r="Q19" s="304">
        <f t="shared" si="8"/>
        <v>1.7500000000000002E-2</v>
      </c>
      <c r="R19" s="304">
        <f t="shared" si="8"/>
        <v>1.7500000000000002E-2</v>
      </c>
      <c r="S19" s="304">
        <f t="shared" si="8"/>
        <v>1.7500000000000002E-2</v>
      </c>
      <c r="T19" s="304">
        <f t="shared" si="8"/>
        <v>1.4999999999999999E-2</v>
      </c>
      <c r="U19" s="304">
        <f t="shared" si="8"/>
        <v>1.4999999999999999E-2</v>
      </c>
      <c r="V19" s="304">
        <f t="shared" si="8"/>
        <v>1.4999999999999999E-2</v>
      </c>
      <c r="W19" s="304">
        <f t="shared" si="8"/>
        <v>1.4999999999999999E-2</v>
      </c>
      <c r="X19" s="304">
        <f t="shared" si="8"/>
        <v>1.2500000000000001E-2</v>
      </c>
      <c r="Y19" s="304">
        <f t="shared" si="8"/>
        <v>1.2500000000000001E-2</v>
      </c>
      <c r="Z19" s="304">
        <f t="shared" si="8"/>
        <v>1.2500000000000001E-2</v>
      </c>
      <c r="AA19" s="304">
        <f t="shared" si="8"/>
        <v>1.2500000000000001E-2</v>
      </c>
      <c r="AB19" s="304">
        <f t="shared" si="8"/>
        <v>0.01</v>
      </c>
      <c r="AC19" s="304">
        <f t="shared" si="8"/>
        <v>0.01</v>
      </c>
      <c r="AD19" s="304">
        <f t="shared" si="8"/>
        <v>0.01</v>
      </c>
      <c r="AE19" s="304">
        <f t="shared" si="8"/>
        <v>0.01</v>
      </c>
      <c r="AF19" s="304">
        <f t="shared" si="8"/>
        <v>0.01</v>
      </c>
      <c r="AG19" s="304">
        <f t="shared" si="8"/>
        <v>0.01</v>
      </c>
      <c r="AH19" s="304">
        <f t="shared" si="8"/>
        <v>0.01</v>
      </c>
      <c r="AI19" s="304">
        <f t="shared" si="8"/>
        <v>0.01</v>
      </c>
      <c r="AJ19" s="304">
        <f t="shared" si="8"/>
        <v>0.01</v>
      </c>
      <c r="AK19" s="304">
        <f t="shared" si="8"/>
        <v>0.01</v>
      </c>
      <c r="AL19" s="304">
        <f t="shared" si="8"/>
        <v>0.01</v>
      </c>
      <c r="AM19" s="304">
        <f t="shared" si="8"/>
        <v>0.01</v>
      </c>
      <c r="AN19" s="304">
        <f t="shared" si="8"/>
        <v>0.01</v>
      </c>
      <c r="AO19" s="304">
        <f t="shared" si="8"/>
        <v>0.01</v>
      </c>
      <c r="AP19" s="304">
        <f t="shared" ref="AP19:BU19" si="9">AP18/$F17</f>
        <v>0.01</v>
      </c>
      <c r="AQ19" s="304">
        <f t="shared" si="9"/>
        <v>0.01</v>
      </c>
      <c r="AR19" s="304">
        <f t="shared" si="9"/>
        <v>0.01</v>
      </c>
      <c r="AS19" s="304">
        <f t="shared" si="9"/>
        <v>0.01</v>
      </c>
      <c r="AT19" s="304">
        <f t="shared" si="9"/>
        <v>0.01</v>
      </c>
      <c r="AU19" s="304">
        <f t="shared" si="9"/>
        <v>0.01</v>
      </c>
      <c r="AV19" s="304">
        <f t="shared" si="9"/>
        <v>0.01</v>
      </c>
      <c r="AW19" s="304">
        <f t="shared" si="9"/>
        <v>0.01</v>
      </c>
      <c r="AX19" s="304">
        <f t="shared" si="9"/>
        <v>0.01</v>
      </c>
      <c r="AY19" s="304">
        <f t="shared" si="9"/>
        <v>0.01</v>
      </c>
      <c r="AZ19" s="304">
        <f t="shared" si="9"/>
        <v>0.01</v>
      </c>
      <c r="BA19" s="304">
        <f t="shared" si="9"/>
        <v>0.01</v>
      </c>
      <c r="BB19" s="304">
        <f t="shared" si="9"/>
        <v>0.01</v>
      </c>
      <c r="BC19" s="304">
        <f t="shared" si="9"/>
        <v>0.01</v>
      </c>
      <c r="BD19" s="304">
        <f t="shared" si="9"/>
        <v>0.01</v>
      </c>
      <c r="BE19" s="304">
        <f t="shared" si="9"/>
        <v>0.01</v>
      </c>
      <c r="BF19" s="304">
        <f t="shared" si="9"/>
        <v>0.01</v>
      </c>
      <c r="BG19" s="304">
        <f t="shared" si="9"/>
        <v>0.01</v>
      </c>
      <c r="BH19" s="304">
        <f t="shared" si="9"/>
        <v>0.01</v>
      </c>
      <c r="BI19" s="304">
        <f t="shared" si="9"/>
        <v>0.01</v>
      </c>
      <c r="BJ19" s="304">
        <f t="shared" si="9"/>
        <v>0.01</v>
      </c>
      <c r="BK19" s="304">
        <f t="shared" si="9"/>
        <v>0.01</v>
      </c>
      <c r="BL19" s="304">
        <f t="shared" si="9"/>
        <v>0.01</v>
      </c>
      <c r="BM19" s="304">
        <f t="shared" si="9"/>
        <v>0.01</v>
      </c>
      <c r="BN19" s="304">
        <f t="shared" si="9"/>
        <v>0.01</v>
      </c>
      <c r="BO19" s="304">
        <f t="shared" si="9"/>
        <v>0.01</v>
      </c>
      <c r="BP19" s="304">
        <f t="shared" si="9"/>
        <v>0.01</v>
      </c>
      <c r="BQ19" s="304">
        <f t="shared" si="9"/>
        <v>0.01</v>
      </c>
      <c r="BR19" s="304">
        <f t="shared" si="9"/>
        <v>0.01</v>
      </c>
      <c r="BS19" s="304">
        <f t="shared" si="9"/>
        <v>0.01</v>
      </c>
      <c r="BT19" s="304">
        <f t="shared" si="9"/>
        <v>0.01</v>
      </c>
      <c r="BU19" s="304">
        <f t="shared" si="9"/>
        <v>0.01</v>
      </c>
      <c r="BV19" s="304">
        <f t="shared" ref="BV19:DA19" si="10">BV18/$F17</f>
        <v>0.01</v>
      </c>
      <c r="BW19" s="304">
        <f t="shared" si="10"/>
        <v>0.01</v>
      </c>
      <c r="BX19" s="304">
        <f t="shared" si="10"/>
        <v>0.01</v>
      </c>
      <c r="BY19" s="304">
        <f t="shared" si="10"/>
        <v>0.01</v>
      </c>
      <c r="BZ19" s="304">
        <f t="shared" si="10"/>
        <v>0.01</v>
      </c>
      <c r="CA19" s="304">
        <f t="shared" si="10"/>
        <v>0.01</v>
      </c>
      <c r="CB19" s="304">
        <f t="shared" si="10"/>
        <v>0.01</v>
      </c>
      <c r="CC19" s="304">
        <f t="shared" si="10"/>
        <v>0.01</v>
      </c>
      <c r="CD19" s="304">
        <f t="shared" si="10"/>
        <v>0.01</v>
      </c>
      <c r="CE19" s="304">
        <f t="shared" si="10"/>
        <v>0.01</v>
      </c>
      <c r="CF19" s="304">
        <f t="shared" si="10"/>
        <v>0.01</v>
      </c>
      <c r="CG19" s="304">
        <f t="shared" si="10"/>
        <v>0.01</v>
      </c>
      <c r="CH19" s="304">
        <f t="shared" si="10"/>
        <v>0.01</v>
      </c>
      <c r="CI19" s="304">
        <f t="shared" si="10"/>
        <v>0.01</v>
      </c>
      <c r="CJ19" s="304">
        <f t="shared" si="10"/>
        <v>0.01</v>
      </c>
      <c r="CK19" s="304">
        <f t="shared" si="10"/>
        <v>0.01</v>
      </c>
      <c r="CL19" s="304">
        <f t="shared" si="10"/>
        <v>0.01</v>
      </c>
      <c r="CM19" s="304">
        <f t="shared" si="10"/>
        <v>0.01</v>
      </c>
      <c r="CN19" s="304">
        <f t="shared" si="10"/>
        <v>0.01</v>
      </c>
      <c r="CO19" s="304">
        <f t="shared" si="10"/>
        <v>0.01</v>
      </c>
      <c r="CP19" s="304">
        <f t="shared" si="10"/>
        <v>0.01</v>
      </c>
      <c r="CQ19" s="304">
        <f t="shared" si="10"/>
        <v>0.01</v>
      </c>
      <c r="CR19" s="304">
        <f t="shared" si="10"/>
        <v>0.01</v>
      </c>
      <c r="CS19" s="304">
        <f t="shared" si="10"/>
        <v>0.01</v>
      </c>
      <c r="CT19" s="304">
        <f t="shared" si="10"/>
        <v>0.01</v>
      </c>
      <c r="CU19" s="304">
        <f t="shared" si="10"/>
        <v>0.01</v>
      </c>
      <c r="CV19" s="304">
        <f t="shared" si="10"/>
        <v>0.01</v>
      </c>
      <c r="CW19" s="304">
        <f t="shared" si="10"/>
        <v>0.01</v>
      </c>
      <c r="CX19" s="304">
        <f t="shared" si="10"/>
        <v>0.01</v>
      </c>
      <c r="CY19" s="304">
        <f t="shared" si="10"/>
        <v>0.01</v>
      </c>
      <c r="CZ19" s="304">
        <f t="shared" si="10"/>
        <v>0.01</v>
      </c>
      <c r="DA19" s="304">
        <f t="shared" si="10"/>
        <v>0.01</v>
      </c>
      <c r="DB19" s="304">
        <f t="shared" ref="DB19:DJ19" si="11">DB18/$F17</f>
        <v>0.01</v>
      </c>
      <c r="DC19" s="304">
        <f t="shared" si="11"/>
        <v>0.01</v>
      </c>
      <c r="DD19" s="304">
        <f t="shared" si="11"/>
        <v>0.01</v>
      </c>
      <c r="DE19" s="304">
        <f t="shared" si="11"/>
        <v>0.01</v>
      </c>
      <c r="DF19" s="304">
        <f t="shared" si="11"/>
        <v>0.01</v>
      </c>
      <c r="DG19" s="304">
        <f t="shared" si="11"/>
        <v>0.01</v>
      </c>
      <c r="DH19" s="304">
        <f t="shared" si="11"/>
        <v>0.01</v>
      </c>
      <c r="DI19" s="304">
        <f t="shared" si="11"/>
        <v>0.01</v>
      </c>
      <c r="DJ19" s="304">
        <f t="shared" si="11"/>
        <v>0.01</v>
      </c>
    </row>
    <row r="22" spans="1:114" x14ac:dyDescent="0.25">
      <c r="E22" s="285" t="str">
        <f xml:space="preserve"> Time!E$34</f>
        <v>Acquisition / initial balance date flag</v>
      </c>
      <c r="F22" s="285">
        <f xml:space="preserve"> Time!F$34</f>
        <v>0</v>
      </c>
      <c r="G22" s="285" t="str">
        <f xml:space="preserve"> Time!G$34</f>
        <v>flag</v>
      </c>
      <c r="H22" s="285">
        <f xml:space="preserve"> Time!H$34</f>
        <v>1</v>
      </c>
      <c r="I22" s="285">
        <f xml:space="preserve"> Time!I$34</f>
        <v>0</v>
      </c>
      <c r="J22" s="285">
        <f xml:space="preserve"> Time!J$34</f>
        <v>0</v>
      </c>
      <c r="K22" s="285">
        <f xml:space="preserve"> Time!K$34</f>
        <v>1</v>
      </c>
      <c r="L22" s="285">
        <f xml:space="preserve"> Time!L$34</f>
        <v>0</v>
      </c>
      <c r="M22" s="285">
        <f xml:space="preserve"> Time!M$34</f>
        <v>0</v>
      </c>
      <c r="N22" s="285">
        <f xml:space="preserve"> Time!N$34</f>
        <v>0</v>
      </c>
      <c r="O22" s="285">
        <f xml:space="preserve"> Time!O$34</f>
        <v>0</v>
      </c>
      <c r="P22" s="285">
        <f xml:space="preserve"> Time!P$34</f>
        <v>0</v>
      </c>
      <c r="Q22" s="285">
        <f xml:space="preserve"> Time!Q$34</f>
        <v>0</v>
      </c>
      <c r="R22" s="285">
        <f xml:space="preserve"> Time!R$34</f>
        <v>0</v>
      </c>
      <c r="S22" s="285">
        <f xml:space="preserve"> Time!S$34</f>
        <v>0</v>
      </c>
      <c r="T22" s="285">
        <f xml:space="preserve"> Time!T$34</f>
        <v>0</v>
      </c>
      <c r="U22" s="285">
        <f xml:space="preserve"> Time!U$34</f>
        <v>0</v>
      </c>
      <c r="V22" s="285">
        <f xml:space="preserve"> Time!V$34</f>
        <v>0</v>
      </c>
      <c r="W22" s="285">
        <f xml:space="preserve"> Time!W$34</f>
        <v>0</v>
      </c>
      <c r="X22" s="285">
        <f xml:space="preserve"> Time!X$34</f>
        <v>0</v>
      </c>
      <c r="Y22" s="285">
        <f xml:space="preserve"> Time!Y$34</f>
        <v>0</v>
      </c>
      <c r="Z22" s="285">
        <f xml:space="preserve"> Time!Z$34</f>
        <v>0</v>
      </c>
      <c r="AA22" s="285">
        <f xml:space="preserve"> Time!AA$34</f>
        <v>0</v>
      </c>
      <c r="AB22" s="285">
        <f xml:space="preserve"> Time!AB$34</f>
        <v>0</v>
      </c>
      <c r="AC22" s="285">
        <f xml:space="preserve"> Time!AC$34</f>
        <v>0</v>
      </c>
      <c r="AD22" s="285">
        <f xml:space="preserve"> Time!AD$34</f>
        <v>0</v>
      </c>
      <c r="AE22" s="285">
        <f xml:space="preserve"> Time!AE$34</f>
        <v>0</v>
      </c>
      <c r="AF22" s="285">
        <f xml:space="preserve"> Time!AF$34</f>
        <v>0</v>
      </c>
      <c r="AG22" s="285">
        <f xml:space="preserve"> Time!AG$34</f>
        <v>0</v>
      </c>
      <c r="AH22" s="285">
        <f xml:space="preserve"> Time!AH$34</f>
        <v>0</v>
      </c>
      <c r="AI22" s="285">
        <f xml:space="preserve"> Time!AI$34</f>
        <v>0</v>
      </c>
      <c r="AJ22" s="285">
        <f xml:space="preserve"> Time!AJ$34</f>
        <v>0</v>
      </c>
      <c r="AK22" s="285">
        <f xml:space="preserve"> Time!AK$34</f>
        <v>0</v>
      </c>
      <c r="AL22" s="285">
        <f xml:space="preserve"> Time!AL$34</f>
        <v>0</v>
      </c>
      <c r="AM22" s="285">
        <f xml:space="preserve"> Time!AM$34</f>
        <v>0</v>
      </c>
      <c r="AN22" s="285">
        <f xml:space="preserve"> Time!AN$34</f>
        <v>0</v>
      </c>
      <c r="AO22" s="285">
        <f xml:space="preserve"> Time!AO$34</f>
        <v>0</v>
      </c>
      <c r="AP22" s="285">
        <f xml:space="preserve"> Time!AP$34</f>
        <v>0</v>
      </c>
      <c r="AQ22" s="285">
        <f xml:space="preserve"> Time!AQ$34</f>
        <v>0</v>
      </c>
      <c r="AR22" s="285">
        <f xml:space="preserve"> Time!AR$34</f>
        <v>0</v>
      </c>
      <c r="AS22" s="285">
        <f xml:space="preserve"> Time!AS$34</f>
        <v>0</v>
      </c>
      <c r="AT22" s="285">
        <f xml:space="preserve"> Time!AT$34</f>
        <v>0</v>
      </c>
      <c r="AU22" s="285">
        <f xml:space="preserve"> Time!AU$34</f>
        <v>0</v>
      </c>
      <c r="AV22" s="285">
        <f xml:space="preserve"> Time!AV$34</f>
        <v>0</v>
      </c>
      <c r="AW22" s="285">
        <f xml:space="preserve"> Time!AW$34</f>
        <v>0</v>
      </c>
      <c r="AX22" s="285">
        <f xml:space="preserve"> Time!AX$34</f>
        <v>0</v>
      </c>
      <c r="AY22" s="285">
        <f xml:space="preserve"> Time!AY$34</f>
        <v>0</v>
      </c>
      <c r="AZ22" s="285">
        <f xml:space="preserve"> Time!AZ$34</f>
        <v>0</v>
      </c>
      <c r="BA22" s="285">
        <f xml:space="preserve"> Time!BA$34</f>
        <v>0</v>
      </c>
      <c r="BB22" s="285">
        <f xml:space="preserve"> Time!BB$34</f>
        <v>0</v>
      </c>
      <c r="BC22" s="285">
        <f xml:space="preserve"> Time!BC$34</f>
        <v>0</v>
      </c>
      <c r="BD22" s="285">
        <f xml:space="preserve"> Time!BD$34</f>
        <v>0</v>
      </c>
      <c r="BE22" s="285">
        <f xml:space="preserve"> Time!BE$34</f>
        <v>0</v>
      </c>
      <c r="BF22" s="285">
        <f xml:space="preserve"> Time!BF$34</f>
        <v>0</v>
      </c>
      <c r="BG22" s="285">
        <f xml:space="preserve"> Time!BG$34</f>
        <v>0</v>
      </c>
      <c r="BH22" s="285">
        <f xml:space="preserve"> Time!BH$34</f>
        <v>0</v>
      </c>
      <c r="BI22" s="285">
        <f xml:space="preserve"> Time!BI$34</f>
        <v>0</v>
      </c>
      <c r="BJ22" s="285">
        <f xml:space="preserve"> Time!BJ$34</f>
        <v>0</v>
      </c>
      <c r="BK22" s="285">
        <f xml:space="preserve"> Time!BK$34</f>
        <v>0</v>
      </c>
      <c r="BL22" s="285">
        <f xml:space="preserve"> Time!BL$34</f>
        <v>0</v>
      </c>
      <c r="BM22" s="285">
        <f xml:space="preserve"> Time!BM$34</f>
        <v>0</v>
      </c>
      <c r="BN22" s="285">
        <f xml:space="preserve"> Time!BN$34</f>
        <v>0</v>
      </c>
      <c r="BO22" s="285">
        <f xml:space="preserve"> Time!BO$34</f>
        <v>0</v>
      </c>
      <c r="BP22" s="285">
        <f xml:space="preserve"> Time!BP$34</f>
        <v>0</v>
      </c>
      <c r="BQ22" s="285">
        <f xml:space="preserve"> Time!BQ$34</f>
        <v>0</v>
      </c>
      <c r="BR22" s="285">
        <f xml:space="preserve"> Time!BR$34</f>
        <v>0</v>
      </c>
      <c r="BS22" s="285">
        <f xml:space="preserve"> Time!BS$34</f>
        <v>0</v>
      </c>
      <c r="BT22" s="285">
        <f xml:space="preserve"> Time!BT$34</f>
        <v>0</v>
      </c>
      <c r="BU22" s="285">
        <f xml:space="preserve"> Time!BU$34</f>
        <v>0</v>
      </c>
      <c r="BV22" s="285">
        <f xml:space="preserve"> Time!BV$34</f>
        <v>0</v>
      </c>
      <c r="BW22" s="285">
        <f xml:space="preserve"> Time!BW$34</f>
        <v>0</v>
      </c>
      <c r="BX22" s="285">
        <f xml:space="preserve"> Time!BX$34</f>
        <v>0</v>
      </c>
      <c r="BY22" s="285">
        <f xml:space="preserve"> Time!BY$34</f>
        <v>0</v>
      </c>
      <c r="BZ22" s="285">
        <f xml:space="preserve"> Time!BZ$34</f>
        <v>0</v>
      </c>
      <c r="CA22" s="285">
        <f xml:space="preserve"> Time!CA$34</f>
        <v>0</v>
      </c>
      <c r="CB22" s="285">
        <f xml:space="preserve"> Time!CB$34</f>
        <v>0</v>
      </c>
      <c r="CC22" s="285">
        <f xml:space="preserve"> Time!CC$34</f>
        <v>0</v>
      </c>
      <c r="CD22" s="285">
        <f xml:space="preserve"> Time!CD$34</f>
        <v>0</v>
      </c>
      <c r="CE22" s="285">
        <f xml:space="preserve"> Time!CE$34</f>
        <v>0</v>
      </c>
      <c r="CF22" s="285">
        <f xml:space="preserve"> Time!CF$34</f>
        <v>0</v>
      </c>
      <c r="CG22" s="285">
        <f xml:space="preserve"> Time!CG$34</f>
        <v>0</v>
      </c>
      <c r="CH22" s="285">
        <f xml:space="preserve"> Time!CH$34</f>
        <v>0</v>
      </c>
      <c r="CI22" s="285">
        <f xml:space="preserve"> Time!CI$34</f>
        <v>0</v>
      </c>
      <c r="CJ22" s="285">
        <f xml:space="preserve"> Time!CJ$34</f>
        <v>0</v>
      </c>
      <c r="CK22" s="285">
        <f xml:space="preserve"> Time!CK$34</f>
        <v>0</v>
      </c>
      <c r="CL22" s="285">
        <f xml:space="preserve"> Time!CL$34</f>
        <v>0</v>
      </c>
      <c r="CM22" s="285">
        <f xml:space="preserve"> Time!CM$34</f>
        <v>0</v>
      </c>
      <c r="CN22" s="285">
        <f xml:space="preserve"> Time!CN$34</f>
        <v>0</v>
      </c>
      <c r="CO22" s="285">
        <f xml:space="preserve"> Time!CO$34</f>
        <v>0</v>
      </c>
      <c r="CP22" s="285">
        <f xml:space="preserve"> Time!CP$34</f>
        <v>0</v>
      </c>
      <c r="CQ22" s="285">
        <f xml:space="preserve"> Time!CQ$34</f>
        <v>0</v>
      </c>
      <c r="CR22" s="285">
        <f xml:space="preserve"> Time!CR$34</f>
        <v>0</v>
      </c>
      <c r="CS22" s="285">
        <f xml:space="preserve"> Time!CS$34</f>
        <v>0</v>
      </c>
      <c r="CT22" s="285">
        <f xml:space="preserve"> Time!CT$34</f>
        <v>0</v>
      </c>
      <c r="CU22" s="285">
        <f xml:space="preserve"> Time!CU$34</f>
        <v>0</v>
      </c>
      <c r="CV22" s="285">
        <f xml:space="preserve"> Time!CV$34</f>
        <v>0</v>
      </c>
      <c r="CW22" s="285">
        <f xml:space="preserve"> Time!CW$34</f>
        <v>0</v>
      </c>
      <c r="CX22" s="285">
        <f xml:space="preserve"> Time!CX$34</f>
        <v>0</v>
      </c>
      <c r="CY22" s="285">
        <f xml:space="preserve"> Time!CY$34</f>
        <v>0</v>
      </c>
      <c r="CZ22" s="285">
        <f xml:space="preserve"> Time!CZ$34</f>
        <v>0</v>
      </c>
      <c r="DA22" s="285">
        <f xml:space="preserve"> Time!DA$34</f>
        <v>0</v>
      </c>
      <c r="DB22" s="285">
        <f xml:space="preserve"> Time!DB$34</f>
        <v>0</v>
      </c>
      <c r="DC22" s="285">
        <f xml:space="preserve"> Time!DC$34</f>
        <v>0</v>
      </c>
      <c r="DD22" s="285">
        <f xml:space="preserve"> Time!DD$34</f>
        <v>0</v>
      </c>
      <c r="DE22" s="285">
        <f xml:space="preserve"> Time!DE$34</f>
        <v>0</v>
      </c>
      <c r="DF22" s="285">
        <f xml:space="preserve"> Time!DF$34</f>
        <v>0</v>
      </c>
      <c r="DG22" s="285">
        <f xml:space="preserve"> Time!DG$34</f>
        <v>0</v>
      </c>
      <c r="DH22" s="285">
        <f xml:space="preserve"> Time!DH$34</f>
        <v>0</v>
      </c>
      <c r="DI22" s="285">
        <f xml:space="preserve"> Time!DI$34</f>
        <v>0</v>
      </c>
      <c r="DJ22" s="285">
        <f xml:space="preserve"> Time!DJ$34</f>
        <v>0</v>
      </c>
    </row>
    <row r="23" spans="1:114" x14ac:dyDescent="0.25">
      <c r="E23" s="285" t="str">
        <f xml:space="preserve"> Time!E$58</f>
        <v>Forecast period flag</v>
      </c>
      <c r="F23" s="285">
        <f xml:space="preserve"> Time!F$58</f>
        <v>0</v>
      </c>
      <c r="G23" s="285" t="str">
        <f xml:space="preserve"> Time!G$58</f>
        <v>flag</v>
      </c>
      <c r="H23" s="285">
        <f xml:space="preserve"> Time!H$58</f>
        <v>100</v>
      </c>
      <c r="I23" s="285">
        <f xml:space="preserve"> Time!I$58</f>
        <v>0</v>
      </c>
      <c r="J23" s="285">
        <f xml:space="preserve"> Time!J$58</f>
        <v>0</v>
      </c>
      <c r="K23" s="285">
        <f xml:space="preserve"> Time!K$58</f>
        <v>0</v>
      </c>
      <c r="L23" s="285">
        <f xml:space="preserve"> Time!L$58</f>
        <v>1</v>
      </c>
      <c r="M23" s="285">
        <f xml:space="preserve"> Time!M$58</f>
        <v>1</v>
      </c>
      <c r="N23" s="285">
        <f xml:space="preserve"> Time!N$58</f>
        <v>1</v>
      </c>
      <c r="O23" s="285">
        <f xml:space="preserve"> Time!O$58</f>
        <v>1</v>
      </c>
      <c r="P23" s="285">
        <f xml:space="preserve"> Time!P$58</f>
        <v>1</v>
      </c>
      <c r="Q23" s="285">
        <f xml:space="preserve"> Time!Q$58</f>
        <v>1</v>
      </c>
      <c r="R23" s="285">
        <f xml:space="preserve"> Time!R$58</f>
        <v>1</v>
      </c>
      <c r="S23" s="285">
        <f xml:space="preserve"> Time!S$58</f>
        <v>1</v>
      </c>
      <c r="T23" s="285">
        <f xml:space="preserve"> Time!T$58</f>
        <v>1</v>
      </c>
      <c r="U23" s="285">
        <f xml:space="preserve"> Time!U$58</f>
        <v>1</v>
      </c>
      <c r="V23" s="285">
        <f xml:space="preserve"> Time!V$58</f>
        <v>1</v>
      </c>
      <c r="W23" s="285">
        <f xml:space="preserve"> Time!W$58</f>
        <v>1</v>
      </c>
      <c r="X23" s="285">
        <f xml:space="preserve"> Time!X$58</f>
        <v>1</v>
      </c>
      <c r="Y23" s="285">
        <f xml:space="preserve"> Time!Y$58</f>
        <v>1</v>
      </c>
      <c r="Z23" s="285">
        <f xml:space="preserve"> Time!Z$58</f>
        <v>1</v>
      </c>
      <c r="AA23" s="285">
        <f xml:space="preserve"> Time!AA$58</f>
        <v>1</v>
      </c>
      <c r="AB23" s="285">
        <f xml:space="preserve"> Time!AB$58</f>
        <v>1</v>
      </c>
      <c r="AC23" s="285">
        <f xml:space="preserve"> Time!AC$58</f>
        <v>1</v>
      </c>
      <c r="AD23" s="285">
        <f xml:space="preserve"> Time!AD$58</f>
        <v>1</v>
      </c>
      <c r="AE23" s="285">
        <f xml:space="preserve"> Time!AE$58</f>
        <v>1</v>
      </c>
      <c r="AF23" s="285">
        <f xml:space="preserve"> Time!AF$58</f>
        <v>1</v>
      </c>
      <c r="AG23" s="285">
        <f xml:space="preserve"> Time!AG$58</f>
        <v>1</v>
      </c>
      <c r="AH23" s="285">
        <f xml:space="preserve"> Time!AH$58</f>
        <v>1</v>
      </c>
      <c r="AI23" s="285">
        <f xml:space="preserve"> Time!AI$58</f>
        <v>1</v>
      </c>
      <c r="AJ23" s="285">
        <f xml:space="preserve"> Time!AJ$58</f>
        <v>1</v>
      </c>
      <c r="AK23" s="285">
        <f xml:space="preserve"> Time!AK$58</f>
        <v>1</v>
      </c>
      <c r="AL23" s="285">
        <f xml:space="preserve"> Time!AL$58</f>
        <v>1</v>
      </c>
      <c r="AM23" s="285">
        <f xml:space="preserve"> Time!AM$58</f>
        <v>1</v>
      </c>
      <c r="AN23" s="285">
        <f xml:space="preserve"> Time!AN$58</f>
        <v>1</v>
      </c>
      <c r="AO23" s="285">
        <f xml:space="preserve"> Time!AO$58</f>
        <v>1</v>
      </c>
      <c r="AP23" s="285">
        <f xml:space="preserve"> Time!AP$58</f>
        <v>1</v>
      </c>
      <c r="AQ23" s="285">
        <f xml:space="preserve"> Time!AQ$58</f>
        <v>1</v>
      </c>
      <c r="AR23" s="285">
        <f xml:space="preserve"> Time!AR$58</f>
        <v>1</v>
      </c>
      <c r="AS23" s="285">
        <f xml:space="preserve"> Time!AS$58</f>
        <v>1</v>
      </c>
      <c r="AT23" s="285">
        <f xml:space="preserve"> Time!AT$58</f>
        <v>1</v>
      </c>
      <c r="AU23" s="285">
        <f xml:space="preserve"> Time!AU$58</f>
        <v>1</v>
      </c>
      <c r="AV23" s="285">
        <f xml:space="preserve"> Time!AV$58</f>
        <v>1</v>
      </c>
      <c r="AW23" s="285">
        <f xml:space="preserve"> Time!AW$58</f>
        <v>1</v>
      </c>
      <c r="AX23" s="285">
        <f xml:space="preserve"> Time!AX$58</f>
        <v>1</v>
      </c>
      <c r="AY23" s="285">
        <f xml:space="preserve"> Time!AY$58</f>
        <v>1</v>
      </c>
      <c r="AZ23" s="285">
        <f xml:space="preserve"> Time!AZ$58</f>
        <v>1</v>
      </c>
      <c r="BA23" s="285">
        <f xml:space="preserve"> Time!BA$58</f>
        <v>1</v>
      </c>
      <c r="BB23" s="285">
        <f xml:space="preserve"> Time!BB$58</f>
        <v>1</v>
      </c>
      <c r="BC23" s="285">
        <f xml:space="preserve"> Time!BC$58</f>
        <v>1</v>
      </c>
      <c r="BD23" s="285">
        <f xml:space="preserve"> Time!BD$58</f>
        <v>1</v>
      </c>
      <c r="BE23" s="285">
        <f xml:space="preserve"> Time!BE$58</f>
        <v>1</v>
      </c>
      <c r="BF23" s="285">
        <f xml:space="preserve"> Time!BF$58</f>
        <v>1</v>
      </c>
      <c r="BG23" s="285">
        <f xml:space="preserve"> Time!BG$58</f>
        <v>1</v>
      </c>
      <c r="BH23" s="285">
        <f xml:space="preserve"> Time!BH$58</f>
        <v>1</v>
      </c>
      <c r="BI23" s="285">
        <f xml:space="preserve"> Time!BI$58</f>
        <v>1</v>
      </c>
      <c r="BJ23" s="285">
        <f xml:space="preserve"> Time!BJ$58</f>
        <v>1</v>
      </c>
      <c r="BK23" s="285">
        <f xml:space="preserve"> Time!BK$58</f>
        <v>1</v>
      </c>
      <c r="BL23" s="285">
        <f xml:space="preserve"> Time!BL$58</f>
        <v>1</v>
      </c>
      <c r="BM23" s="285">
        <f xml:space="preserve"> Time!BM$58</f>
        <v>1</v>
      </c>
      <c r="BN23" s="285">
        <f xml:space="preserve"> Time!BN$58</f>
        <v>1</v>
      </c>
      <c r="BO23" s="285">
        <f xml:space="preserve"> Time!BO$58</f>
        <v>1</v>
      </c>
      <c r="BP23" s="285">
        <f xml:space="preserve"> Time!BP$58</f>
        <v>1</v>
      </c>
      <c r="BQ23" s="285">
        <f xml:space="preserve"> Time!BQ$58</f>
        <v>1</v>
      </c>
      <c r="BR23" s="285">
        <f xml:space="preserve"> Time!BR$58</f>
        <v>1</v>
      </c>
      <c r="BS23" s="285">
        <f xml:space="preserve"> Time!BS$58</f>
        <v>1</v>
      </c>
      <c r="BT23" s="285">
        <f xml:space="preserve"> Time!BT$58</f>
        <v>1</v>
      </c>
      <c r="BU23" s="285">
        <f xml:space="preserve"> Time!BU$58</f>
        <v>1</v>
      </c>
      <c r="BV23" s="285">
        <f xml:space="preserve"> Time!BV$58</f>
        <v>1</v>
      </c>
      <c r="BW23" s="285">
        <f xml:space="preserve"> Time!BW$58</f>
        <v>1</v>
      </c>
      <c r="BX23" s="285">
        <f xml:space="preserve"> Time!BX$58</f>
        <v>1</v>
      </c>
      <c r="BY23" s="285">
        <f xml:space="preserve"> Time!BY$58</f>
        <v>1</v>
      </c>
      <c r="BZ23" s="285">
        <f xml:space="preserve"> Time!BZ$58</f>
        <v>1</v>
      </c>
      <c r="CA23" s="285">
        <f xml:space="preserve"> Time!CA$58</f>
        <v>1</v>
      </c>
      <c r="CB23" s="285">
        <f xml:space="preserve"> Time!CB$58</f>
        <v>1</v>
      </c>
      <c r="CC23" s="285">
        <f xml:space="preserve"> Time!CC$58</f>
        <v>1</v>
      </c>
      <c r="CD23" s="285">
        <f xml:space="preserve"> Time!CD$58</f>
        <v>1</v>
      </c>
      <c r="CE23" s="285">
        <f xml:space="preserve"> Time!CE$58</f>
        <v>1</v>
      </c>
      <c r="CF23" s="285">
        <f xml:space="preserve"> Time!CF$58</f>
        <v>1</v>
      </c>
      <c r="CG23" s="285">
        <f xml:space="preserve"> Time!CG$58</f>
        <v>1</v>
      </c>
      <c r="CH23" s="285">
        <f xml:space="preserve"> Time!CH$58</f>
        <v>1</v>
      </c>
      <c r="CI23" s="285">
        <f xml:space="preserve"> Time!CI$58</f>
        <v>1</v>
      </c>
      <c r="CJ23" s="285">
        <f xml:space="preserve"> Time!CJ$58</f>
        <v>1</v>
      </c>
      <c r="CK23" s="285">
        <f xml:space="preserve"> Time!CK$58</f>
        <v>1</v>
      </c>
      <c r="CL23" s="285">
        <f xml:space="preserve"> Time!CL$58</f>
        <v>1</v>
      </c>
      <c r="CM23" s="285">
        <f xml:space="preserve"> Time!CM$58</f>
        <v>1</v>
      </c>
      <c r="CN23" s="285">
        <f xml:space="preserve"> Time!CN$58</f>
        <v>1</v>
      </c>
      <c r="CO23" s="285">
        <f xml:space="preserve"> Time!CO$58</f>
        <v>1</v>
      </c>
      <c r="CP23" s="285">
        <f xml:space="preserve"> Time!CP$58</f>
        <v>1</v>
      </c>
      <c r="CQ23" s="285">
        <f xml:space="preserve"> Time!CQ$58</f>
        <v>1</v>
      </c>
      <c r="CR23" s="285">
        <f xml:space="preserve"> Time!CR$58</f>
        <v>1</v>
      </c>
      <c r="CS23" s="285">
        <f xml:space="preserve"> Time!CS$58</f>
        <v>1</v>
      </c>
      <c r="CT23" s="285">
        <f xml:space="preserve"> Time!CT$58</f>
        <v>1</v>
      </c>
      <c r="CU23" s="285">
        <f xml:space="preserve"> Time!CU$58</f>
        <v>1</v>
      </c>
      <c r="CV23" s="285">
        <f xml:space="preserve"> Time!CV$58</f>
        <v>1</v>
      </c>
      <c r="CW23" s="285">
        <f xml:space="preserve"> Time!CW$58</f>
        <v>1</v>
      </c>
      <c r="CX23" s="285">
        <f xml:space="preserve"> Time!CX$58</f>
        <v>1</v>
      </c>
      <c r="CY23" s="285">
        <f xml:space="preserve"> Time!CY$58</f>
        <v>1</v>
      </c>
      <c r="CZ23" s="285">
        <f xml:space="preserve"> Time!CZ$58</f>
        <v>1</v>
      </c>
      <c r="DA23" s="285">
        <f xml:space="preserve"> Time!DA$58</f>
        <v>1</v>
      </c>
      <c r="DB23" s="285">
        <f xml:space="preserve"> Time!DB$58</f>
        <v>1</v>
      </c>
      <c r="DC23" s="285">
        <f xml:space="preserve"> Time!DC$58</f>
        <v>1</v>
      </c>
      <c r="DD23" s="285">
        <f xml:space="preserve"> Time!DD$58</f>
        <v>1</v>
      </c>
      <c r="DE23" s="285">
        <f xml:space="preserve"> Time!DE$58</f>
        <v>1</v>
      </c>
      <c r="DF23" s="285">
        <f xml:space="preserve"> Time!DF$58</f>
        <v>1</v>
      </c>
      <c r="DG23" s="285">
        <f xml:space="preserve"> Time!DG$58</f>
        <v>1</v>
      </c>
      <c r="DH23" s="285">
        <f xml:space="preserve"> Time!DH$58</f>
        <v>0</v>
      </c>
      <c r="DI23" s="285">
        <f xml:space="preserve"> Time!DI$58</f>
        <v>0</v>
      </c>
      <c r="DJ23" s="285">
        <f xml:space="preserve"> Time!DJ$58</f>
        <v>0</v>
      </c>
    </row>
    <row r="24" spans="1:114" s="309" customFormat="1" x14ac:dyDescent="0.25">
      <c r="A24" s="306"/>
      <c r="B24" s="306"/>
      <c r="C24" s="307"/>
      <c r="D24" s="308"/>
      <c r="E24" s="293" t="str">
        <f t="shared" ref="E24:AJ24" si="12" xml:space="preserve"> E$19</f>
        <v>Periodic Escalation Rate</v>
      </c>
      <c r="F24" s="293">
        <f t="shared" si="12"/>
        <v>0</v>
      </c>
      <c r="G24" s="293" t="str">
        <f t="shared" si="12"/>
        <v>%</v>
      </c>
      <c r="H24" s="293">
        <f t="shared" si="12"/>
        <v>0</v>
      </c>
      <c r="I24" s="293">
        <f t="shared" si="12"/>
        <v>0</v>
      </c>
      <c r="J24" s="293">
        <f t="shared" si="12"/>
        <v>2.2499999999999999E-2</v>
      </c>
      <c r="K24" s="293">
        <f t="shared" si="12"/>
        <v>2.2499999999999999E-2</v>
      </c>
      <c r="L24" s="293">
        <f t="shared" si="12"/>
        <v>0.02</v>
      </c>
      <c r="M24" s="293">
        <f t="shared" si="12"/>
        <v>0.02</v>
      </c>
      <c r="N24" s="293">
        <f t="shared" si="12"/>
        <v>0.02</v>
      </c>
      <c r="O24" s="293">
        <f t="shared" si="12"/>
        <v>0.02</v>
      </c>
      <c r="P24" s="293">
        <f t="shared" si="12"/>
        <v>1.7500000000000002E-2</v>
      </c>
      <c r="Q24" s="293">
        <f t="shared" si="12"/>
        <v>1.7500000000000002E-2</v>
      </c>
      <c r="R24" s="293">
        <f t="shared" si="12"/>
        <v>1.7500000000000002E-2</v>
      </c>
      <c r="S24" s="293">
        <f t="shared" si="12"/>
        <v>1.7500000000000002E-2</v>
      </c>
      <c r="T24" s="293">
        <f t="shared" si="12"/>
        <v>1.4999999999999999E-2</v>
      </c>
      <c r="U24" s="293">
        <f t="shared" si="12"/>
        <v>1.4999999999999999E-2</v>
      </c>
      <c r="V24" s="293">
        <f t="shared" si="12"/>
        <v>1.4999999999999999E-2</v>
      </c>
      <c r="W24" s="293">
        <f t="shared" si="12"/>
        <v>1.4999999999999999E-2</v>
      </c>
      <c r="X24" s="293">
        <f t="shared" si="12"/>
        <v>1.2500000000000001E-2</v>
      </c>
      <c r="Y24" s="293">
        <f t="shared" si="12"/>
        <v>1.2500000000000001E-2</v>
      </c>
      <c r="Z24" s="293">
        <f t="shared" si="12"/>
        <v>1.2500000000000001E-2</v>
      </c>
      <c r="AA24" s="293">
        <f t="shared" si="12"/>
        <v>1.2500000000000001E-2</v>
      </c>
      <c r="AB24" s="293">
        <f t="shared" si="12"/>
        <v>0.01</v>
      </c>
      <c r="AC24" s="293">
        <f t="shared" si="12"/>
        <v>0.01</v>
      </c>
      <c r="AD24" s="293">
        <f t="shared" si="12"/>
        <v>0.01</v>
      </c>
      <c r="AE24" s="293">
        <f t="shared" si="12"/>
        <v>0.01</v>
      </c>
      <c r="AF24" s="293">
        <f t="shared" si="12"/>
        <v>0.01</v>
      </c>
      <c r="AG24" s="293">
        <f t="shared" si="12"/>
        <v>0.01</v>
      </c>
      <c r="AH24" s="293">
        <f t="shared" si="12"/>
        <v>0.01</v>
      </c>
      <c r="AI24" s="293">
        <f t="shared" si="12"/>
        <v>0.01</v>
      </c>
      <c r="AJ24" s="293">
        <f t="shared" si="12"/>
        <v>0.01</v>
      </c>
      <c r="AK24" s="293">
        <f t="shared" ref="AK24:BP24" si="13" xml:space="preserve"> AK$19</f>
        <v>0.01</v>
      </c>
      <c r="AL24" s="293">
        <f t="shared" si="13"/>
        <v>0.01</v>
      </c>
      <c r="AM24" s="293">
        <f t="shared" si="13"/>
        <v>0.01</v>
      </c>
      <c r="AN24" s="293">
        <f t="shared" si="13"/>
        <v>0.01</v>
      </c>
      <c r="AO24" s="293">
        <f t="shared" si="13"/>
        <v>0.01</v>
      </c>
      <c r="AP24" s="293">
        <f t="shared" si="13"/>
        <v>0.01</v>
      </c>
      <c r="AQ24" s="293">
        <f t="shared" si="13"/>
        <v>0.01</v>
      </c>
      <c r="AR24" s="293">
        <f t="shared" si="13"/>
        <v>0.01</v>
      </c>
      <c r="AS24" s="293">
        <f t="shared" si="13"/>
        <v>0.01</v>
      </c>
      <c r="AT24" s="293">
        <f t="shared" si="13"/>
        <v>0.01</v>
      </c>
      <c r="AU24" s="293">
        <f t="shared" si="13"/>
        <v>0.01</v>
      </c>
      <c r="AV24" s="293">
        <f t="shared" si="13"/>
        <v>0.01</v>
      </c>
      <c r="AW24" s="293">
        <f t="shared" si="13"/>
        <v>0.01</v>
      </c>
      <c r="AX24" s="293">
        <f t="shared" si="13"/>
        <v>0.01</v>
      </c>
      <c r="AY24" s="293">
        <f t="shared" si="13"/>
        <v>0.01</v>
      </c>
      <c r="AZ24" s="293">
        <f t="shared" si="13"/>
        <v>0.01</v>
      </c>
      <c r="BA24" s="293">
        <f t="shared" si="13"/>
        <v>0.01</v>
      </c>
      <c r="BB24" s="293">
        <f t="shared" si="13"/>
        <v>0.01</v>
      </c>
      <c r="BC24" s="293">
        <f t="shared" si="13"/>
        <v>0.01</v>
      </c>
      <c r="BD24" s="293">
        <f t="shared" si="13"/>
        <v>0.01</v>
      </c>
      <c r="BE24" s="293">
        <f t="shared" si="13"/>
        <v>0.01</v>
      </c>
      <c r="BF24" s="293">
        <f t="shared" si="13"/>
        <v>0.01</v>
      </c>
      <c r="BG24" s="293">
        <f t="shared" si="13"/>
        <v>0.01</v>
      </c>
      <c r="BH24" s="293">
        <f t="shared" si="13"/>
        <v>0.01</v>
      </c>
      <c r="BI24" s="293">
        <f t="shared" si="13"/>
        <v>0.01</v>
      </c>
      <c r="BJ24" s="293">
        <f t="shared" si="13"/>
        <v>0.01</v>
      </c>
      <c r="BK24" s="293">
        <f t="shared" si="13"/>
        <v>0.01</v>
      </c>
      <c r="BL24" s="293">
        <f t="shared" si="13"/>
        <v>0.01</v>
      </c>
      <c r="BM24" s="293">
        <f t="shared" si="13"/>
        <v>0.01</v>
      </c>
      <c r="BN24" s="293">
        <f t="shared" si="13"/>
        <v>0.01</v>
      </c>
      <c r="BO24" s="293">
        <f t="shared" si="13"/>
        <v>0.01</v>
      </c>
      <c r="BP24" s="293">
        <f t="shared" si="13"/>
        <v>0.01</v>
      </c>
      <c r="BQ24" s="293">
        <f t="shared" ref="BQ24:CV24" si="14" xml:space="preserve"> BQ$19</f>
        <v>0.01</v>
      </c>
      <c r="BR24" s="293">
        <f t="shared" si="14"/>
        <v>0.01</v>
      </c>
      <c r="BS24" s="293">
        <f t="shared" si="14"/>
        <v>0.01</v>
      </c>
      <c r="BT24" s="293">
        <f t="shared" si="14"/>
        <v>0.01</v>
      </c>
      <c r="BU24" s="293">
        <f t="shared" si="14"/>
        <v>0.01</v>
      </c>
      <c r="BV24" s="293">
        <f t="shared" si="14"/>
        <v>0.01</v>
      </c>
      <c r="BW24" s="293">
        <f t="shared" si="14"/>
        <v>0.01</v>
      </c>
      <c r="BX24" s="293">
        <f t="shared" si="14"/>
        <v>0.01</v>
      </c>
      <c r="BY24" s="293">
        <f t="shared" si="14"/>
        <v>0.01</v>
      </c>
      <c r="BZ24" s="293">
        <f t="shared" si="14"/>
        <v>0.01</v>
      </c>
      <c r="CA24" s="293">
        <f t="shared" si="14"/>
        <v>0.01</v>
      </c>
      <c r="CB24" s="293">
        <f t="shared" si="14"/>
        <v>0.01</v>
      </c>
      <c r="CC24" s="293">
        <f t="shared" si="14"/>
        <v>0.01</v>
      </c>
      <c r="CD24" s="293">
        <f t="shared" si="14"/>
        <v>0.01</v>
      </c>
      <c r="CE24" s="293">
        <f t="shared" si="14"/>
        <v>0.01</v>
      </c>
      <c r="CF24" s="293">
        <f t="shared" si="14"/>
        <v>0.01</v>
      </c>
      <c r="CG24" s="293">
        <f t="shared" si="14"/>
        <v>0.01</v>
      </c>
      <c r="CH24" s="293">
        <f t="shared" si="14"/>
        <v>0.01</v>
      </c>
      <c r="CI24" s="293">
        <f t="shared" si="14"/>
        <v>0.01</v>
      </c>
      <c r="CJ24" s="293">
        <f t="shared" si="14"/>
        <v>0.01</v>
      </c>
      <c r="CK24" s="293">
        <f t="shared" si="14"/>
        <v>0.01</v>
      </c>
      <c r="CL24" s="293">
        <f t="shared" si="14"/>
        <v>0.01</v>
      </c>
      <c r="CM24" s="293">
        <f t="shared" si="14"/>
        <v>0.01</v>
      </c>
      <c r="CN24" s="293">
        <f t="shared" si="14"/>
        <v>0.01</v>
      </c>
      <c r="CO24" s="293">
        <f t="shared" si="14"/>
        <v>0.01</v>
      </c>
      <c r="CP24" s="293">
        <f t="shared" si="14"/>
        <v>0.01</v>
      </c>
      <c r="CQ24" s="293">
        <f t="shared" si="14"/>
        <v>0.01</v>
      </c>
      <c r="CR24" s="293">
        <f t="shared" si="14"/>
        <v>0.01</v>
      </c>
      <c r="CS24" s="293">
        <f t="shared" si="14"/>
        <v>0.01</v>
      </c>
      <c r="CT24" s="293">
        <f t="shared" si="14"/>
        <v>0.01</v>
      </c>
      <c r="CU24" s="293">
        <f t="shared" si="14"/>
        <v>0.01</v>
      </c>
      <c r="CV24" s="293">
        <f t="shared" si="14"/>
        <v>0.01</v>
      </c>
      <c r="CW24" s="293">
        <f t="shared" ref="CW24:DJ24" si="15" xml:space="preserve"> CW$19</f>
        <v>0.01</v>
      </c>
      <c r="CX24" s="293">
        <f t="shared" si="15"/>
        <v>0.01</v>
      </c>
      <c r="CY24" s="293">
        <f t="shared" si="15"/>
        <v>0.01</v>
      </c>
      <c r="CZ24" s="293">
        <f t="shared" si="15"/>
        <v>0.01</v>
      </c>
      <c r="DA24" s="293">
        <f t="shared" si="15"/>
        <v>0.01</v>
      </c>
      <c r="DB24" s="293">
        <f t="shared" si="15"/>
        <v>0.01</v>
      </c>
      <c r="DC24" s="293">
        <f t="shared" si="15"/>
        <v>0.01</v>
      </c>
      <c r="DD24" s="293">
        <f t="shared" si="15"/>
        <v>0.01</v>
      </c>
      <c r="DE24" s="293">
        <f t="shared" si="15"/>
        <v>0.01</v>
      </c>
      <c r="DF24" s="293">
        <f t="shared" si="15"/>
        <v>0.01</v>
      </c>
      <c r="DG24" s="293">
        <f t="shared" si="15"/>
        <v>0.01</v>
      </c>
      <c r="DH24" s="293">
        <f t="shared" si="15"/>
        <v>0.01</v>
      </c>
      <c r="DI24" s="293">
        <f t="shared" si="15"/>
        <v>0.01</v>
      </c>
      <c r="DJ24" s="293">
        <f t="shared" si="15"/>
        <v>0.01</v>
      </c>
    </row>
    <row r="25" spans="1:114" s="334" customFormat="1" x14ac:dyDescent="0.25">
      <c r="A25" s="332"/>
      <c r="B25" s="332"/>
      <c r="C25" s="333"/>
      <c r="E25" s="335" t="s">
        <v>199</v>
      </c>
      <c r="F25" s="335"/>
      <c r="G25" s="335" t="s">
        <v>200</v>
      </c>
      <c r="H25" s="335"/>
      <c r="I25" s="335"/>
      <c r="J25" s="336">
        <f t="shared" ref="J25:AO25" si="16">IF(J$22=1,1,I$25*(1+J$24)*J$23)</f>
        <v>0</v>
      </c>
      <c r="K25" s="336">
        <f t="shared" si="16"/>
        <v>1</v>
      </c>
      <c r="L25" s="336">
        <f t="shared" si="16"/>
        <v>1.02</v>
      </c>
      <c r="M25" s="336">
        <f t="shared" si="16"/>
        <v>1.0404</v>
      </c>
      <c r="N25" s="336">
        <f t="shared" si="16"/>
        <v>1.0612079999999999</v>
      </c>
      <c r="O25" s="336">
        <f t="shared" si="16"/>
        <v>1.08243216</v>
      </c>
      <c r="P25" s="336">
        <f t="shared" si="16"/>
        <v>1.1013747228000001</v>
      </c>
      <c r="Q25" s="336">
        <f t="shared" si="16"/>
        <v>1.1206487804490002</v>
      </c>
      <c r="R25" s="336">
        <f t="shared" si="16"/>
        <v>1.1402601341068577</v>
      </c>
      <c r="S25" s="336">
        <f t="shared" si="16"/>
        <v>1.1602146864537277</v>
      </c>
      <c r="T25" s="336">
        <f t="shared" si="16"/>
        <v>1.1776179067505335</v>
      </c>
      <c r="U25" s="336">
        <f t="shared" si="16"/>
        <v>1.1952821753517913</v>
      </c>
      <c r="V25" s="336">
        <f t="shared" si="16"/>
        <v>1.2132114079820679</v>
      </c>
      <c r="W25" s="336">
        <f t="shared" si="16"/>
        <v>1.2314095791017989</v>
      </c>
      <c r="X25" s="336">
        <f t="shared" si="16"/>
        <v>1.2468021988405713</v>
      </c>
      <c r="Y25" s="336">
        <f t="shared" si="16"/>
        <v>1.2623872263260785</v>
      </c>
      <c r="Z25" s="336">
        <f t="shared" si="16"/>
        <v>1.2781670666551543</v>
      </c>
      <c r="AA25" s="336">
        <f t="shared" si="16"/>
        <v>1.2941441549883437</v>
      </c>
      <c r="AB25" s="336">
        <f t="shared" si="16"/>
        <v>1.3070855965382271</v>
      </c>
      <c r="AC25" s="336">
        <f t="shared" si="16"/>
        <v>1.3201564525036094</v>
      </c>
      <c r="AD25" s="336">
        <f t="shared" si="16"/>
        <v>1.3333580170286454</v>
      </c>
      <c r="AE25" s="336">
        <f t="shared" si="16"/>
        <v>1.3466915971989319</v>
      </c>
      <c r="AF25" s="336">
        <f t="shared" si="16"/>
        <v>1.3601585131709213</v>
      </c>
      <c r="AG25" s="336">
        <f t="shared" si="16"/>
        <v>1.3737600983026306</v>
      </c>
      <c r="AH25" s="336">
        <f t="shared" si="16"/>
        <v>1.3874976992856569</v>
      </c>
      <c r="AI25" s="336">
        <f t="shared" si="16"/>
        <v>1.4013726762785135</v>
      </c>
      <c r="AJ25" s="336">
        <f t="shared" si="16"/>
        <v>1.4153864030412986</v>
      </c>
      <c r="AK25" s="336">
        <f t="shared" si="16"/>
        <v>1.4295402670717117</v>
      </c>
      <c r="AL25" s="336">
        <f t="shared" si="16"/>
        <v>1.4438356697424288</v>
      </c>
      <c r="AM25" s="336">
        <f t="shared" si="16"/>
        <v>1.458274026439853</v>
      </c>
      <c r="AN25" s="336">
        <f t="shared" si="16"/>
        <v>1.4728567667042516</v>
      </c>
      <c r="AO25" s="336">
        <f t="shared" si="16"/>
        <v>1.4875853343712941</v>
      </c>
      <c r="AP25" s="336">
        <f t="shared" ref="AP25:BU25" si="17">IF(AP$22=1,1,AO$25*(1+AP$24)*AP$23)</f>
        <v>1.5024611877150071</v>
      </c>
      <c r="AQ25" s="336">
        <f t="shared" si="17"/>
        <v>1.5174857995921571</v>
      </c>
      <c r="AR25" s="336">
        <f t="shared" si="17"/>
        <v>1.5326606575880788</v>
      </c>
      <c r="AS25" s="336">
        <f t="shared" si="17"/>
        <v>1.5479872641639596</v>
      </c>
      <c r="AT25" s="336">
        <f t="shared" si="17"/>
        <v>1.5634671368055992</v>
      </c>
      <c r="AU25" s="336">
        <f t="shared" si="17"/>
        <v>1.5791018081736552</v>
      </c>
      <c r="AV25" s="336">
        <f t="shared" si="17"/>
        <v>1.5948928262553919</v>
      </c>
      <c r="AW25" s="336">
        <f t="shared" si="17"/>
        <v>1.6108417545179459</v>
      </c>
      <c r="AX25" s="336">
        <f t="shared" si="17"/>
        <v>1.6269501720631254</v>
      </c>
      <c r="AY25" s="336">
        <f t="shared" si="17"/>
        <v>1.6432196737837568</v>
      </c>
      <c r="AZ25" s="336">
        <f t="shared" si="17"/>
        <v>1.6596518705215944</v>
      </c>
      <c r="BA25" s="336">
        <f t="shared" si="17"/>
        <v>1.6762483892268103</v>
      </c>
      <c r="BB25" s="336">
        <f t="shared" si="17"/>
        <v>1.6930108731190785</v>
      </c>
      <c r="BC25" s="336">
        <f t="shared" si="17"/>
        <v>1.7099409818502693</v>
      </c>
      <c r="BD25" s="336">
        <f t="shared" si="17"/>
        <v>1.727040391668772</v>
      </c>
      <c r="BE25" s="336">
        <f t="shared" si="17"/>
        <v>1.7443107955854598</v>
      </c>
      <c r="BF25" s="336">
        <f t="shared" si="17"/>
        <v>1.7617539035413143</v>
      </c>
      <c r="BG25" s="336">
        <f t="shared" si="17"/>
        <v>1.7793714425767275</v>
      </c>
      <c r="BH25" s="336">
        <f t="shared" si="17"/>
        <v>1.7971651570024949</v>
      </c>
      <c r="BI25" s="336">
        <f t="shared" si="17"/>
        <v>1.8151368085725199</v>
      </c>
      <c r="BJ25" s="336">
        <f t="shared" si="17"/>
        <v>1.8332881766582452</v>
      </c>
      <c r="BK25" s="336">
        <f t="shared" si="17"/>
        <v>1.8516210584248276</v>
      </c>
      <c r="BL25" s="336">
        <f t="shared" si="17"/>
        <v>1.8701372690090758</v>
      </c>
      <c r="BM25" s="336">
        <f t="shared" si="17"/>
        <v>1.8888386416991667</v>
      </c>
      <c r="BN25" s="336">
        <f t="shared" si="17"/>
        <v>1.9077270281161585</v>
      </c>
      <c r="BO25" s="336">
        <f t="shared" si="17"/>
        <v>1.9268042983973201</v>
      </c>
      <c r="BP25" s="336">
        <f t="shared" si="17"/>
        <v>1.9460723413812933</v>
      </c>
      <c r="BQ25" s="336">
        <f t="shared" si="17"/>
        <v>1.9655330647951061</v>
      </c>
      <c r="BR25" s="336">
        <f t="shared" si="17"/>
        <v>1.9851883954430571</v>
      </c>
      <c r="BS25" s="336">
        <f t="shared" si="17"/>
        <v>2.0050402793974875</v>
      </c>
      <c r="BT25" s="336">
        <f t="shared" si="17"/>
        <v>2.0250906821914625</v>
      </c>
      <c r="BU25" s="336">
        <f t="shared" si="17"/>
        <v>2.0453415890133773</v>
      </c>
      <c r="BV25" s="336">
        <f t="shared" ref="BV25:DA25" si="18">IF(BV$22=1,1,BU$25*(1+BV$24)*BV$23)</f>
        <v>2.065795004903511</v>
      </c>
      <c r="BW25" s="336">
        <f t="shared" si="18"/>
        <v>2.0864529549525459</v>
      </c>
      <c r="BX25" s="336">
        <f t="shared" si="18"/>
        <v>2.1073174845020715</v>
      </c>
      <c r="BY25" s="336">
        <f t="shared" si="18"/>
        <v>2.128390659347092</v>
      </c>
      <c r="BZ25" s="336">
        <f t="shared" si="18"/>
        <v>2.1496745659405629</v>
      </c>
      <c r="CA25" s="336">
        <f t="shared" si="18"/>
        <v>2.1711713115999687</v>
      </c>
      <c r="CB25" s="336">
        <f t="shared" si="18"/>
        <v>2.1928830247159685</v>
      </c>
      <c r="CC25" s="336">
        <f t="shared" si="18"/>
        <v>2.2148118549631284</v>
      </c>
      <c r="CD25" s="336">
        <f t="shared" si="18"/>
        <v>2.2369599735127599</v>
      </c>
      <c r="CE25" s="336">
        <f t="shared" si="18"/>
        <v>2.2593295732478875</v>
      </c>
      <c r="CF25" s="336">
        <f t="shared" si="18"/>
        <v>2.2819228689803666</v>
      </c>
      <c r="CG25" s="336">
        <f t="shared" si="18"/>
        <v>2.3047420976701702</v>
      </c>
      <c r="CH25" s="336">
        <f t="shared" si="18"/>
        <v>2.3277895186468718</v>
      </c>
      <c r="CI25" s="336">
        <f t="shared" si="18"/>
        <v>2.3510674138333405</v>
      </c>
      <c r="CJ25" s="336">
        <f t="shared" si="18"/>
        <v>2.374578087971674</v>
      </c>
      <c r="CK25" s="336">
        <f t="shared" si="18"/>
        <v>2.3983238688513908</v>
      </c>
      <c r="CL25" s="336">
        <f t="shared" si="18"/>
        <v>2.4223071075399045</v>
      </c>
      <c r="CM25" s="336">
        <f t="shared" si="18"/>
        <v>2.4465301786153035</v>
      </c>
      <c r="CN25" s="336">
        <f t="shared" si="18"/>
        <v>2.4709954804014567</v>
      </c>
      <c r="CO25" s="336">
        <f t="shared" si="18"/>
        <v>2.4957054352054713</v>
      </c>
      <c r="CP25" s="336">
        <f t="shared" si="18"/>
        <v>2.5206624895575258</v>
      </c>
      <c r="CQ25" s="336">
        <f t="shared" si="18"/>
        <v>2.5458691144531009</v>
      </c>
      <c r="CR25" s="336">
        <f t="shared" si="18"/>
        <v>2.5713278055976319</v>
      </c>
      <c r="CS25" s="336">
        <f t="shared" si="18"/>
        <v>2.5970410836536084</v>
      </c>
      <c r="CT25" s="336">
        <f t="shared" si="18"/>
        <v>2.6230114944901444</v>
      </c>
      <c r="CU25" s="336">
        <f t="shared" si="18"/>
        <v>2.6492416094350459</v>
      </c>
      <c r="CV25" s="336">
        <f t="shared" si="18"/>
        <v>2.6757340255293962</v>
      </c>
      <c r="CW25" s="336">
        <f t="shared" si="18"/>
        <v>2.7024913657846903</v>
      </c>
      <c r="CX25" s="336">
        <f t="shared" si="18"/>
        <v>2.7295162794425374</v>
      </c>
      <c r="CY25" s="336">
        <f t="shared" si="18"/>
        <v>2.756811442236963</v>
      </c>
      <c r="CZ25" s="336">
        <f t="shared" si="18"/>
        <v>2.7843795566593328</v>
      </c>
      <c r="DA25" s="336">
        <f t="shared" si="18"/>
        <v>2.8122233522259261</v>
      </c>
      <c r="DB25" s="336">
        <f t="shared" ref="DB25:DJ25" si="19">IF(DB$22=1,1,DA$25*(1+DB$24)*DB$23)</f>
        <v>2.8403455857481852</v>
      </c>
      <c r="DC25" s="336">
        <f t="shared" si="19"/>
        <v>2.8687490416056671</v>
      </c>
      <c r="DD25" s="336">
        <f t="shared" si="19"/>
        <v>2.8974365320217239</v>
      </c>
      <c r="DE25" s="336">
        <f t="shared" si="19"/>
        <v>2.9264108973419414</v>
      </c>
      <c r="DF25" s="336">
        <f t="shared" si="19"/>
        <v>2.955675006315361</v>
      </c>
      <c r="DG25" s="336">
        <f t="shared" si="19"/>
        <v>2.9852317563785147</v>
      </c>
      <c r="DH25" s="336">
        <f t="shared" si="19"/>
        <v>0</v>
      </c>
      <c r="DI25" s="336">
        <f t="shared" si="19"/>
        <v>0</v>
      </c>
      <c r="DJ25" s="336">
        <f t="shared" si="19"/>
        <v>0</v>
      </c>
    </row>
    <row r="27" spans="1:114" x14ac:dyDescent="0.25">
      <c r="A27" s="2" t="s">
        <v>201</v>
      </c>
    </row>
    <row r="28" spans="1:114" x14ac:dyDescent="0.25">
      <c r="E28" s="284" t="str">
        <f xml:space="preserve"> InpC!E$28</f>
        <v>Cpi at acquisition</v>
      </c>
      <c r="F28" s="285">
        <f xml:space="preserve"> InpC!F$28</f>
        <v>150</v>
      </c>
      <c r="G28" s="284" t="str">
        <f xml:space="preserve"> InpC!G$28</f>
        <v>index</v>
      </c>
      <c r="K28" s="311"/>
    </row>
    <row r="29" spans="1:114" x14ac:dyDescent="0.25">
      <c r="E29" s="284" t="str">
        <f xml:space="preserve"> InpC!E$29</f>
        <v>Cpi at handling contract</v>
      </c>
      <c r="F29" s="285">
        <f xml:space="preserve"> InpC!F$29</f>
        <v>132</v>
      </c>
      <c r="G29" s="284" t="str">
        <f xml:space="preserve"> InpC!G$29</f>
        <v>index</v>
      </c>
    </row>
    <row r="30" spans="1:114" s="322" customFormat="1" x14ac:dyDescent="0.25">
      <c r="A30" s="319"/>
      <c r="B30" s="319"/>
      <c r="C30" s="320"/>
      <c r="D30" s="321"/>
      <c r="E30" s="311" t="str">
        <f t="shared" ref="E30:AJ30" si="20" xml:space="preserve"> E$25</f>
        <v>Periodic Escalation Factor</v>
      </c>
      <c r="F30" s="311">
        <f t="shared" si="20"/>
        <v>0</v>
      </c>
      <c r="G30" s="311" t="str">
        <f t="shared" si="20"/>
        <v>Factor</v>
      </c>
      <c r="H30" s="311">
        <f t="shared" si="20"/>
        <v>0</v>
      </c>
      <c r="I30" s="311">
        <f t="shared" si="20"/>
        <v>0</v>
      </c>
      <c r="J30" s="311">
        <f t="shared" si="20"/>
        <v>0</v>
      </c>
      <c r="K30" s="311">
        <f t="shared" si="20"/>
        <v>1</v>
      </c>
      <c r="L30" s="311">
        <f t="shared" si="20"/>
        <v>1.02</v>
      </c>
      <c r="M30" s="311">
        <f t="shared" si="20"/>
        <v>1.0404</v>
      </c>
      <c r="N30" s="311">
        <f t="shared" si="20"/>
        <v>1.0612079999999999</v>
      </c>
      <c r="O30" s="311">
        <f t="shared" si="20"/>
        <v>1.08243216</v>
      </c>
      <c r="P30" s="311">
        <f t="shared" si="20"/>
        <v>1.1013747228000001</v>
      </c>
      <c r="Q30" s="311">
        <f t="shared" si="20"/>
        <v>1.1206487804490002</v>
      </c>
      <c r="R30" s="311">
        <f t="shared" si="20"/>
        <v>1.1402601341068577</v>
      </c>
      <c r="S30" s="311">
        <f t="shared" si="20"/>
        <v>1.1602146864537277</v>
      </c>
      <c r="T30" s="311">
        <f t="shared" si="20"/>
        <v>1.1776179067505335</v>
      </c>
      <c r="U30" s="311">
        <f t="shared" si="20"/>
        <v>1.1952821753517913</v>
      </c>
      <c r="V30" s="311">
        <f t="shared" si="20"/>
        <v>1.2132114079820679</v>
      </c>
      <c r="W30" s="311">
        <f t="shared" si="20"/>
        <v>1.2314095791017989</v>
      </c>
      <c r="X30" s="311">
        <f t="shared" si="20"/>
        <v>1.2468021988405713</v>
      </c>
      <c r="Y30" s="311">
        <f t="shared" si="20"/>
        <v>1.2623872263260785</v>
      </c>
      <c r="Z30" s="311">
        <f t="shared" si="20"/>
        <v>1.2781670666551543</v>
      </c>
      <c r="AA30" s="311">
        <f t="shared" si="20"/>
        <v>1.2941441549883437</v>
      </c>
      <c r="AB30" s="311">
        <f t="shared" si="20"/>
        <v>1.3070855965382271</v>
      </c>
      <c r="AC30" s="311">
        <f t="shared" si="20"/>
        <v>1.3201564525036094</v>
      </c>
      <c r="AD30" s="311">
        <f t="shared" si="20"/>
        <v>1.3333580170286454</v>
      </c>
      <c r="AE30" s="311">
        <f t="shared" si="20"/>
        <v>1.3466915971989319</v>
      </c>
      <c r="AF30" s="311">
        <f t="shared" si="20"/>
        <v>1.3601585131709213</v>
      </c>
      <c r="AG30" s="311">
        <f t="shared" si="20"/>
        <v>1.3737600983026306</v>
      </c>
      <c r="AH30" s="311">
        <f t="shared" si="20"/>
        <v>1.3874976992856569</v>
      </c>
      <c r="AI30" s="311">
        <f t="shared" si="20"/>
        <v>1.4013726762785135</v>
      </c>
      <c r="AJ30" s="311">
        <f t="shared" si="20"/>
        <v>1.4153864030412986</v>
      </c>
      <c r="AK30" s="311">
        <f t="shared" ref="AK30:BP30" si="21" xml:space="preserve"> AK$25</f>
        <v>1.4295402670717117</v>
      </c>
      <c r="AL30" s="311">
        <f t="shared" si="21"/>
        <v>1.4438356697424288</v>
      </c>
      <c r="AM30" s="311">
        <f t="shared" si="21"/>
        <v>1.458274026439853</v>
      </c>
      <c r="AN30" s="311">
        <f t="shared" si="21"/>
        <v>1.4728567667042516</v>
      </c>
      <c r="AO30" s="311">
        <f t="shared" si="21"/>
        <v>1.4875853343712941</v>
      </c>
      <c r="AP30" s="311">
        <f t="shared" si="21"/>
        <v>1.5024611877150071</v>
      </c>
      <c r="AQ30" s="311">
        <f t="shared" si="21"/>
        <v>1.5174857995921571</v>
      </c>
      <c r="AR30" s="311">
        <f t="shared" si="21"/>
        <v>1.5326606575880788</v>
      </c>
      <c r="AS30" s="311">
        <f t="shared" si="21"/>
        <v>1.5479872641639596</v>
      </c>
      <c r="AT30" s="311">
        <f t="shared" si="21"/>
        <v>1.5634671368055992</v>
      </c>
      <c r="AU30" s="311">
        <f t="shared" si="21"/>
        <v>1.5791018081736552</v>
      </c>
      <c r="AV30" s="311">
        <f t="shared" si="21"/>
        <v>1.5948928262553919</v>
      </c>
      <c r="AW30" s="311">
        <f t="shared" si="21"/>
        <v>1.6108417545179459</v>
      </c>
      <c r="AX30" s="311">
        <f t="shared" si="21"/>
        <v>1.6269501720631254</v>
      </c>
      <c r="AY30" s="311">
        <f t="shared" si="21"/>
        <v>1.6432196737837568</v>
      </c>
      <c r="AZ30" s="311">
        <f t="shared" si="21"/>
        <v>1.6596518705215944</v>
      </c>
      <c r="BA30" s="311">
        <f t="shared" si="21"/>
        <v>1.6762483892268103</v>
      </c>
      <c r="BB30" s="311">
        <f t="shared" si="21"/>
        <v>1.6930108731190785</v>
      </c>
      <c r="BC30" s="311">
        <f t="shared" si="21"/>
        <v>1.7099409818502693</v>
      </c>
      <c r="BD30" s="311">
        <f t="shared" si="21"/>
        <v>1.727040391668772</v>
      </c>
      <c r="BE30" s="311">
        <f t="shared" si="21"/>
        <v>1.7443107955854598</v>
      </c>
      <c r="BF30" s="311">
        <f t="shared" si="21"/>
        <v>1.7617539035413143</v>
      </c>
      <c r="BG30" s="311">
        <f t="shared" si="21"/>
        <v>1.7793714425767275</v>
      </c>
      <c r="BH30" s="311">
        <f t="shared" si="21"/>
        <v>1.7971651570024949</v>
      </c>
      <c r="BI30" s="311">
        <f t="shared" si="21"/>
        <v>1.8151368085725199</v>
      </c>
      <c r="BJ30" s="311">
        <f t="shared" si="21"/>
        <v>1.8332881766582452</v>
      </c>
      <c r="BK30" s="311">
        <f t="shared" si="21"/>
        <v>1.8516210584248276</v>
      </c>
      <c r="BL30" s="311">
        <f t="shared" si="21"/>
        <v>1.8701372690090758</v>
      </c>
      <c r="BM30" s="311">
        <f t="shared" si="21"/>
        <v>1.8888386416991667</v>
      </c>
      <c r="BN30" s="311">
        <f t="shared" si="21"/>
        <v>1.9077270281161585</v>
      </c>
      <c r="BO30" s="311">
        <f t="shared" si="21"/>
        <v>1.9268042983973201</v>
      </c>
      <c r="BP30" s="311">
        <f t="shared" si="21"/>
        <v>1.9460723413812933</v>
      </c>
      <c r="BQ30" s="311">
        <f t="shared" ref="BQ30:CV30" si="22" xml:space="preserve"> BQ$25</f>
        <v>1.9655330647951061</v>
      </c>
      <c r="BR30" s="311">
        <f t="shared" si="22"/>
        <v>1.9851883954430571</v>
      </c>
      <c r="BS30" s="311">
        <f t="shared" si="22"/>
        <v>2.0050402793974875</v>
      </c>
      <c r="BT30" s="311">
        <f t="shared" si="22"/>
        <v>2.0250906821914625</v>
      </c>
      <c r="BU30" s="311">
        <f t="shared" si="22"/>
        <v>2.0453415890133773</v>
      </c>
      <c r="BV30" s="311">
        <f t="shared" si="22"/>
        <v>2.065795004903511</v>
      </c>
      <c r="BW30" s="311">
        <f t="shared" si="22"/>
        <v>2.0864529549525459</v>
      </c>
      <c r="BX30" s="311">
        <f t="shared" si="22"/>
        <v>2.1073174845020715</v>
      </c>
      <c r="BY30" s="311">
        <f t="shared" si="22"/>
        <v>2.128390659347092</v>
      </c>
      <c r="BZ30" s="311">
        <f t="shared" si="22"/>
        <v>2.1496745659405629</v>
      </c>
      <c r="CA30" s="311">
        <f t="shared" si="22"/>
        <v>2.1711713115999687</v>
      </c>
      <c r="CB30" s="311">
        <f t="shared" si="22"/>
        <v>2.1928830247159685</v>
      </c>
      <c r="CC30" s="311">
        <f t="shared" si="22"/>
        <v>2.2148118549631284</v>
      </c>
      <c r="CD30" s="311">
        <f t="shared" si="22"/>
        <v>2.2369599735127599</v>
      </c>
      <c r="CE30" s="311">
        <f t="shared" si="22"/>
        <v>2.2593295732478875</v>
      </c>
      <c r="CF30" s="311">
        <f t="shared" si="22"/>
        <v>2.2819228689803666</v>
      </c>
      <c r="CG30" s="311">
        <f t="shared" si="22"/>
        <v>2.3047420976701702</v>
      </c>
      <c r="CH30" s="311">
        <f t="shared" si="22"/>
        <v>2.3277895186468718</v>
      </c>
      <c r="CI30" s="311">
        <f t="shared" si="22"/>
        <v>2.3510674138333405</v>
      </c>
      <c r="CJ30" s="311">
        <f t="shared" si="22"/>
        <v>2.374578087971674</v>
      </c>
      <c r="CK30" s="311">
        <f t="shared" si="22"/>
        <v>2.3983238688513908</v>
      </c>
      <c r="CL30" s="311">
        <f t="shared" si="22"/>
        <v>2.4223071075399045</v>
      </c>
      <c r="CM30" s="311">
        <f t="shared" si="22"/>
        <v>2.4465301786153035</v>
      </c>
      <c r="CN30" s="311">
        <f t="shared" si="22"/>
        <v>2.4709954804014567</v>
      </c>
      <c r="CO30" s="311">
        <f t="shared" si="22"/>
        <v>2.4957054352054713</v>
      </c>
      <c r="CP30" s="311">
        <f t="shared" si="22"/>
        <v>2.5206624895575258</v>
      </c>
      <c r="CQ30" s="311">
        <f t="shared" si="22"/>
        <v>2.5458691144531009</v>
      </c>
      <c r="CR30" s="311">
        <f t="shared" si="22"/>
        <v>2.5713278055976319</v>
      </c>
      <c r="CS30" s="311">
        <f t="shared" si="22"/>
        <v>2.5970410836536084</v>
      </c>
      <c r="CT30" s="311">
        <f t="shared" si="22"/>
        <v>2.6230114944901444</v>
      </c>
      <c r="CU30" s="311">
        <f t="shared" si="22"/>
        <v>2.6492416094350459</v>
      </c>
      <c r="CV30" s="311">
        <f t="shared" si="22"/>
        <v>2.6757340255293962</v>
      </c>
      <c r="CW30" s="311">
        <f t="shared" ref="CW30:DJ30" si="23" xml:space="preserve"> CW$25</f>
        <v>2.7024913657846903</v>
      </c>
      <c r="CX30" s="311">
        <f t="shared" si="23"/>
        <v>2.7295162794425374</v>
      </c>
      <c r="CY30" s="311">
        <f t="shared" si="23"/>
        <v>2.756811442236963</v>
      </c>
      <c r="CZ30" s="311">
        <f t="shared" si="23"/>
        <v>2.7843795566593328</v>
      </c>
      <c r="DA30" s="311">
        <f t="shared" si="23"/>
        <v>2.8122233522259261</v>
      </c>
      <c r="DB30" s="311">
        <f t="shared" si="23"/>
        <v>2.8403455857481852</v>
      </c>
      <c r="DC30" s="311">
        <f t="shared" si="23"/>
        <v>2.8687490416056671</v>
      </c>
      <c r="DD30" s="311">
        <f t="shared" si="23"/>
        <v>2.8974365320217239</v>
      </c>
      <c r="DE30" s="311">
        <f t="shared" si="23"/>
        <v>2.9264108973419414</v>
      </c>
      <c r="DF30" s="311">
        <f t="shared" si="23"/>
        <v>2.955675006315361</v>
      </c>
      <c r="DG30" s="311">
        <f t="shared" si="23"/>
        <v>2.9852317563785147</v>
      </c>
      <c r="DH30" s="311">
        <f t="shared" si="23"/>
        <v>0</v>
      </c>
      <c r="DI30" s="311">
        <f t="shared" si="23"/>
        <v>0</v>
      </c>
      <c r="DJ30" s="311">
        <f t="shared" si="23"/>
        <v>0</v>
      </c>
    </row>
    <row r="31" spans="1:114" s="363" customFormat="1" x14ac:dyDescent="0.25">
      <c r="A31" s="361"/>
      <c r="B31" s="361"/>
      <c r="C31" s="362"/>
      <c r="E31" s="372" t="s">
        <v>202</v>
      </c>
      <c r="F31" s="372"/>
      <c r="G31" s="372" t="s">
        <v>203</v>
      </c>
      <c r="H31" s="372"/>
      <c r="I31" s="372"/>
      <c r="J31" s="336">
        <f t="shared" ref="J31:AO31" si="24">$F28/$F29*J30</f>
        <v>0</v>
      </c>
      <c r="K31" s="336">
        <f t="shared" si="24"/>
        <v>1.1363636363636365</v>
      </c>
      <c r="L31" s="336">
        <f t="shared" si="24"/>
        <v>1.1590909090909092</v>
      </c>
      <c r="M31" s="336">
        <f t="shared" si="24"/>
        <v>1.1822727272727274</v>
      </c>
      <c r="N31" s="336">
        <f t="shared" si="24"/>
        <v>1.2059181818181819</v>
      </c>
      <c r="O31" s="336">
        <f t="shared" si="24"/>
        <v>1.2300365454545454</v>
      </c>
      <c r="P31" s="336">
        <f t="shared" si="24"/>
        <v>1.2515621850000003</v>
      </c>
      <c r="Q31" s="336">
        <f t="shared" si="24"/>
        <v>1.2734645232375004</v>
      </c>
      <c r="R31" s="336">
        <f t="shared" si="24"/>
        <v>1.2957501523941566</v>
      </c>
      <c r="S31" s="336">
        <f t="shared" si="24"/>
        <v>1.3184257800610544</v>
      </c>
      <c r="T31" s="336">
        <f t="shared" si="24"/>
        <v>1.3382021667619699</v>
      </c>
      <c r="U31" s="336">
        <f t="shared" si="24"/>
        <v>1.3582751992633992</v>
      </c>
      <c r="V31" s="336">
        <f t="shared" si="24"/>
        <v>1.3786493272523501</v>
      </c>
      <c r="W31" s="336">
        <f t="shared" si="24"/>
        <v>1.3993290671611354</v>
      </c>
      <c r="X31" s="336">
        <f t="shared" si="24"/>
        <v>1.4168206805006494</v>
      </c>
      <c r="Y31" s="336">
        <f t="shared" si="24"/>
        <v>1.4345309390069074</v>
      </c>
      <c r="Z31" s="336">
        <f t="shared" si="24"/>
        <v>1.4524625757444938</v>
      </c>
      <c r="AA31" s="336">
        <f t="shared" si="24"/>
        <v>1.4706183579412997</v>
      </c>
      <c r="AB31" s="336">
        <f t="shared" si="24"/>
        <v>1.4853245415207128</v>
      </c>
      <c r="AC31" s="336">
        <f t="shared" si="24"/>
        <v>1.5001777869359199</v>
      </c>
      <c r="AD31" s="336">
        <f t="shared" si="24"/>
        <v>1.515179564805279</v>
      </c>
      <c r="AE31" s="336">
        <f t="shared" si="24"/>
        <v>1.530331360453332</v>
      </c>
      <c r="AF31" s="336">
        <f t="shared" si="24"/>
        <v>1.5456346740578653</v>
      </c>
      <c r="AG31" s="336">
        <f t="shared" si="24"/>
        <v>1.5610910207984439</v>
      </c>
      <c r="AH31" s="336">
        <f t="shared" si="24"/>
        <v>1.5767019310064285</v>
      </c>
      <c r="AI31" s="336">
        <f t="shared" si="24"/>
        <v>1.5924689503164928</v>
      </c>
      <c r="AJ31" s="336">
        <f t="shared" si="24"/>
        <v>1.6083936398196577</v>
      </c>
      <c r="AK31" s="336">
        <f t="shared" si="24"/>
        <v>1.6244775762178543</v>
      </c>
      <c r="AL31" s="336">
        <f t="shared" si="24"/>
        <v>1.6407223519800329</v>
      </c>
      <c r="AM31" s="336">
        <f t="shared" si="24"/>
        <v>1.6571295754998332</v>
      </c>
      <c r="AN31" s="336">
        <f t="shared" si="24"/>
        <v>1.6737008712548316</v>
      </c>
      <c r="AO31" s="336">
        <f t="shared" si="24"/>
        <v>1.6904378799673798</v>
      </c>
      <c r="AP31" s="336">
        <f t="shared" ref="AP31:BU31" si="25">$F28/$F29*AP30</f>
        <v>1.7073422587670537</v>
      </c>
      <c r="AQ31" s="336">
        <f t="shared" si="25"/>
        <v>1.7244156813547242</v>
      </c>
      <c r="AR31" s="336">
        <f t="shared" si="25"/>
        <v>1.7416598381682715</v>
      </c>
      <c r="AS31" s="336">
        <f t="shared" si="25"/>
        <v>1.7590764365499543</v>
      </c>
      <c r="AT31" s="336">
        <f t="shared" si="25"/>
        <v>1.7766672009154538</v>
      </c>
      <c r="AU31" s="336">
        <f t="shared" si="25"/>
        <v>1.7944338729246083</v>
      </c>
      <c r="AV31" s="336">
        <f t="shared" si="25"/>
        <v>1.8123782116538545</v>
      </c>
      <c r="AW31" s="336">
        <f t="shared" si="25"/>
        <v>1.8305019937703932</v>
      </c>
      <c r="AX31" s="336">
        <f t="shared" si="25"/>
        <v>1.8488070137080972</v>
      </c>
      <c r="AY31" s="336">
        <f t="shared" si="25"/>
        <v>1.8672950838451783</v>
      </c>
      <c r="AZ31" s="336">
        <f t="shared" si="25"/>
        <v>1.8859680346836301</v>
      </c>
      <c r="BA31" s="336">
        <f t="shared" si="25"/>
        <v>1.9048277150304664</v>
      </c>
      <c r="BB31" s="336">
        <f t="shared" si="25"/>
        <v>1.9238759921807711</v>
      </c>
      <c r="BC31" s="336">
        <f t="shared" si="25"/>
        <v>1.9431147521025789</v>
      </c>
      <c r="BD31" s="336">
        <f t="shared" si="25"/>
        <v>1.9625458996236047</v>
      </c>
      <c r="BE31" s="336">
        <f t="shared" si="25"/>
        <v>1.9821713586198408</v>
      </c>
      <c r="BF31" s="336">
        <f t="shared" si="25"/>
        <v>2.0019930722060391</v>
      </c>
      <c r="BG31" s="336">
        <f t="shared" si="25"/>
        <v>2.0220130029280998</v>
      </c>
      <c r="BH31" s="336">
        <f t="shared" si="25"/>
        <v>2.0422331329573806</v>
      </c>
      <c r="BI31" s="336">
        <f t="shared" si="25"/>
        <v>2.0626554642869546</v>
      </c>
      <c r="BJ31" s="336">
        <f t="shared" si="25"/>
        <v>2.0832820189298245</v>
      </c>
      <c r="BK31" s="336">
        <f t="shared" si="25"/>
        <v>2.1041148391191227</v>
      </c>
      <c r="BL31" s="336">
        <f t="shared" si="25"/>
        <v>2.1251559875103134</v>
      </c>
      <c r="BM31" s="336">
        <f t="shared" si="25"/>
        <v>2.1464075473854169</v>
      </c>
      <c r="BN31" s="336">
        <f t="shared" si="25"/>
        <v>2.1678716228592712</v>
      </c>
      <c r="BO31" s="336">
        <f t="shared" si="25"/>
        <v>2.1895503390878641</v>
      </c>
      <c r="BP31" s="336">
        <f t="shared" si="25"/>
        <v>2.2114458424787427</v>
      </c>
      <c r="BQ31" s="336">
        <f t="shared" si="25"/>
        <v>2.2335603009035299</v>
      </c>
      <c r="BR31" s="336">
        <f t="shared" si="25"/>
        <v>2.255895903912565</v>
      </c>
      <c r="BS31" s="336">
        <f t="shared" si="25"/>
        <v>2.2784548629516905</v>
      </c>
      <c r="BT31" s="336">
        <f t="shared" si="25"/>
        <v>2.3012394115812076</v>
      </c>
      <c r="BU31" s="336">
        <f t="shared" si="25"/>
        <v>2.3242518056970196</v>
      </c>
      <c r="BV31" s="336">
        <f t="shared" ref="BV31:DA31" si="26">$F28/$F29*BV30</f>
        <v>2.34749432375399</v>
      </c>
      <c r="BW31" s="336">
        <f t="shared" si="26"/>
        <v>2.3709692669915294</v>
      </c>
      <c r="BX31" s="336">
        <f t="shared" si="26"/>
        <v>2.3946789596614448</v>
      </c>
      <c r="BY31" s="336">
        <f t="shared" si="26"/>
        <v>2.4186257492580592</v>
      </c>
      <c r="BZ31" s="336">
        <f t="shared" si="26"/>
        <v>2.44281200675064</v>
      </c>
      <c r="CA31" s="336">
        <f t="shared" si="26"/>
        <v>2.4672401268181465</v>
      </c>
      <c r="CB31" s="336">
        <f t="shared" si="26"/>
        <v>2.4919125280863281</v>
      </c>
      <c r="CC31" s="336">
        <f t="shared" si="26"/>
        <v>2.5168316533671917</v>
      </c>
      <c r="CD31" s="336">
        <f t="shared" si="26"/>
        <v>2.5419999699008637</v>
      </c>
      <c r="CE31" s="336">
        <f t="shared" si="26"/>
        <v>2.5674199695998725</v>
      </c>
      <c r="CF31" s="336">
        <f t="shared" si="26"/>
        <v>2.5930941692958713</v>
      </c>
      <c r="CG31" s="336">
        <f t="shared" si="26"/>
        <v>2.6190251109888298</v>
      </c>
      <c r="CH31" s="336">
        <f t="shared" si="26"/>
        <v>2.645215362098718</v>
      </c>
      <c r="CI31" s="336">
        <f t="shared" si="26"/>
        <v>2.6716675157197054</v>
      </c>
      <c r="CJ31" s="336">
        <f t="shared" si="26"/>
        <v>2.6983841908769026</v>
      </c>
      <c r="CK31" s="336">
        <f t="shared" si="26"/>
        <v>2.7253680327856715</v>
      </c>
      <c r="CL31" s="336">
        <f t="shared" si="26"/>
        <v>2.7526217131135282</v>
      </c>
      <c r="CM31" s="336">
        <f t="shared" si="26"/>
        <v>2.7801479302446634</v>
      </c>
      <c r="CN31" s="336">
        <f t="shared" si="26"/>
        <v>2.8079494095471103</v>
      </c>
      <c r="CO31" s="336">
        <f t="shared" si="26"/>
        <v>2.8360289036425814</v>
      </c>
      <c r="CP31" s="336">
        <f t="shared" si="26"/>
        <v>2.864389192679007</v>
      </c>
      <c r="CQ31" s="336">
        <f t="shared" si="26"/>
        <v>2.8930330846057966</v>
      </c>
      <c r="CR31" s="336">
        <f t="shared" si="26"/>
        <v>2.9219634154518546</v>
      </c>
      <c r="CS31" s="336">
        <f t="shared" si="26"/>
        <v>2.9511830496063736</v>
      </c>
      <c r="CT31" s="336">
        <f t="shared" si="26"/>
        <v>2.9806948801024369</v>
      </c>
      <c r="CU31" s="336">
        <f t="shared" si="26"/>
        <v>3.0105018289034615</v>
      </c>
      <c r="CV31" s="336">
        <f t="shared" si="26"/>
        <v>3.0406068471924961</v>
      </c>
      <c r="CW31" s="336">
        <f t="shared" si="26"/>
        <v>3.0710129156644213</v>
      </c>
      <c r="CX31" s="336">
        <f t="shared" si="26"/>
        <v>3.1017230448210653</v>
      </c>
      <c r="CY31" s="336">
        <f t="shared" si="26"/>
        <v>3.1327402752692763</v>
      </c>
      <c r="CZ31" s="336">
        <f t="shared" si="26"/>
        <v>3.1640676780219694</v>
      </c>
      <c r="DA31" s="336">
        <f t="shared" si="26"/>
        <v>3.1957083548021892</v>
      </c>
      <c r="DB31" s="336">
        <f t="shared" ref="DB31:DJ31" si="27">$F28/$F29*DB30</f>
        <v>3.2276654383502108</v>
      </c>
      <c r="DC31" s="336">
        <f t="shared" si="27"/>
        <v>3.2599420927337128</v>
      </c>
      <c r="DD31" s="336">
        <f t="shared" si="27"/>
        <v>3.2925415136610501</v>
      </c>
      <c r="DE31" s="336">
        <f t="shared" si="27"/>
        <v>3.325466928797661</v>
      </c>
      <c r="DF31" s="336">
        <f t="shared" si="27"/>
        <v>3.3587215980856375</v>
      </c>
      <c r="DG31" s="336">
        <f t="shared" si="27"/>
        <v>3.3923088140664941</v>
      </c>
      <c r="DH31" s="336">
        <f t="shared" si="27"/>
        <v>0</v>
      </c>
      <c r="DI31" s="336">
        <f t="shared" si="27"/>
        <v>0</v>
      </c>
      <c r="DJ31" s="336">
        <f t="shared" si="27"/>
        <v>0</v>
      </c>
    </row>
    <row r="33" spans="1:114" x14ac:dyDescent="0.25">
      <c r="A33" s="2" t="s">
        <v>204</v>
      </c>
    </row>
    <row r="34" spans="1:114" x14ac:dyDescent="0.25">
      <c r="E34" s="284" t="str">
        <f xml:space="preserve"> InpC!E$28</f>
        <v>Cpi at acquisition</v>
      </c>
      <c r="F34" s="285">
        <f xml:space="preserve"> InpC!F$28</f>
        <v>150</v>
      </c>
      <c r="G34" s="284" t="str">
        <f xml:space="preserve"> InpC!G$28</f>
        <v>index</v>
      </c>
      <c r="K34" s="311"/>
    </row>
    <row r="35" spans="1:114" x14ac:dyDescent="0.25">
      <c r="E35" s="284" t="str">
        <f xml:space="preserve"> InpC!E$30</f>
        <v>Cpi at O&amp;M  cost</v>
      </c>
      <c r="F35" s="285">
        <f xml:space="preserve"> InpC!F$30</f>
        <v>145</v>
      </c>
      <c r="G35" s="284" t="str">
        <f xml:space="preserve"> InpC!G$30</f>
        <v>index</v>
      </c>
    </row>
    <row r="36" spans="1:114" s="322" customFormat="1" x14ac:dyDescent="0.25">
      <c r="A36" s="319"/>
      <c r="B36" s="319"/>
      <c r="C36" s="320"/>
      <c r="D36" s="321"/>
      <c r="E36" s="311" t="str">
        <f t="shared" ref="E36:BP36" si="28" xml:space="preserve"> E$25</f>
        <v>Periodic Escalation Factor</v>
      </c>
      <c r="F36" s="311">
        <f t="shared" si="28"/>
        <v>0</v>
      </c>
      <c r="G36" s="311" t="str">
        <f t="shared" si="28"/>
        <v>Factor</v>
      </c>
      <c r="H36" s="311">
        <f t="shared" si="28"/>
        <v>0</v>
      </c>
      <c r="I36" s="311">
        <f t="shared" si="28"/>
        <v>0</v>
      </c>
      <c r="J36" s="311">
        <f t="shared" si="28"/>
        <v>0</v>
      </c>
      <c r="K36" s="311">
        <f t="shared" si="28"/>
        <v>1</v>
      </c>
      <c r="L36" s="311">
        <f t="shared" si="28"/>
        <v>1.02</v>
      </c>
      <c r="M36" s="311">
        <f t="shared" si="28"/>
        <v>1.0404</v>
      </c>
      <c r="N36" s="311">
        <f t="shared" si="28"/>
        <v>1.0612079999999999</v>
      </c>
      <c r="O36" s="311">
        <f t="shared" si="28"/>
        <v>1.08243216</v>
      </c>
      <c r="P36" s="311">
        <f t="shared" si="28"/>
        <v>1.1013747228000001</v>
      </c>
      <c r="Q36" s="311">
        <f t="shared" si="28"/>
        <v>1.1206487804490002</v>
      </c>
      <c r="R36" s="311">
        <f t="shared" si="28"/>
        <v>1.1402601341068577</v>
      </c>
      <c r="S36" s="311">
        <f t="shared" si="28"/>
        <v>1.1602146864537277</v>
      </c>
      <c r="T36" s="311">
        <f t="shared" si="28"/>
        <v>1.1776179067505335</v>
      </c>
      <c r="U36" s="311">
        <f t="shared" si="28"/>
        <v>1.1952821753517913</v>
      </c>
      <c r="V36" s="311">
        <f t="shared" si="28"/>
        <v>1.2132114079820679</v>
      </c>
      <c r="W36" s="311">
        <f t="shared" si="28"/>
        <v>1.2314095791017989</v>
      </c>
      <c r="X36" s="311">
        <f t="shared" si="28"/>
        <v>1.2468021988405713</v>
      </c>
      <c r="Y36" s="311">
        <f t="shared" si="28"/>
        <v>1.2623872263260785</v>
      </c>
      <c r="Z36" s="311">
        <f t="shared" si="28"/>
        <v>1.2781670666551543</v>
      </c>
      <c r="AA36" s="311">
        <f t="shared" si="28"/>
        <v>1.2941441549883437</v>
      </c>
      <c r="AB36" s="311">
        <f t="shared" si="28"/>
        <v>1.3070855965382271</v>
      </c>
      <c r="AC36" s="311">
        <f t="shared" si="28"/>
        <v>1.3201564525036094</v>
      </c>
      <c r="AD36" s="311">
        <f t="shared" si="28"/>
        <v>1.3333580170286454</v>
      </c>
      <c r="AE36" s="311">
        <f t="shared" si="28"/>
        <v>1.3466915971989319</v>
      </c>
      <c r="AF36" s="311">
        <f t="shared" si="28"/>
        <v>1.3601585131709213</v>
      </c>
      <c r="AG36" s="311">
        <f t="shared" si="28"/>
        <v>1.3737600983026306</v>
      </c>
      <c r="AH36" s="311">
        <f t="shared" si="28"/>
        <v>1.3874976992856569</v>
      </c>
      <c r="AI36" s="311">
        <f t="shared" si="28"/>
        <v>1.4013726762785135</v>
      </c>
      <c r="AJ36" s="311">
        <f t="shared" si="28"/>
        <v>1.4153864030412986</v>
      </c>
      <c r="AK36" s="311">
        <f t="shared" si="28"/>
        <v>1.4295402670717117</v>
      </c>
      <c r="AL36" s="311">
        <f t="shared" si="28"/>
        <v>1.4438356697424288</v>
      </c>
      <c r="AM36" s="311">
        <f t="shared" si="28"/>
        <v>1.458274026439853</v>
      </c>
      <c r="AN36" s="311">
        <f t="shared" si="28"/>
        <v>1.4728567667042516</v>
      </c>
      <c r="AO36" s="311">
        <f t="shared" si="28"/>
        <v>1.4875853343712941</v>
      </c>
      <c r="AP36" s="311">
        <f t="shared" si="28"/>
        <v>1.5024611877150071</v>
      </c>
      <c r="AQ36" s="311">
        <f t="shared" si="28"/>
        <v>1.5174857995921571</v>
      </c>
      <c r="AR36" s="311">
        <f t="shared" si="28"/>
        <v>1.5326606575880788</v>
      </c>
      <c r="AS36" s="311">
        <f t="shared" si="28"/>
        <v>1.5479872641639596</v>
      </c>
      <c r="AT36" s="311">
        <f t="shared" si="28"/>
        <v>1.5634671368055992</v>
      </c>
      <c r="AU36" s="311">
        <f t="shared" si="28"/>
        <v>1.5791018081736552</v>
      </c>
      <c r="AV36" s="311">
        <f t="shared" si="28"/>
        <v>1.5948928262553919</v>
      </c>
      <c r="AW36" s="311">
        <f t="shared" si="28"/>
        <v>1.6108417545179459</v>
      </c>
      <c r="AX36" s="311">
        <f t="shared" si="28"/>
        <v>1.6269501720631254</v>
      </c>
      <c r="AY36" s="311">
        <f t="shared" si="28"/>
        <v>1.6432196737837568</v>
      </c>
      <c r="AZ36" s="311">
        <f t="shared" si="28"/>
        <v>1.6596518705215944</v>
      </c>
      <c r="BA36" s="311">
        <f t="shared" si="28"/>
        <v>1.6762483892268103</v>
      </c>
      <c r="BB36" s="311">
        <f t="shared" si="28"/>
        <v>1.6930108731190785</v>
      </c>
      <c r="BC36" s="311">
        <f t="shared" si="28"/>
        <v>1.7099409818502693</v>
      </c>
      <c r="BD36" s="311">
        <f t="shared" si="28"/>
        <v>1.727040391668772</v>
      </c>
      <c r="BE36" s="311">
        <f t="shared" si="28"/>
        <v>1.7443107955854598</v>
      </c>
      <c r="BF36" s="311">
        <f t="shared" si="28"/>
        <v>1.7617539035413143</v>
      </c>
      <c r="BG36" s="311">
        <f t="shared" si="28"/>
        <v>1.7793714425767275</v>
      </c>
      <c r="BH36" s="311">
        <f t="shared" si="28"/>
        <v>1.7971651570024949</v>
      </c>
      <c r="BI36" s="311">
        <f t="shared" si="28"/>
        <v>1.8151368085725199</v>
      </c>
      <c r="BJ36" s="311">
        <f t="shared" si="28"/>
        <v>1.8332881766582452</v>
      </c>
      <c r="BK36" s="311">
        <f t="shared" si="28"/>
        <v>1.8516210584248276</v>
      </c>
      <c r="BL36" s="311">
        <f t="shared" si="28"/>
        <v>1.8701372690090758</v>
      </c>
      <c r="BM36" s="311">
        <f t="shared" si="28"/>
        <v>1.8888386416991667</v>
      </c>
      <c r="BN36" s="311">
        <f t="shared" si="28"/>
        <v>1.9077270281161585</v>
      </c>
      <c r="BO36" s="311">
        <f t="shared" si="28"/>
        <v>1.9268042983973201</v>
      </c>
      <c r="BP36" s="311">
        <f t="shared" si="28"/>
        <v>1.9460723413812933</v>
      </c>
      <c r="BQ36" s="311">
        <f t="shared" ref="BQ36:DJ36" si="29" xml:space="preserve"> BQ$25</f>
        <v>1.9655330647951061</v>
      </c>
      <c r="BR36" s="311">
        <f t="shared" si="29"/>
        <v>1.9851883954430571</v>
      </c>
      <c r="BS36" s="311">
        <f t="shared" si="29"/>
        <v>2.0050402793974875</v>
      </c>
      <c r="BT36" s="311">
        <f t="shared" si="29"/>
        <v>2.0250906821914625</v>
      </c>
      <c r="BU36" s="311">
        <f t="shared" si="29"/>
        <v>2.0453415890133773</v>
      </c>
      <c r="BV36" s="311">
        <f t="shared" si="29"/>
        <v>2.065795004903511</v>
      </c>
      <c r="BW36" s="311">
        <f t="shared" si="29"/>
        <v>2.0864529549525459</v>
      </c>
      <c r="BX36" s="311">
        <f t="shared" si="29"/>
        <v>2.1073174845020715</v>
      </c>
      <c r="BY36" s="311">
        <f t="shared" si="29"/>
        <v>2.128390659347092</v>
      </c>
      <c r="BZ36" s="311">
        <f t="shared" si="29"/>
        <v>2.1496745659405629</v>
      </c>
      <c r="CA36" s="311">
        <f t="shared" si="29"/>
        <v>2.1711713115999687</v>
      </c>
      <c r="CB36" s="311">
        <f t="shared" si="29"/>
        <v>2.1928830247159685</v>
      </c>
      <c r="CC36" s="311">
        <f t="shared" si="29"/>
        <v>2.2148118549631284</v>
      </c>
      <c r="CD36" s="311">
        <f t="shared" si="29"/>
        <v>2.2369599735127599</v>
      </c>
      <c r="CE36" s="311">
        <f t="shared" si="29"/>
        <v>2.2593295732478875</v>
      </c>
      <c r="CF36" s="311">
        <f t="shared" si="29"/>
        <v>2.2819228689803666</v>
      </c>
      <c r="CG36" s="311">
        <f t="shared" si="29"/>
        <v>2.3047420976701702</v>
      </c>
      <c r="CH36" s="311">
        <f t="shared" si="29"/>
        <v>2.3277895186468718</v>
      </c>
      <c r="CI36" s="311">
        <f t="shared" si="29"/>
        <v>2.3510674138333405</v>
      </c>
      <c r="CJ36" s="311">
        <f t="shared" si="29"/>
        <v>2.374578087971674</v>
      </c>
      <c r="CK36" s="311">
        <f t="shared" si="29"/>
        <v>2.3983238688513908</v>
      </c>
      <c r="CL36" s="311">
        <f t="shared" si="29"/>
        <v>2.4223071075399045</v>
      </c>
      <c r="CM36" s="311">
        <f t="shared" si="29"/>
        <v>2.4465301786153035</v>
      </c>
      <c r="CN36" s="311">
        <f t="shared" si="29"/>
        <v>2.4709954804014567</v>
      </c>
      <c r="CO36" s="311">
        <f t="shared" si="29"/>
        <v>2.4957054352054713</v>
      </c>
      <c r="CP36" s="311">
        <f t="shared" si="29"/>
        <v>2.5206624895575258</v>
      </c>
      <c r="CQ36" s="311">
        <f t="shared" si="29"/>
        <v>2.5458691144531009</v>
      </c>
      <c r="CR36" s="311">
        <f t="shared" si="29"/>
        <v>2.5713278055976319</v>
      </c>
      <c r="CS36" s="311">
        <f t="shared" si="29"/>
        <v>2.5970410836536084</v>
      </c>
      <c r="CT36" s="311">
        <f t="shared" si="29"/>
        <v>2.6230114944901444</v>
      </c>
      <c r="CU36" s="311">
        <f t="shared" si="29"/>
        <v>2.6492416094350459</v>
      </c>
      <c r="CV36" s="311">
        <f t="shared" si="29"/>
        <v>2.6757340255293962</v>
      </c>
      <c r="CW36" s="311">
        <f t="shared" si="29"/>
        <v>2.7024913657846903</v>
      </c>
      <c r="CX36" s="311">
        <f t="shared" si="29"/>
        <v>2.7295162794425374</v>
      </c>
      <c r="CY36" s="311">
        <f t="shared" si="29"/>
        <v>2.756811442236963</v>
      </c>
      <c r="CZ36" s="311">
        <f t="shared" si="29"/>
        <v>2.7843795566593328</v>
      </c>
      <c r="DA36" s="311">
        <f t="shared" si="29"/>
        <v>2.8122233522259261</v>
      </c>
      <c r="DB36" s="311">
        <f t="shared" si="29"/>
        <v>2.8403455857481852</v>
      </c>
      <c r="DC36" s="311">
        <f t="shared" si="29"/>
        <v>2.8687490416056671</v>
      </c>
      <c r="DD36" s="311">
        <f t="shared" si="29"/>
        <v>2.8974365320217239</v>
      </c>
      <c r="DE36" s="311">
        <f t="shared" si="29"/>
        <v>2.9264108973419414</v>
      </c>
      <c r="DF36" s="311">
        <f t="shared" si="29"/>
        <v>2.955675006315361</v>
      </c>
      <c r="DG36" s="311">
        <f t="shared" si="29"/>
        <v>2.9852317563785147</v>
      </c>
      <c r="DH36" s="311">
        <f t="shared" si="29"/>
        <v>0</v>
      </c>
      <c r="DI36" s="311">
        <f t="shared" si="29"/>
        <v>0</v>
      </c>
      <c r="DJ36" s="311">
        <f t="shared" si="29"/>
        <v>0</v>
      </c>
    </row>
    <row r="37" spans="1:114" s="363" customFormat="1" x14ac:dyDescent="0.25">
      <c r="A37" s="361"/>
      <c r="B37" s="361"/>
      <c r="C37" s="362"/>
      <c r="E37" s="372" t="s">
        <v>205</v>
      </c>
      <c r="F37" s="372"/>
      <c r="G37" s="372" t="s">
        <v>203</v>
      </c>
      <c r="H37" s="372"/>
      <c r="I37" s="372"/>
      <c r="J37" s="336">
        <f t="shared" ref="J37" si="30">$F34/$F35*J36</f>
        <v>0</v>
      </c>
      <c r="K37" s="336">
        <f t="shared" ref="K37" si="31">$F34/$F35*K36</f>
        <v>1.0344827586206897</v>
      </c>
      <c r="L37" s="336">
        <f t="shared" ref="L37" si="32">$F34/$F35*L36</f>
        <v>1.0551724137931036</v>
      </c>
      <c r="M37" s="336">
        <f t="shared" ref="M37" si="33">$F34/$F35*M36</f>
        <v>1.0762758620689656</v>
      </c>
      <c r="N37" s="336">
        <f t="shared" ref="N37" si="34">$F34/$F35*N36</f>
        <v>1.0978013793103449</v>
      </c>
      <c r="O37" s="336">
        <f t="shared" ref="O37" si="35">$F34/$F35*O36</f>
        <v>1.1197574068965517</v>
      </c>
      <c r="P37" s="336">
        <f t="shared" ref="P37" si="36">$F34/$F35*P36</f>
        <v>1.1393531615172416</v>
      </c>
      <c r="Q37" s="336">
        <f t="shared" ref="Q37" si="37">$F34/$F35*Q36</f>
        <v>1.1592918418437934</v>
      </c>
      <c r="R37" s="336">
        <f t="shared" ref="R37" si="38">$F34/$F35*R36</f>
        <v>1.1795794490760598</v>
      </c>
      <c r="S37" s="336">
        <f t="shared" ref="S37" si="39">$F34/$F35*S36</f>
        <v>1.2002220894348907</v>
      </c>
      <c r="T37" s="336">
        <f t="shared" ref="T37" si="40">$F34/$F35*T36</f>
        <v>1.218225420776414</v>
      </c>
      <c r="U37" s="336">
        <f t="shared" ref="U37" si="41">$F34/$F35*U36</f>
        <v>1.2364988020880601</v>
      </c>
      <c r="V37" s="336">
        <f t="shared" ref="V37" si="42">$F34/$F35*V36</f>
        <v>1.2550462841193808</v>
      </c>
      <c r="W37" s="336">
        <f t="shared" ref="W37" si="43">$F34/$F35*W36</f>
        <v>1.2738719783811714</v>
      </c>
      <c r="X37" s="336">
        <f t="shared" ref="X37" si="44">$F34/$F35*X36</f>
        <v>1.2897953781109359</v>
      </c>
      <c r="Y37" s="336">
        <f t="shared" ref="Y37" si="45">$F34/$F35*Y36</f>
        <v>1.3059178203373227</v>
      </c>
      <c r="Z37" s="336">
        <f t="shared" ref="Z37" si="46">$F34/$F35*Z36</f>
        <v>1.3222417930915391</v>
      </c>
      <c r="AA37" s="336">
        <f t="shared" ref="AA37" si="47">$F34/$F35*AA36</f>
        <v>1.3387698155051833</v>
      </c>
      <c r="AB37" s="336">
        <f t="shared" ref="AB37" si="48">$F34/$F35*AB36</f>
        <v>1.3521575136602351</v>
      </c>
      <c r="AC37" s="336">
        <f t="shared" ref="AC37" si="49">$F34/$F35*AC36</f>
        <v>1.3656790887968373</v>
      </c>
      <c r="AD37" s="336">
        <f t="shared" ref="AD37" si="50">$F34/$F35*AD36</f>
        <v>1.3793358796848056</v>
      </c>
      <c r="AE37" s="336">
        <f t="shared" ref="AE37" si="51">$F34/$F35*AE36</f>
        <v>1.3931292384816538</v>
      </c>
      <c r="AF37" s="336">
        <f t="shared" ref="AF37" si="52">$F34/$F35*AF36</f>
        <v>1.4070605308664703</v>
      </c>
      <c r="AG37" s="336">
        <f t="shared" ref="AG37" si="53">$F34/$F35*AG36</f>
        <v>1.4211311361751351</v>
      </c>
      <c r="AH37" s="336">
        <f t="shared" ref="AH37" si="54">$F34/$F35*AH36</f>
        <v>1.4353424475368866</v>
      </c>
      <c r="AI37" s="336">
        <f t="shared" ref="AI37" si="55">$F34/$F35*AI36</f>
        <v>1.4496958720122555</v>
      </c>
      <c r="AJ37" s="336">
        <f t="shared" ref="AJ37" si="56">$F34/$F35*AJ36</f>
        <v>1.4641928307323779</v>
      </c>
      <c r="AK37" s="336">
        <f t="shared" ref="AK37" si="57">$F34/$F35*AK36</f>
        <v>1.4788347590397017</v>
      </c>
      <c r="AL37" s="336">
        <f t="shared" ref="AL37" si="58">$F34/$F35*AL36</f>
        <v>1.4936231066300989</v>
      </c>
      <c r="AM37" s="336">
        <f t="shared" ref="AM37" si="59">$F34/$F35*AM36</f>
        <v>1.5085593376963997</v>
      </c>
      <c r="AN37" s="336">
        <f t="shared" ref="AN37" si="60">$F34/$F35*AN36</f>
        <v>1.5236449310733637</v>
      </c>
      <c r="AO37" s="336">
        <f t="shared" ref="AO37" si="61">$F34/$F35*AO36</f>
        <v>1.5388813803840975</v>
      </c>
      <c r="AP37" s="336">
        <f t="shared" ref="AP37" si="62">$F34/$F35*AP36</f>
        <v>1.5542701941879384</v>
      </c>
      <c r="AQ37" s="336">
        <f t="shared" ref="AQ37" si="63">$F34/$F35*AQ36</f>
        <v>1.5698128961298179</v>
      </c>
      <c r="AR37" s="336">
        <f t="shared" ref="AR37" si="64">$F34/$F35*AR36</f>
        <v>1.5855110250911162</v>
      </c>
      <c r="AS37" s="336">
        <f t="shared" ref="AS37" si="65">$F34/$F35*AS36</f>
        <v>1.6013661353420272</v>
      </c>
      <c r="AT37" s="336">
        <f t="shared" ref="AT37" si="66">$F34/$F35*AT36</f>
        <v>1.6173797966954475</v>
      </c>
      <c r="AU37" s="336">
        <f t="shared" ref="AU37" si="67">$F34/$F35*AU36</f>
        <v>1.633553594662402</v>
      </c>
      <c r="AV37" s="336">
        <f t="shared" ref="AV37" si="68">$F34/$F35*AV36</f>
        <v>1.6498891306090262</v>
      </c>
      <c r="AW37" s="336">
        <f t="shared" ref="AW37" si="69">$F34/$F35*AW36</f>
        <v>1.6663880219151166</v>
      </c>
      <c r="AX37" s="336">
        <f t="shared" ref="AX37" si="70">$F34/$F35*AX36</f>
        <v>1.6830519021342678</v>
      </c>
      <c r="AY37" s="336">
        <f t="shared" ref="AY37" si="71">$F34/$F35*AY36</f>
        <v>1.6998824211556105</v>
      </c>
      <c r="AZ37" s="336">
        <f t="shared" ref="AZ37" si="72">$F34/$F35*AZ36</f>
        <v>1.7168812453671667</v>
      </c>
      <c r="BA37" s="336">
        <f t="shared" ref="BA37" si="73">$F34/$F35*BA36</f>
        <v>1.7340500578208384</v>
      </c>
      <c r="BB37" s="336">
        <f t="shared" ref="BB37" si="74">$F34/$F35*BB36</f>
        <v>1.7513905583990468</v>
      </c>
      <c r="BC37" s="336">
        <f t="shared" ref="BC37" si="75">$F34/$F35*BC36</f>
        <v>1.7689044639830374</v>
      </c>
      <c r="BD37" s="336">
        <f t="shared" ref="BD37" si="76">$F34/$F35*BD36</f>
        <v>1.7865935086228677</v>
      </c>
      <c r="BE37" s="336">
        <f t="shared" ref="BE37" si="77">$F34/$F35*BE36</f>
        <v>1.8044594437090964</v>
      </c>
      <c r="BF37" s="336">
        <f t="shared" ref="BF37" si="78">$F34/$F35*BF36</f>
        <v>1.8225040381461874</v>
      </c>
      <c r="BG37" s="336">
        <f t="shared" ref="BG37" si="79">$F34/$F35*BG36</f>
        <v>1.8407290785276493</v>
      </c>
      <c r="BH37" s="336">
        <f t="shared" ref="BH37" si="80">$F34/$F35*BH36</f>
        <v>1.8591363693129259</v>
      </c>
      <c r="BI37" s="336">
        <f t="shared" ref="BI37" si="81">$F34/$F35*BI36</f>
        <v>1.8777277330060551</v>
      </c>
      <c r="BJ37" s="336">
        <f t="shared" ref="BJ37" si="82">$F34/$F35*BJ36</f>
        <v>1.8965050103361158</v>
      </c>
      <c r="BK37" s="336">
        <f t="shared" ref="BK37" si="83">$F34/$F35*BK36</f>
        <v>1.915470060439477</v>
      </c>
      <c r="BL37" s="336">
        <f t="shared" ref="BL37" si="84">$F34/$F35*BL36</f>
        <v>1.9346247610438716</v>
      </c>
      <c r="BM37" s="336">
        <f t="shared" ref="BM37" si="85">$F34/$F35*BM36</f>
        <v>1.9539710086543105</v>
      </c>
      <c r="BN37" s="336">
        <f t="shared" ref="BN37" si="86">$F34/$F35*BN36</f>
        <v>1.9735107187408538</v>
      </c>
      <c r="BO37" s="336">
        <f t="shared" ref="BO37" si="87">$F34/$F35*BO36</f>
        <v>1.9932458259282624</v>
      </c>
      <c r="BP37" s="336">
        <f t="shared" ref="BP37" si="88">$F34/$F35*BP36</f>
        <v>2.013178284187545</v>
      </c>
      <c r="BQ37" s="336">
        <f t="shared" ref="BQ37" si="89">$F34/$F35*BQ36</f>
        <v>2.0333100670294204</v>
      </c>
      <c r="BR37" s="336">
        <f t="shared" ref="BR37" si="90">$F34/$F35*BR36</f>
        <v>2.0536431676997142</v>
      </c>
      <c r="BS37" s="336">
        <f t="shared" ref="BS37" si="91">$F34/$F35*BS36</f>
        <v>2.0741795993767114</v>
      </c>
      <c r="BT37" s="336">
        <f t="shared" ref="BT37" si="92">$F34/$F35*BT36</f>
        <v>2.0949213953704784</v>
      </c>
      <c r="BU37" s="336">
        <f t="shared" ref="BU37" si="93">$F34/$F35*BU36</f>
        <v>2.1158706093241837</v>
      </c>
      <c r="BV37" s="336">
        <f t="shared" ref="BV37" si="94">$F34/$F35*BV36</f>
        <v>2.1370293154174251</v>
      </c>
      <c r="BW37" s="336">
        <f t="shared" ref="BW37" si="95">$F34/$F35*BW36</f>
        <v>2.1583996085715995</v>
      </c>
      <c r="BX37" s="336">
        <f t="shared" ref="BX37" si="96">$F34/$F35*BX36</f>
        <v>2.1799836046573153</v>
      </c>
      <c r="BY37" s="336">
        <f t="shared" ref="BY37" si="97">$F34/$F35*BY36</f>
        <v>2.2017834407038883</v>
      </c>
      <c r="BZ37" s="336">
        <f t="shared" ref="BZ37" si="98">$F34/$F35*BZ36</f>
        <v>2.2238012751109273</v>
      </c>
      <c r="CA37" s="336">
        <f t="shared" ref="CA37" si="99">$F34/$F35*CA36</f>
        <v>2.2460392878620365</v>
      </c>
      <c r="CB37" s="336">
        <f t="shared" ref="CB37" si="100">$F34/$F35*CB36</f>
        <v>2.2684996807406574</v>
      </c>
      <c r="CC37" s="336">
        <f t="shared" ref="CC37" si="101">$F34/$F35*CC36</f>
        <v>2.2911846775480642</v>
      </c>
      <c r="CD37" s="336">
        <f t="shared" ref="CD37" si="102">$F34/$F35*CD36</f>
        <v>2.3140965243235447</v>
      </c>
      <c r="CE37" s="336">
        <f t="shared" ref="CE37" si="103">$F34/$F35*CE36</f>
        <v>2.3372374895667805</v>
      </c>
      <c r="CF37" s="336">
        <f t="shared" ref="CF37" si="104">$F34/$F35*CF36</f>
        <v>2.3606098644624485</v>
      </c>
      <c r="CG37" s="336">
        <f t="shared" ref="CG37" si="105">$F34/$F35*CG36</f>
        <v>2.384215963107073</v>
      </c>
      <c r="CH37" s="336">
        <f t="shared" ref="CH37" si="106">$F34/$F35*CH36</f>
        <v>2.4080581227381432</v>
      </c>
      <c r="CI37" s="336">
        <f t="shared" ref="CI37" si="107">$F34/$F35*CI36</f>
        <v>2.4321387039655247</v>
      </c>
      <c r="CJ37" s="336">
        <f t="shared" ref="CJ37" si="108">$F34/$F35*CJ36</f>
        <v>2.4564600910051801</v>
      </c>
      <c r="CK37" s="336">
        <f t="shared" ref="CK37" si="109">$F34/$F35*CK36</f>
        <v>2.4810246919152319</v>
      </c>
      <c r="CL37" s="336">
        <f t="shared" ref="CL37" si="110">$F34/$F35*CL36</f>
        <v>2.5058349388343841</v>
      </c>
      <c r="CM37" s="336">
        <f t="shared" ref="CM37" si="111">$F34/$F35*CM36</f>
        <v>2.5308932882227277</v>
      </c>
      <c r="CN37" s="336">
        <f t="shared" ref="CN37" si="112">$F34/$F35*CN36</f>
        <v>2.5562022211049555</v>
      </c>
      <c r="CO37" s="336">
        <f t="shared" ref="CO37" si="113">$F34/$F35*CO36</f>
        <v>2.5817642433160048</v>
      </c>
      <c r="CP37" s="336">
        <f t="shared" ref="CP37" si="114">$F34/$F35*CP36</f>
        <v>2.6075818857491648</v>
      </c>
      <c r="CQ37" s="336">
        <f t="shared" ref="CQ37" si="115">$F34/$F35*CQ36</f>
        <v>2.6336577046066565</v>
      </c>
      <c r="CR37" s="336">
        <f t="shared" ref="CR37" si="116">$F34/$F35*CR36</f>
        <v>2.6599942816527227</v>
      </c>
      <c r="CS37" s="336">
        <f t="shared" ref="CS37" si="117">$F34/$F35*CS36</f>
        <v>2.6865942244692502</v>
      </c>
      <c r="CT37" s="336">
        <f t="shared" ref="CT37" si="118">$F34/$F35*CT36</f>
        <v>2.7134601667139426</v>
      </c>
      <c r="CU37" s="336">
        <f t="shared" ref="CU37" si="119">$F34/$F35*CU36</f>
        <v>2.7405947683810821</v>
      </c>
      <c r="CV37" s="336">
        <f t="shared" ref="CV37" si="120">$F34/$F35*CV36</f>
        <v>2.768000716064893</v>
      </c>
      <c r="CW37" s="336">
        <f t="shared" ref="CW37" si="121">$F34/$F35*CW36</f>
        <v>2.7956807232255421</v>
      </c>
      <c r="CX37" s="336">
        <f t="shared" ref="CX37" si="122">$F34/$F35*CX36</f>
        <v>2.8236375304577974</v>
      </c>
      <c r="CY37" s="336">
        <f t="shared" ref="CY37" si="123">$F34/$F35*CY36</f>
        <v>2.8518739057623756</v>
      </c>
      <c r="CZ37" s="336">
        <f t="shared" ref="CZ37" si="124">$F34/$F35*CZ36</f>
        <v>2.8803926448199997</v>
      </c>
      <c r="DA37" s="336">
        <f t="shared" ref="DA37" si="125">$F34/$F35*DA36</f>
        <v>2.9091965712681995</v>
      </c>
      <c r="DB37" s="336">
        <f t="shared" ref="DB37" si="126">$F34/$F35*DB36</f>
        <v>2.9382885369808815</v>
      </c>
      <c r="DC37" s="336">
        <f t="shared" ref="DC37" si="127">$F34/$F35*DC36</f>
        <v>2.9676714223506901</v>
      </c>
      <c r="DD37" s="336">
        <f t="shared" ref="DD37" si="128">$F34/$F35*DD36</f>
        <v>2.9973481365741974</v>
      </c>
      <c r="DE37" s="336">
        <f t="shared" ref="DE37" si="129">$F34/$F35*DE36</f>
        <v>3.0273216179399394</v>
      </c>
      <c r="DF37" s="336">
        <f t="shared" ref="DF37" si="130">$F34/$F35*DF36</f>
        <v>3.0575948341193393</v>
      </c>
      <c r="DG37" s="336">
        <f t="shared" ref="DG37" si="131">$F34/$F35*DG36</f>
        <v>3.0881707824605327</v>
      </c>
      <c r="DH37" s="336">
        <f t="shared" ref="DH37" si="132">$F34/$F35*DH36</f>
        <v>0</v>
      </c>
      <c r="DI37" s="336">
        <f t="shared" ref="DI37" si="133">$F34/$F35*DI36</f>
        <v>0</v>
      </c>
      <c r="DJ37" s="336">
        <f t="shared" ref="DJ37" si="134">$F34/$F35*DJ36</f>
        <v>0</v>
      </c>
    </row>
  </sheetData>
  <conditionalFormatting sqref="J3:DJ3">
    <cfRule type="cellIs" dxfId="143" priority="7" stopIfTrue="1" operator="equal">
      <formula>"Pre-fcst"</formula>
    </cfRule>
    <cfRule type="cellIs" dxfId="142" priority="8" stopIfTrue="1" operator="equal">
      <formula>"Forecast"</formula>
    </cfRule>
  </conditionalFormatting>
  <conditionalFormatting sqref="F2">
    <cfRule type="cellIs" dxfId="139" priority="1" stopIfTrue="1" operator="notEqual">
      <formula>0</formula>
    </cfRule>
    <cfRule type="cellIs" dxfId="138" priority="2" stopIfTrue="1" operator="equal">
      <formula>""</formula>
    </cfRule>
  </conditionalFormatting>
  <printOptions verticalCentered="1" heading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&amp;L&amp;"Arial,Bold"&amp;14F1F9 Training Model&amp;C&amp;"Arial,Bold"&amp;14Sheet: &amp;A&amp;R&amp;"Arial,Bold"&amp;14CONFIDENTIAL</oddHeader>
    <oddFooter>&amp;L&amp;F ( Printed on &amp;D at &amp;T )&amp;RPage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0D46E-9E79-4C86-ACB5-CC050CBB9E6D}">
  <sheetPr>
    <tabColor theme="9" tint="-0.249977111117893"/>
    <outlinePr summaryBelow="0" summaryRight="0"/>
  </sheetPr>
  <dimension ref="A1:DJ130"/>
  <sheetViews>
    <sheetView defaultGridColor="0" colorId="22" zoomScale="73" zoomScaleNormal="73" workbookViewId="0">
      <pane xSplit="9" ySplit="5" topLeftCell="J52" activePane="bottomRight" state="frozen"/>
      <selection activeCell="G5" sqref="G5"/>
      <selection pane="topRight" activeCell="G5" sqref="G5"/>
      <selection pane="bottomLeft" activeCell="G5" sqref="G5"/>
      <selection pane="bottomRight" activeCell="F96" sqref="F96"/>
    </sheetView>
  </sheetViews>
  <sheetFormatPr defaultColWidth="0" defaultRowHeight="13.2" x14ac:dyDescent="0.25"/>
  <cols>
    <col min="1" max="2" width="1.21875" style="2" customWidth="1"/>
    <col min="3" max="3" width="1.21875" style="3" customWidth="1"/>
    <col min="4" max="4" width="1.21875" style="5" customWidth="1"/>
    <col min="5" max="5" width="40.77734375" style="64" customWidth="1"/>
    <col min="6" max="6" width="12.77734375" style="64" customWidth="1"/>
    <col min="7" max="7" width="16.33203125" style="64" bestFit="1" customWidth="1"/>
    <col min="8" max="8" width="11.77734375" style="64" customWidth="1"/>
    <col min="9" max="9" width="2.77734375" style="64" customWidth="1"/>
    <col min="10" max="114" width="11.77734375" style="64" customWidth="1"/>
    <col min="115" max="16384" width="11.77734375" style="12" hidden="1"/>
  </cols>
  <sheetData>
    <row r="1" spans="1:114" s="127" customFormat="1" ht="25.8" x14ac:dyDescent="0.25">
      <c r="A1" s="1" t="str">
        <f ca="1" xml:space="preserve"> RIGHT(CELL("filename", A1), LEN(CELL("filename", A1)) - SEARCH("]", CELL("filename", A1)))</f>
        <v>OpRev</v>
      </c>
      <c r="B1" s="2"/>
      <c r="C1" s="3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</row>
    <row r="2" spans="1:114" s="18" customFormat="1" ht="14.4" x14ac:dyDescent="0.25">
      <c r="A2" s="7"/>
      <c r="B2" s="7"/>
      <c r="C2" s="99"/>
      <c r="D2" s="7"/>
      <c r="E2" s="16" t="str">
        <f xml:space="preserve"> Time!E$18</f>
        <v xml:space="preserve">Model period ending </v>
      </c>
      <c r="F2" s="501">
        <f xml:space="preserve"> check!F$15</f>
        <v>0</v>
      </c>
      <c r="G2" s="502" t="s">
        <v>406</v>
      </c>
      <c r="H2" s="54"/>
      <c r="I2" s="13"/>
      <c r="J2" s="13">
        <f xml:space="preserve"> Time!J$18</f>
        <v>44651</v>
      </c>
      <c r="K2" s="13">
        <f xml:space="preserve"> Time!K$18</f>
        <v>44742</v>
      </c>
      <c r="L2" s="13">
        <f xml:space="preserve"> Time!L$18</f>
        <v>44834</v>
      </c>
      <c r="M2" s="13">
        <f xml:space="preserve"> Time!M$18</f>
        <v>44926</v>
      </c>
      <c r="N2" s="13">
        <f xml:space="preserve"> Time!N$18</f>
        <v>45016</v>
      </c>
      <c r="O2" s="13">
        <f xml:space="preserve"> Time!O$18</f>
        <v>45107</v>
      </c>
      <c r="P2" s="13">
        <f xml:space="preserve"> Time!P$18</f>
        <v>45199</v>
      </c>
      <c r="Q2" s="13">
        <f xml:space="preserve"> Time!Q$18</f>
        <v>45291</v>
      </c>
      <c r="R2" s="13">
        <f xml:space="preserve"> Time!R$18</f>
        <v>45382</v>
      </c>
      <c r="S2" s="13">
        <f xml:space="preserve"> Time!S$18</f>
        <v>45473</v>
      </c>
      <c r="T2" s="13">
        <f xml:space="preserve"> Time!T$18</f>
        <v>45565</v>
      </c>
      <c r="U2" s="13">
        <f xml:space="preserve"> Time!U$18</f>
        <v>45657</v>
      </c>
      <c r="V2" s="13">
        <f xml:space="preserve"> Time!V$18</f>
        <v>45747</v>
      </c>
      <c r="W2" s="13">
        <f xml:space="preserve"> Time!W$18</f>
        <v>45838</v>
      </c>
      <c r="X2" s="13">
        <f xml:space="preserve"> Time!X$18</f>
        <v>45930</v>
      </c>
      <c r="Y2" s="13">
        <f xml:space="preserve"> Time!Y$18</f>
        <v>46022</v>
      </c>
      <c r="Z2" s="13">
        <f xml:space="preserve"> Time!Z$18</f>
        <v>46112</v>
      </c>
      <c r="AA2" s="13">
        <f xml:space="preserve"> Time!AA$18</f>
        <v>46203</v>
      </c>
      <c r="AB2" s="13">
        <f xml:space="preserve"> Time!AB$18</f>
        <v>46295</v>
      </c>
      <c r="AC2" s="13">
        <f xml:space="preserve"> Time!AC$18</f>
        <v>46387</v>
      </c>
      <c r="AD2" s="13">
        <f xml:space="preserve"> Time!AD$18</f>
        <v>46477</v>
      </c>
      <c r="AE2" s="13">
        <f xml:space="preserve"> Time!AE$18</f>
        <v>46568</v>
      </c>
      <c r="AF2" s="13">
        <f xml:space="preserve"> Time!AF$18</f>
        <v>46660</v>
      </c>
      <c r="AG2" s="13">
        <f xml:space="preserve"> Time!AG$18</f>
        <v>46752</v>
      </c>
      <c r="AH2" s="13">
        <f xml:space="preserve"> Time!AH$18</f>
        <v>46843</v>
      </c>
      <c r="AI2" s="13">
        <f xml:space="preserve"> Time!AI$18</f>
        <v>46934</v>
      </c>
      <c r="AJ2" s="13">
        <f xml:space="preserve"> Time!AJ$18</f>
        <v>47026</v>
      </c>
      <c r="AK2" s="13">
        <f xml:space="preserve"> Time!AK$18</f>
        <v>47118</v>
      </c>
      <c r="AL2" s="13">
        <f xml:space="preserve"> Time!AL$18</f>
        <v>47208</v>
      </c>
      <c r="AM2" s="13">
        <f xml:space="preserve"> Time!AM$18</f>
        <v>47299</v>
      </c>
      <c r="AN2" s="13">
        <f xml:space="preserve"> Time!AN$18</f>
        <v>47391</v>
      </c>
      <c r="AO2" s="13">
        <f xml:space="preserve"> Time!AO$18</f>
        <v>47483</v>
      </c>
      <c r="AP2" s="13">
        <f xml:space="preserve"> Time!AP$18</f>
        <v>47573</v>
      </c>
      <c r="AQ2" s="13">
        <f xml:space="preserve"> Time!AQ$18</f>
        <v>47664</v>
      </c>
      <c r="AR2" s="13">
        <f xml:space="preserve"> Time!AR$18</f>
        <v>47756</v>
      </c>
      <c r="AS2" s="13">
        <f xml:space="preserve"> Time!AS$18</f>
        <v>47848</v>
      </c>
      <c r="AT2" s="13">
        <f xml:space="preserve"> Time!AT$18</f>
        <v>47938</v>
      </c>
      <c r="AU2" s="13">
        <f xml:space="preserve"> Time!AU$18</f>
        <v>48029</v>
      </c>
      <c r="AV2" s="13">
        <f xml:space="preserve"> Time!AV$18</f>
        <v>48121</v>
      </c>
      <c r="AW2" s="13">
        <f xml:space="preserve"> Time!AW$18</f>
        <v>48213</v>
      </c>
      <c r="AX2" s="13">
        <f xml:space="preserve"> Time!AX$18</f>
        <v>48304</v>
      </c>
      <c r="AY2" s="13">
        <f xml:space="preserve"> Time!AY$18</f>
        <v>48395</v>
      </c>
      <c r="AZ2" s="13">
        <f xml:space="preserve"> Time!AZ$18</f>
        <v>48487</v>
      </c>
      <c r="BA2" s="13">
        <f xml:space="preserve"> Time!BA$18</f>
        <v>48579</v>
      </c>
      <c r="BB2" s="13">
        <f xml:space="preserve"> Time!BB$18</f>
        <v>48669</v>
      </c>
      <c r="BC2" s="13">
        <f xml:space="preserve"> Time!BC$18</f>
        <v>48760</v>
      </c>
      <c r="BD2" s="13">
        <f xml:space="preserve"> Time!BD$18</f>
        <v>48852</v>
      </c>
      <c r="BE2" s="13">
        <f xml:space="preserve"> Time!BE$18</f>
        <v>48944</v>
      </c>
      <c r="BF2" s="13">
        <f xml:space="preserve"> Time!BF$18</f>
        <v>49034</v>
      </c>
      <c r="BG2" s="13">
        <f xml:space="preserve"> Time!BG$18</f>
        <v>49125</v>
      </c>
      <c r="BH2" s="13">
        <f xml:space="preserve"> Time!BH$18</f>
        <v>49217</v>
      </c>
      <c r="BI2" s="13">
        <f xml:space="preserve"> Time!BI$18</f>
        <v>49309</v>
      </c>
      <c r="BJ2" s="13">
        <f xml:space="preserve"> Time!BJ$18</f>
        <v>49399</v>
      </c>
      <c r="BK2" s="13">
        <f xml:space="preserve"> Time!BK$18</f>
        <v>49490</v>
      </c>
      <c r="BL2" s="13">
        <f xml:space="preserve"> Time!BL$18</f>
        <v>49582</v>
      </c>
      <c r="BM2" s="13">
        <f xml:space="preserve"> Time!BM$18</f>
        <v>49674</v>
      </c>
      <c r="BN2" s="13">
        <f xml:space="preserve"> Time!BN$18</f>
        <v>49765</v>
      </c>
      <c r="BO2" s="13">
        <f xml:space="preserve"> Time!BO$18</f>
        <v>49856</v>
      </c>
      <c r="BP2" s="13">
        <f xml:space="preserve"> Time!BP$18</f>
        <v>49948</v>
      </c>
      <c r="BQ2" s="13">
        <f xml:space="preserve"> Time!BQ$18</f>
        <v>50040</v>
      </c>
      <c r="BR2" s="13">
        <f xml:space="preserve"> Time!BR$18</f>
        <v>50130</v>
      </c>
      <c r="BS2" s="13">
        <f xml:space="preserve"> Time!BS$18</f>
        <v>50221</v>
      </c>
      <c r="BT2" s="13">
        <f xml:space="preserve"> Time!BT$18</f>
        <v>50313</v>
      </c>
      <c r="BU2" s="13">
        <f xml:space="preserve"> Time!BU$18</f>
        <v>50405</v>
      </c>
      <c r="BV2" s="13">
        <f xml:space="preserve"> Time!BV$18</f>
        <v>50495</v>
      </c>
      <c r="BW2" s="13">
        <f xml:space="preserve"> Time!BW$18</f>
        <v>50586</v>
      </c>
      <c r="BX2" s="13">
        <f xml:space="preserve"> Time!BX$18</f>
        <v>50678</v>
      </c>
      <c r="BY2" s="13">
        <f xml:space="preserve"> Time!BY$18</f>
        <v>50770</v>
      </c>
      <c r="BZ2" s="13">
        <f xml:space="preserve"> Time!BZ$18</f>
        <v>50860</v>
      </c>
      <c r="CA2" s="13">
        <f xml:space="preserve"> Time!CA$18</f>
        <v>50951</v>
      </c>
      <c r="CB2" s="13">
        <f xml:space="preserve"> Time!CB$18</f>
        <v>51043</v>
      </c>
      <c r="CC2" s="13">
        <f xml:space="preserve"> Time!CC$18</f>
        <v>51135</v>
      </c>
      <c r="CD2" s="13">
        <f xml:space="preserve"> Time!CD$18</f>
        <v>51226</v>
      </c>
      <c r="CE2" s="13">
        <f xml:space="preserve"> Time!CE$18</f>
        <v>51317</v>
      </c>
      <c r="CF2" s="13">
        <f xml:space="preserve"> Time!CF$18</f>
        <v>51409</v>
      </c>
      <c r="CG2" s="13">
        <f xml:space="preserve"> Time!CG$18</f>
        <v>51501</v>
      </c>
      <c r="CH2" s="13">
        <f xml:space="preserve"> Time!CH$18</f>
        <v>51591</v>
      </c>
      <c r="CI2" s="13">
        <f xml:space="preserve"> Time!CI$18</f>
        <v>51682</v>
      </c>
      <c r="CJ2" s="13">
        <f xml:space="preserve"> Time!CJ$18</f>
        <v>51774</v>
      </c>
      <c r="CK2" s="13">
        <f xml:space="preserve"> Time!CK$18</f>
        <v>51866</v>
      </c>
      <c r="CL2" s="13">
        <f xml:space="preserve"> Time!CL$18</f>
        <v>51956</v>
      </c>
      <c r="CM2" s="13">
        <f xml:space="preserve"> Time!CM$18</f>
        <v>52047</v>
      </c>
      <c r="CN2" s="13">
        <f xml:space="preserve"> Time!CN$18</f>
        <v>52139</v>
      </c>
      <c r="CO2" s="13">
        <f xml:space="preserve"> Time!CO$18</f>
        <v>52231</v>
      </c>
      <c r="CP2" s="13">
        <f xml:space="preserve"> Time!CP$18</f>
        <v>52321</v>
      </c>
      <c r="CQ2" s="13">
        <f xml:space="preserve"> Time!CQ$18</f>
        <v>52412</v>
      </c>
      <c r="CR2" s="13">
        <f xml:space="preserve"> Time!CR$18</f>
        <v>52504</v>
      </c>
      <c r="CS2" s="13">
        <f xml:space="preserve"> Time!CS$18</f>
        <v>52596</v>
      </c>
      <c r="CT2" s="13">
        <f xml:space="preserve"> Time!CT$18</f>
        <v>52687</v>
      </c>
      <c r="CU2" s="13">
        <f xml:space="preserve"> Time!CU$18</f>
        <v>52778</v>
      </c>
      <c r="CV2" s="13">
        <f xml:space="preserve"> Time!CV$18</f>
        <v>52870</v>
      </c>
      <c r="CW2" s="13">
        <f xml:space="preserve"> Time!CW$18</f>
        <v>52962</v>
      </c>
      <c r="CX2" s="13">
        <f xml:space="preserve"> Time!CX$18</f>
        <v>53052</v>
      </c>
      <c r="CY2" s="13">
        <f xml:space="preserve"> Time!CY$18</f>
        <v>53143</v>
      </c>
      <c r="CZ2" s="13">
        <f xml:space="preserve"> Time!CZ$18</f>
        <v>53235</v>
      </c>
      <c r="DA2" s="13">
        <f xml:space="preserve"> Time!DA$18</f>
        <v>53327</v>
      </c>
      <c r="DB2" s="13">
        <f xml:space="preserve"> Time!DB$18</f>
        <v>53417</v>
      </c>
      <c r="DC2" s="13">
        <f xml:space="preserve"> Time!DC$18</f>
        <v>53508</v>
      </c>
      <c r="DD2" s="13">
        <f xml:space="preserve"> Time!DD$18</f>
        <v>53600</v>
      </c>
      <c r="DE2" s="13">
        <f xml:space="preserve"> Time!DE$18</f>
        <v>53692</v>
      </c>
      <c r="DF2" s="13">
        <f xml:space="preserve"> Time!DF$18</f>
        <v>53782</v>
      </c>
      <c r="DG2" s="13">
        <f xml:space="preserve"> Time!DG$18</f>
        <v>53873</v>
      </c>
      <c r="DH2" s="13">
        <f xml:space="preserve"> Time!DH$18</f>
        <v>53965</v>
      </c>
      <c r="DI2" s="13">
        <f xml:space="preserve"> Time!DI$18</f>
        <v>54057</v>
      </c>
      <c r="DJ2" s="13">
        <f xml:space="preserve"> Time!DJ$18</f>
        <v>54148</v>
      </c>
    </row>
    <row r="3" spans="1:114" s="18" customFormat="1" ht="14.4" x14ac:dyDescent="0.25">
      <c r="A3" s="7"/>
      <c r="B3" s="7"/>
      <c r="C3" s="8"/>
      <c r="D3" s="7"/>
      <c r="E3" s="16" t="str">
        <f xml:space="preserve"> Time!E$141</f>
        <v>Timeline label</v>
      </c>
      <c r="F3"/>
      <c r="G3"/>
      <c r="H3" s="54"/>
      <c r="I3" s="13"/>
      <c r="J3" s="56" t="str">
        <f xml:space="preserve"> Time!J$141</f>
        <v>Pre-fcst</v>
      </c>
      <c r="K3" s="56" t="str">
        <f xml:space="preserve"> Time!K$141</f>
        <v>Fin close</v>
      </c>
      <c r="L3" s="56" t="str">
        <f xml:space="preserve"> Time!L$141</f>
        <v>Forecast</v>
      </c>
      <c r="M3" s="56" t="str">
        <f xml:space="preserve"> Time!M$141</f>
        <v>Forecast</v>
      </c>
      <c r="N3" s="56" t="str">
        <f xml:space="preserve"> Time!N$141</f>
        <v>Forecast</v>
      </c>
      <c r="O3" s="56" t="str">
        <f xml:space="preserve"> Time!O$141</f>
        <v>Forecast</v>
      </c>
      <c r="P3" s="56" t="str">
        <f xml:space="preserve"> Time!P$141</f>
        <v>Forecast</v>
      </c>
      <c r="Q3" s="56" t="str">
        <f xml:space="preserve"> Time!Q$141</f>
        <v>Forecast</v>
      </c>
      <c r="R3" s="56" t="str">
        <f xml:space="preserve"> Time!R$141</f>
        <v>Forecast</v>
      </c>
      <c r="S3" s="56" t="str">
        <f xml:space="preserve"> Time!S$141</f>
        <v>Forecast</v>
      </c>
      <c r="T3" s="56" t="str">
        <f xml:space="preserve"> Time!T$141</f>
        <v>Forecast</v>
      </c>
      <c r="U3" s="56" t="str">
        <f xml:space="preserve"> Time!U$141</f>
        <v>Forecast</v>
      </c>
      <c r="V3" s="56" t="str">
        <f xml:space="preserve"> Time!V$141</f>
        <v>Forecast</v>
      </c>
      <c r="W3" s="56" t="str">
        <f xml:space="preserve"> Time!W$141</f>
        <v>Forecast</v>
      </c>
      <c r="X3" s="56" t="str">
        <f xml:space="preserve"> Time!X$141</f>
        <v>Forecast</v>
      </c>
      <c r="Y3" s="56" t="str">
        <f xml:space="preserve"> Time!Y$141</f>
        <v>Forecast</v>
      </c>
      <c r="Z3" s="56" t="str">
        <f xml:space="preserve"> Time!Z$141</f>
        <v>Forecast</v>
      </c>
      <c r="AA3" s="56" t="str">
        <f xml:space="preserve"> Time!AA$141</f>
        <v>Forecast</v>
      </c>
      <c r="AB3" s="56" t="str">
        <f xml:space="preserve"> Time!AB$141</f>
        <v>Forecast</v>
      </c>
      <c r="AC3" s="56" t="str">
        <f xml:space="preserve"> Time!AC$141</f>
        <v>Forecast</v>
      </c>
      <c r="AD3" s="56" t="str">
        <f xml:space="preserve"> Time!AD$141</f>
        <v>Forecast</v>
      </c>
      <c r="AE3" s="56" t="str">
        <f xml:space="preserve"> Time!AE$141</f>
        <v>Forecast</v>
      </c>
      <c r="AF3" s="56" t="str">
        <f xml:space="preserve"> Time!AF$141</f>
        <v>Forecast</v>
      </c>
      <c r="AG3" s="56" t="str">
        <f xml:space="preserve"> Time!AG$141</f>
        <v>Forecast</v>
      </c>
      <c r="AH3" s="56" t="str">
        <f xml:space="preserve"> Time!AH$141</f>
        <v>Forecast</v>
      </c>
      <c r="AI3" s="56" t="str">
        <f xml:space="preserve"> Time!AI$141</f>
        <v>Forecast</v>
      </c>
      <c r="AJ3" s="56" t="str">
        <f xml:space="preserve"> Time!AJ$141</f>
        <v>Forecast</v>
      </c>
      <c r="AK3" s="56" t="str">
        <f xml:space="preserve"> Time!AK$141</f>
        <v>Forecast</v>
      </c>
      <c r="AL3" s="56" t="str">
        <f xml:space="preserve"> Time!AL$141</f>
        <v>Forecast</v>
      </c>
      <c r="AM3" s="56" t="str">
        <f xml:space="preserve"> Time!AM$141</f>
        <v>Forecast</v>
      </c>
      <c r="AN3" s="56" t="str">
        <f xml:space="preserve"> Time!AN$141</f>
        <v>Forecast</v>
      </c>
      <c r="AO3" s="56" t="str">
        <f xml:space="preserve"> Time!AO$141</f>
        <v>Forecast</v>
      </c>
      <c r="AP3" s="56" t="str">
        <f xml:space="preserve"> Time!AP$141</f>
        <v>Forecast</v>
      </c>
      <c r="AQ3" s="56" t="str">
        <f xml:space="preserve"> Time!AQ$141</f>
        <v>Forecast</v>
      </c>
      <c r="AR3" s="56" t="str">
        <f xml:space="preserve"> Time!AR$141</f>
        <v>Forecast</v>
      </c>
      <c r="AS3" s="56" t="str">
        <f xml:space="preserve"> Time!AS$141</f>
        <v>Forecast</v>
      </c>
      <c r="AT3" s="56" t="str">
        <f xml:space="preserve"> Time!AT$141</f>
        <v>Forecast</v>
      </c>
      <c r="AU3" s="56" t="str">
        <f xml:space="preserve"> Time!AU$141</f>
        <v>Forecast</v>
      </c>
      <c r="AV3" s="56" t="str">
        <f xml:space="preserve"> Time!AV$141</f>
        <v>Forecast</v>
      </c>
      <c r="AW3" s="56" t="str">
        <f xml:space="preserve"> Time!AW$141</f>
        <v>Forecast</v>
      </c>
      <c r="AX3" s="56" t="str">
        <f xml:space="preserve"> Time!AX$141</f>
        <v>Forecast</v>
      </c>
      <c r="AY3" s="56" t="str">
        <f xml:space="preserve"> Time!AY$141</f>
        <v>Forecast</v>
      </c>
      <c r="AZ3" s="56" t="str">
        <f xml:space="preserve"> Time!AZ$141</f>
        <v>Forecast</v>
      </c>
      <c r="BA3" s="56" t="str">
        <f xml:space="preserve"> Time!BA$141</f>
        <v>Forecast</v>
      </c>
      <c r="BB3" s="56" t="str">
        <f xml:space="preserve"> Time!BB$141</f>
        <v>Forecast</v>
      </c>
      <c r="BC3" s="56" t="str">
        <f xml:space="preserve"> Time!BC$141</f>
        <v>Forecast</v>
      </c>
      <c r="BD3" s="56" t="str">
        <f xml:space="preserve"> Time!BD$141</f>
        <v>Forecast</v>
      </c>
      <c r="BE3" s="56" t="str">
        <f xml:space="preserve"> Time!BE$141</f>
        <v>Forecast</v>
      </c>
      <c r="BF3" s="56" t="str">
        <f xml:space="preserve"> Time!BF$141</f>
        <v>Forecast</v>
      </c>
      <c r="BG3" s="56" t="str">
        <f xml:space="preserve"> Time!BG$141</f>
        <v>Forecast</v>
      </c>
      <c r="BH3" s="56" t="str">
        <f xml:space="preserve"> Time!BH$141</f>
        <v>Forecast</v>
      </c>
      <c r="BI3" s="56" t="str">
        <f xml:space="preserve"> Time!BI$141</f>
        <v>Forecast</v>
      </c>
      <c r="BJ3" s="56" t="str">
        <f xml:space="preserve"> Time!BJ$141</f>
        <v>Forecast</v>
      </c>
      <c r="BK3" s="56" t="str">
        <f xml:space="preserve"> Time!BK$141</f>
        <v>Forecast</v>
      </c>
      <c r="BL3" s="56" t="str">
        <f xml:space="preserve"> Time!BL$141</f>
        <v>Forecast</v>
      </c>
      <c r="BM3" s="56" t="str">
        <f xml:space="preserve"> Time!BM$141</f>
        <v>Forecast</v>
      </c>
      <c r="BN3" s="56" t="str">
        <f xml:space="preserve"> Time!BN$141</f>
        <v>Forecast</v>
      </c>
      <c r="BO3" s="56" t="str">
        <f xml:space="preserve"> Time!BO$141</f>
        <v>Forecast</v>
      </c>
      <c r="BP3" s="56" t="str">
        <f xml:space="preserve"> Time!BP$141</f>
        <v>Forecast</v>
      </c>
      <c r="BQ3" s="56" t="str">
        <f xml:space="preserve"> Time!BQ$141</f>
        <v>Forecast</v>
      </c>
      <c r="BR3" s="56" t="str">
        <f xml:space="preserve"> Time!BR$141</f>
        <v>Forecast</v>
      </c>
      <c r="BS3" s="56" t="str">
        <f xml:space="preserve"> Time!BS$141</f>
        <v>Forecast</v>
      </c>
      <c r="BT3" s="56" t="str">
        <f xml:space="preserve"> Time!BT$141</f>
        <v>Forecast</v>
      </c>
      <c r="BU3" s="56" t="str">
        <f xml:space="preserve"> Time!BU$141</f>
        <v>Forecast</v>
      </c>
      <c r="BV3" s="56" t="str">
        <f xml:space="preserve"> Time!BV$141</f>
        <v>Forecast</v>
      </c>
      <c r="BW3" s="56" t="str">
        <f xml:space="preserve"> Time!BW$141</f>
        <v>Forecast</v>
      </c>
      <c r="BX3" s="56" t="str">
        <f xml:space="preserve"> Time!BX$141</f>
        <v>Forecast</v>
      </c>
      <c r="BY3" s="56" t="str">
        <f xml:space="preserve"> Time!BY$141</f>
        <v>Forecast</v>
      </c>
      <c r="BZ3" s="56" t="str">
        <f xml:space="preserve"> Time!BZ$141</f>
        <v>Forecast</v>
      </c>
      <c r="CA3" s="56" t="str">
        <f xml:space="preserve"> Time!CA$141</f>
        <v>Forecast</v>
      </c>
      <c r="CB3" s="56" t="str">
        <f xml:space="preserve"> Time!CB$141</f>
        <v>Forecast</v>
      </c>
      <c r="CC3" s="56" t="str">
        <f xml:space="preserve"> Time!CC$141</f>
        <v>Forecast</v>
      </c>
      <c r="CD3" s="56" t="str">
        <f xml:space="preserve"> Time!CD$141</f>
        <v>Forecast</v>
      </c>
      <c r="CE3" s="56" t="str">
        <f xml:space="preserve"> Time!CE$141</f>
        <v>Forecast</v>
      </c>
      <c r="CF3" s="56" t="str">
        <f xml:space="preserve"> Time!CF$141</f>
        <v>Forecast</v>
      </c>
      <c r="CG3" s="56" t="str">
        <f xml:space="preserve"> Time!CG$141</f>
        <v>Forecast</v>
      </c>
      <c r="CH3" s="56" t="str">
        <f xml:space="preserve"> Time!CH$141</f>
        <v>Forecast</v>
      </c>
      <c r="CI3" s="56" t="str">
        <f xml:space="preserve"> Time!CI$141</f>
        <v>Forecast</v>
      </c>
      <c r="CJ3" s="56" t="str">
        <f xml:space="preserve"> Time!CJ$141</f>
        <v>Forecast</v>
      </c>
      <c r="CK3" s="56" t="str">
        <f xml:space="preserve"> Time!CK$141</f>
        <v>Forecast</v>
      </c>
      <c r="CL3" s="56" t="str">
        <f xml:space="preserve"> Time!CL$141</f>
        <v>Forecast</v>
      </c>
      <c r="CM3" s="56" t="str">
        <f xml:space="preserve"> Time!CM$141</f>
        <v>Forecast</v>
      </c>
      <c r="CN3" s="56" t="str">
        <f xml:space="preserve"> Time!CN$141</f>
        <v>Forecast</v>
      </c>
      <c r="CO3" s="56" t="str">
        <f xml:space="preserve"> Time!CO$141</f>
        <v>Forecast</v>
      </c>
      <c r="CP3" s="56" t="str">
        <f xml:space="preserve"> Time!CP$141</f>
        <v>Forecast</v>
      </c>
      <c r="CQ3" s="56" t="str">
        <f xml:space="preserve"> Time!CQ$141</f>
        <v>Forecast</v>
      </c>
      <c r="CR3" s="56" t="str">
        <f xml:space="preserve"> Time!CR$141</f>
        <v>Forecast</v>
      </c>
      <c r="CS3" s="56" t="str">
        <f xml:space="preserve"> Time!CS$141</f>
        <v>Forecast</v>
      </c>
      <c r="CT3" s="56" t="str">
        <f xml:space="preserve"> Time!CT$141</f>
        <v>Forecast</v>
      </c>
      <c r="CU3" s="56" t="str">
        <f xml:space="preserve"> Time!CU$141</f>
        <v>Forecast</v>
      </c>
      <c r="CV3" s="56" t="str">
        <f xml:space="preserve"> Time!CV$141</f>
        <v>Forecast</v>
      </c>
      <c r="CW3" s="56" t="str">
        <f xml:space="preserve"> Time!CW$141</f>
        <v>Forecast</v>
      </c>
      <c r="CX3" s="56" t="str">
        <f xml:space="preserve"> Time!CX$141</f>
        <v>Forecast</v>
      </c>
      <c r="CY3" s="56" t="str">
        <f xml:space="preserve"> Time!CY$141</f>
        <v>Forecast</v>
      </c>
      <c r="CZ3" s="56" t="str">
        <f xml:space="preserve"> Time!CZ$141</f>
        <v>Forecast</v>
      </c>
      <c r="DA3" s="56" t="str">
        <f xml:space="preserve"> Time!DA$141</f>
        <v>Forecast</v>
      </c>
      <c r="DB3" s="56" t="str">
        <f xml:space="preserve"> Time!DB$141</f>
        <v>Forecast</v>
      </c>
      <c r="DC3" s="56" t="str">
        <f xml:space="preserve"> Time!DC$141</f>
        <v>Forecast</v>
      </c>
      <c r="DD3" s="56" t="str">
        <f xml:space="preserve"> Time!DD$141</f>
        <v>Forecast</v>
      </c>
      <c r="DE3" s="56" t="str">
        <f xml:space="preserve"> Time!DE$141</f>
        <v>Forecast</v>
      </c>
      <c r="DF3" s="56" t="str">
        <f xml:space="preserve"> Time!DF$141</f>
        <v>Forecast</v>
      </c>
      <c r="DG3" s="56" t="str">
        <f xml:space="preserve"> Time!DG$141</f>
        <v>Forecast</v>
      </c>
      <c r="DH3" s="56" t="str">
        <f xml:space="preserve"> Time!DH$141</f>
        <v>Post-fcst</v>
      </c>
      <c r="DI3" s="56" t="str">
        <f xml:space="preserve"> Time!DI$141</f>
        <v>Post-fcst</v>
      </c>
      <c r="DJ3" s="56" t="str">
        <f xml:space="preserve"> Time!DJ$141</f>
        <v>Post-fcst</v>
      </c>
    </row>
    <row r="4" spans="1:114" s="128" customFormat="1" ht="14.4" x14ac:dyDescent="0.25">
      <c r="A4" s="19"/>
      <c r="B4" s="19"/>
      <c r="C4" s="20"/>
      <c r="D4" s="22"/>
      <c r="E4" s="16" t="str">
        <f xml:space="preserve"> Time!E$22</f>
        <v>Financial year ending</v>
      </c>
      <c r="F4"/>
      <c r="G4"/>
      <c r="H4" s="60"/>
      <c r="I4" s="60"/>
      <c r="J4" s="61">
        <f xml:space="preserve"> Time!J$22</f>
        <v>2022</v>
      </c>
      <c r="K4" s="61">
        <f xml:space="preserve"> Time!K$22</f>
        <v>2022</v>
      </c>
      <c r="L4" s="61">
        <f xml:space="preserve"> Time!L$22</f>
        <v>2022</v>
      </c>
      <c r="M4" s="61">
        <f xml:space="preserve"> Time!M$22</f>
        <v>2022</v>
      </c>
      <c r="N4" s="61">
        <f xml:space="preserve"> Time!N$22</f>
        <v>2023</v>
      </c>
      <c r="O4" s="61">
        <f xml:space="preserve"> Time!O$22</f>
        <v>2023</v>
      </c>
      <c r="P4" s="61">
        <f xml:space="preserve"> Time!P$22</f>
        <v>2023</v>
      </c>
      <c r="Q4" s="61">
        <f xml:space="preserve"> Time!Q$22</f>
        <v>2023</v>
      </c>
      <c r="R4" s="61">
        <f xml:space="preserve"> Time!R$22</f>
        <v>2024</v>
      </c>
      <c r="S4" s="61">
        <f xml:space="preserve"> Time!S$22</f>
        <v>2024</v>
      </c>
      <c r="T4" s="61">
        <f xml:space="preserve"> Time!T$22</f>
        <v>2024</v>
      </c>
      <c r="U4" s="61">
        <f xml:space="preserve"> Time!U$22</f>
        <v>2024</v>
      </c>
      <c r="V4" s="61">
        <f xml:space="preserve"> Time!V$22</f>
        <v>2025</v>
      </c>
      <c r="W4" s="61">
        <f xml:space="preserve"> Time!W$22</f>
        <v>2025</v>
      </c>
      <c r="X4" s="61">
        <f xml:space="preserve"> Time!X$22</f>
        <v>2025</v>
      </c>
      <c r="Y4" s="61">
        <f xml:space="preserve"> Time!Y$22</f>
        <v>2025</v>
      </c>
      <c r="Z4" s="61">
        <f xml:space="preserve"> Time!Z$22</f>
        <v>2026</v>
      </c>
      <c r="AA4" s="61">
        <f xml:space="preserve"> Time!AA$22</f>
        <v>2026</v>
      </c>
      <c r="AB4" s="61">
        <f xml:space="preserve"> Time!AB$22</f>
        <v>2026</v>
      </c>
      <c r="AC4" s="61">
        <f xml:space="preserve"> Time!AC$22</f>
        <v>2026</v>
      </c>
      <c r="AD4" s="61">
        <f xml:space="preserve"> Time!AD$22</f>
        <v>2027</v>
      </c>
      <c r="AE4" s="61">
        <f xml:space="preserve"> Time!AE$22</f>
        <v>2027</v>
      </c>
      <c r="AF4" s="61">
        <f xml:space="preserve"> Time!AF$22</f>
        <v>2027</v>
      </c>
      <c r="AG4" s="61">
        <f xml:space="preserve"> Time!AG$22</f>
        <v>2027</v>
      </c>
      <c r="AH4" s="61">
        <f xml:space="preserve"> Time!AH$22</f>
        <v>2028</v>
      </c>
      <c r="AI4" s="61">
        <f xml:space="preserve"> Time!AI$22</f>
        <v>2028</v>
      </c>
      <c r="AJ4" s="61">
        <f xml:space="preserve"> Time!AJ$22</f>
        <v>2028</v>
      </c>
      <c r="AK4" s="61">
        <f xml:space="preserve"> Time!AK$22</f>
        <v>2028</v>
      </c>
      <c r="AL4" s="61">
        <f xml:space="preserve"> Time!AL$22</f>
        <v>2029</v>
      </c>
      <c r="AM4" s="61">
        <f xml:space="preserve"> Time!AM$22</f>
        <v>2029</v>
      </c>
      <c r="AN4" s="61">
        <f xml:space="preserve"> Time!AN$22</f>
        <v>2029</v>
      </c>
      <c r="AO4" s="61">
        <f xml:space="preserve"> Time!AO$22</f>
        <v>2029</v>
      </c>
      <c r="AP4" s="61">
        <f xml:space="preserve"> Time!AP$22</f>
        <v>2030</v>
      </c>
      <c r="AQ4" s="61">
        <f xml:space="preserve"> Time!AQ$22</f>
        <v>2030</v>
      </c>
      <c r="AR4" s="61">
        <f xml:space="preserve"> Time!AR$22</f>
        <v>2030</v>
      </c>
      <c r="AS4" s="61">
        <f xml:space="preserve"> Time!AS$22</f>
        <v>2030</v>
      </c>
      <c r="AT4" s="61">
        <f xml:space="preserve"> Time!AT$22</f>
        <v>2031</v>
      </c>
      <c r="AU4" s="61">
        <f xml:space="preserve"> Time!AU$22</f>
        <v>2031</v>
      </c>
      <c r="AV4" s="61">
        <f xml:space="preserve"> Time!AV$22</f>
        <v>2031</v>
      </c>
      <c r="AW4" s="61">
        <f xml:space="preserve"> Time!AW$22</f>
        <v>2031</v>
      </c>
      <c r="AX4" s="61">
        <f xml:space="preserve"> Time!AX$22</f>
        <v>2032</v>
      </c>
      <c r="AY4" s="61">
        <f xml:space="preserve"> Time!AY$22</f>
        <v>2032</v>
      </c>
      <c r="AZ4" s="61">
        <f xml:space="preserve"> Time!AZ$22</f>
        <v>2032</v>
      </c>
      <c r="BA4" s="61">
        <f xml:space="preserve"> Time!BA$22</f>
        <v>2032</v>
      </c>
      <c r="BB4" s="61">
        <f xml:space="preserve"> Time!BB$22</f>
        <v>2033</v>
      </c>
      <c r="BC4" s="61">
        <f xml:space="preserve"> Time!BC$22</f>
        <v>2033</v>
      </c>
      <c r="BD4" s="61">
        <f xml:space="preserve"> Time!BD$22</f>
        <v>2033</v>
      </c>
      <c r="BE4" s="61">
        <f xml:space="preserve"> Time!BE$22</f>
        <v>2033</v>
      </c>
      <c r="BF4" s="61">
        <f xml:space="preserve"> Time!BF$22</f>
        <v>2034</v>
      </c>
      <c r="BG4" s="61">
        <f xml:space="preserve"> Time!BG$22</f>
        <v>2034</v>
      </c>
      <c r="BH4" s="61">
        <f xml:space="preserve"> Time!BH$22</f>
        <v>2034</v>
      </c>
      <c r="BI4" s="61">
        <f xml:space="preserve"> Time!BI$22</f>
        <v>2034</v>
      </c>
      <c r="BJ4" s="61">
        <f xml:space="preserve"> Time!BJ$22</f>
        <v>2035</v>
      </c>
      <c r="BK4" s="61">
        <f xml:space="preserve"> Time!BK$22</f>
        <v>2035</v>
      </c>
      <c r="BL4" s="61">
        <f xml:space="preserve"> Time!BL$22</f>
        <v>2035</v>
      </c>
      <c r="BM4" s="61">
        <f xml:space="preserve"> Time!BM$22</f>
        <v>2035</v>
      </c>
      <c r="BN4" s="61">
        <f xml:space="preserve"> Time!BN$22</f>
        <v>2036</v>
      </c>
      <c r="BO4" s="61">
        <f xml:space="preserve"> Time!BO$22</f>
        <v>2036</v>
      </c>
      <c r="BP4" s="61">
        <f xml:space="preserve"> Time!BP$22</f>
        <v>2036</v>
      </c>
      <c r="BQ4" s="61">
        <f xml:space="preserve"> Time!BQ$22</f>
        <v>2036</v>
      </c>
      <c r="BR4" s="61">
        <f xml:space="preserve"> Time!BR$22</f>
        <v>2037</v>
      </c>
      <c r="BS4" s="61">
        <f xml:space="preserve"> Time!BS$22</f>
        <v>2037</v>
      </c>
      <c r="BT4" s="61">
        <f xml:space="preserve"> Time!BT$22</f>
        <v>2037</v>
      </c>
      <c r="BU4" s="61">
        <f xml:space="preserve"> Time!BU$22</f>
        <v>2037</v>
      </c>
      <c r="BV4" s="61">
        <f xml:space="preserve"> Time!BV$22</f>
        <v>2038</v>
      </c>
      <c r="BW4" s="61">
        <f xml:space="preserve"> Time!BW$22</f>
        <v>2038</v>
      </c>
      <c r="BX4" s="61">
        <f xml:space="preserve"> Time!BX$22</f>
        <v>2038</v>
      </c>
      <c r="BY4" s="61">
        <f xml:space="preserve"> Time!BY$22</f>
        <v>2038</v>
      </c>
      <c r="BZ4" s="61">
        <f xml:space="preserve"> Time!BZ$22</f>
        <v>2039</v>
      </c>
      <c r="CA4" s="61">
        <f xml:space="preserve"> Time!CA$22</f>
        <v>2039</v>
      </c>
      <c r="CB4" s="61">
        <f xml:space="preserve"> Time!CB$22</f>
        <v>2039</v>
      </c>
      <c r="CC4" s="61">
        <f xml:space="preserve"> Time!CC$22</f>
        <v>2039</v>
      </c>
      <c r="CD4" s="61">
        <f xml:space="preserve"> Time!CD$22</f>
        <v>2040</v>
      </c>
      <c r="CE4" s="61">
        <f xml:space="preserve"> Time!CE$22</f>
        <v>2040</v>
      </c>
      <c r="CF4" s="61">
        <f xml:space="preserve"> Time!CF$22</f>
        <v>2040</v>
      </c>
      <c r="CG4" s="61">
        <f xml:space="preserve"> Time!CG$22</f>
        <v>2040</v>
      </c>
      <c r="CH4" s="61">
        <f xml:space="preserve"> Time!CH$22</f>
        <v>2041</v>
      </c>
      <c r="CI4" s="61">
        <f xml:space="preserve"> Time!CI$22</f>
        <v>2041</v>
      </c>
      <c r="CJ4" s="61">
        <f xml:space="preserve"> Time!CJ$22</f>
        <v>2041</v>
      </c>
      <c r="CK4" s="61">
        <f xml:space="preserve"> Time!CK$22</f>
        <v>2041</v>
      </c>
      <c r="CL4" s="61">
        <f xml:space="preserve"> Time!CL$22</f>
        <v>2042</v>
      </c>
      <c r="CM4" s="61">
        <f xml:space="preserve"> Time!CM$22</f>
        <v>2042</v>
      </c>
      <c r="CN4" s="61">
        <f xml:space="preserve"> Time!CN$22</f>
        <v>2042</v>
      </c>
      <c r="CO4" s="61">
        <f xml:space="preserve"> Time!CO$22</f>
        <v>2042</v>
      </c>
      <c r="CP4" s="61">
        <f xml:space="preserve"> Time!CP$22</f>
        <v>2043</v>
      </c>
      <c r="CQ4" s="61">
        <f xml:space="preserve"> Time!CQ$22</f>
        <v>2043</v>
      </c>
      <c r="CR4" s="61">
        <f xml:space="preserve"> Time!CR$22</f>
        <v>2043</v>
      </c>
      <c r="CS4" s="61">
        <f xml:space="preserve"> Time!CS$22</f>
        <v>2043</v>
      </c>
      <c r="CT4" s="61">
        <f xml:space="preserve"> Time!CT$22</f>
        <v>2044</v>
      </c>
      <c r="CU4" s="61">
        <f xml:space="preserve"> Time!CU$22</f>
        <v>2044</v>
      </c>
      <c r="CV4" s="61">
        <f xml:space="preserve"> Time!CV$22</f>
        <v>2044</v>
      </c>
      <c r="CW4" s="61">
        <f xml:space="preserve"> Time!CW$22</f>
        <v>2044</v>
      </c>
      <c r="CX4" s="61">
        <f xml:space="preserve"> Time!CX$22</f>
        <v>2045</v>
      </c>
      <c r="CY4" s="61">
        <f xml:space="preserve"> Time!CY$22</f>
        <v>2045</v>
      </c>
      <c r="CZ4" s="61">
        <f xml:space="preserve"> Time!CZ$22</f>
        <v>2045</v>
      </c>
      <c r="DA4" s="61">
        <f xml:space="preserve"> Time!DA$22</f>
        <v>2045</v>
      </c>
      <c r="DB4" s="61">
        <f xml:space="preserve"> Time!DB$22</f>
        <v>2046</v>
      </c>
      <c r="DC4" s="61">
        <f xml:space="preserve"> Time!DC$22</f>
        <v>2046</v>
      </c>
      <c r="DD4" s="61">
        <f xml:space="preserve"> Time!DD$22</f>
        <v>2046</v>
      </c>
      <c r="DE4" s="61">
        <f xml:space="preserve"> Time!DE$22</f>
        <v>2046</v>
      </c>
      <c r="DF4" s="61">
        <f xml:space="preserve"> Time!DF$22</f>
        <v>2047</v>
      </c>
      <c r="DG4" s="61">
        <f xml:space="preserve"> Time!DG$22</f>
        <v>2047</v>
      </c>
      <c r="DH4" s="61">
        <f xml:space="preserve"> Time!DH$22</f>
        <v>2047</v>
      </c>
      <c r="DI4" s="61">
        <f xml:space="preserve"> Time!DI$22</f>
        <v>2047</v>
      </c>
      <c r="DJ4" s="61">
        <f xml:space="preserve"> Time!DJ$22</f>
        <v>2048</v>
      </c>
    </row>
    <row r="5" spans="1:114" ht="14.4" x14ac:dyDescent="0.25">
      <c r="A5" s="7"/>
      <c r="B5" s="7"/>
      <c r="C5" s="8"/>
      <c r="D5" s="10"/>
      <c r="E5" s="16" t="str">
        <f xml:space="preserve"> Time!E$9</f>
        <v>Model column counter</v>
      </c>
      <c r="F5" s="17" t="s">
        <v>24</v>
      </c>
      <c r="G5" s="7" t="s">
        <v>1</v>
      </c>
      <c r="H5" s="17" t="s">
        <v>25</v>
      </c>
      <c r="I5" s="10"/>
      <c r="J5" s="10">
        <f xml:space="preserve"> Time!J$9</f>
        <v>1</v>
      </c>
      <c r="K5" s="10">
        <f xml:space="preserve"> Time!K$9</f>
        <v>2</v>
      </c>
      <c r="L5" s="10">
        <f xml:space="preserve"> Time!L$9</f>
        <v>3</v>
      </c>
      <c r="M5" s="10">
        <f xml:space="preserve"> Time!M$9</f>
        <v>4</v>
      </c>
      <c r="N5" s="10">
        <f xml:space="preserve"> Time!N$9</f>
        <v>5</v>
      </c>
      <c r="O5" s="10">
        <f xml:space="preserve"> Time!O$9</f>
        <v>6</v>
      </c>
      <c r="P5" s="10">
        <f xml:space="preserve"> Time!P$9</f>
        <v>7</v>
      </c>
      <c r="Q5" s="10">
        <f xml:space="preserve"> Time!Q$9</f>
        <v>8</v>
      </c>
      <c r="R5" s="10">
        <f xml:space="preserve"> Time!R$9</f>
        <v>9</v>
      </c>
      <c r="S5" s="10">
        <f xml:space="preserve"> Time!S$9</f>
        <v>10</v>
      </c>
      <c r="T5" s="10">
        <f xml:space="preserve"> Time!T$9</f>
        <v>11</v>
      </c>
      <c r="U5" s="10">
        <f xml:space="preserve"> Time!U$9</f>
        <v>12</v>
      </c>
      <c r="V5" s="10">
        <f xml:space="preserve"> Time!V$9</f>
        <v>13</v>
      </c>
      <c r="W5" s="10">
        <f xml:space="preserve"> Time!W$9</f>
        <v>14</v>
      </c>
      <c r="X5" s="10">
        <f xml:space="preserve"> Time!X$9</f>
        <v>15</v>
      </c>
      <c r="Y5" s="10">
        <f xml:space="preserve"> Time!Y$9</f>
        <v>16</v>
      </c>
      <c r="Z5" s="10">
        <f xml:space="preserve"> Time!Z$9</f>
        <v>17</v>
      </c>
      <c r="AA5" s="10">
        <f xml:space="preserve"> Time!AA$9</f>
        <v>18</v>
      </c>
      <c r="AB5" s="10">
        <f xml:space="preserve"> Time!AB$9</f>
        <v>19</v>
      </c>
      <c r="AC5" s="10">
        <f xml:space="preserve"> Time!AC$9</f>
        <v>20</v>
      </c>
      <c r="AD5" s="10">
        <f xml:space="preserve"> Time!AD$9</f>
        <v>21</v>
      </c>
      <c r="AE5" s="10">
        <f xml:space="preserve"> Time!AE$9</f>
        <v>22</v>
      </c>
      <c r="AF5" s="10">
        <f xml:space="preserve"> Time!AF$9</f>
        <v>23</v>
      </c>
      <c r="AG5" s="10">
        <f xml:space="preserve"> Time!AG$9</f>
        <v>24</v>
      </c>
      <c r="AH5" s="10">
        <f xml:space="preserve"> Time!AH$9</f>
        <v>25</v>
      </c>
      <c r="AI5" s="10">
        <f xml:space="preserve"> Time!AI$9</f>
        <v>26</v>
      </c>
      <c r="AJ5" s="10">
        <f xml:space="preserve"> Time!AJ$9</f>
        <v>27</v>
      </c>
      <c r="AK5" s="10">
        <f xml:space="preserve"> Time!AK$9</f>
        <v>28</v>
      </c>
      <c r="AL5" s="10">
        <f xml:space="preserve"> Time!AL$9</f>
        <v>29</v>
      </c>
      <c r="AM5" s="10">
        <f xml:space="preserve"> Time!AM$9</f>
        <v>30</v>
      </c>
      <c r="AN5" s="10">
        <f xml:space="preserve"> Time!AN$9</f>
        <v>31</v>
      </c>
      <c r="AO5" s="10">
        <f xml:space="preserve"> Time!AO$9</f>
        <v>32</v>
      </c>
      <c r="AP5" s="10">
        <f xml:space="preserve"> Time!AP$9</f>
        <v>33</v>
      </c>
      <c r="AQ5" s="10">
        <f xml:space="preserve"> Time!AQ$9</f>
        <v>34</v>
      </c>
      <c r="AR5" s="10">
        <f xml:space="preserve"> Time!AR$9</f>
        <v>35</v>
      </c>
      <c r="AS5" s="10">
        <f xml:space="preserve"> Time!AS$9</f>
        <v>36</v>
      </c>
      <c r="AT5" s="10">
        <f xml:space="preserve"> Time!AT$9</f>
        <v>37</v>
      </c>
      <c r="AU5" s="10">
        <f xml:space="preserve"> Time!AU$9</f>
        <v>38</v>
      </c>
      <c r="AV5" s="10">
        <f xml:space="preserve"> Time!AV$9</f>
        <v>39</v>
      </c>
      <c r="AW5" s="10">
        <f xml:space="preserve"> Time!AW$9</f>
        <v>40</v>
      </c>
      <c r="AX5" s="10">
        <f xml:space="preserve"> Time!AX$9</f>
        <v>41</v>
      </c>
      <c r="AY5" s="10">
        <f xml:space="preserve"> Time!AY$9</f>
        <v>42</v>
      </c>
      <c r="AZ5" s="10">
        <f xml:space="preserve"> Time!AZ$9</f>
        <v>43</v>
      </c>
      <c r="BA5" s="10">
        <f xml:space="preserve"> Time!BA$9</f>
        <v>44</v>
      </c>
      <c r="BB5" s="10">
        <f xml:space="preserve"> Time!BB$9</f>
        <v>45</v>
      </c>
      <c r="BC5" s="10">
        <f xml:space="preserve"> Time!BC$9</f>
        <v>46</v>
      </c>
      <c r="BD5" s="10">
        <f xml:space="preserve"> Time!BD$9</f>
        <v>47</v>
      </c>
      <c r="BE5" s="10">
        <f xml:space="preserve"> Time!BE$9</f>
        <v>48</v>
      </c>
      <c r="BF5" s="10">
        <f xml:space="preserve"> Time!BF$9</f>
        <v>49</v>
      </c>
      <c r="BG5" s="10">
        <f xml:space="preserve"> Time!BG$9</f>
        <v>50</v>
      </c>
      <c r="BH5" s="10">
        <f xml:space="preserve"> Time!BH$9</f>
        <v>51</v>
      </c>
      <c r="BI5" s="10">
        <f xml:space="preserve"> Time!BI$9</f>
        <v>52</v>
      </c>
      <c r="BJ5" s="10">
        <f xml:space="preserve"> Time!BJ$9</f>
        <v>53</v>
      </c>
      <c r="BK5" s="10">
        <f xml:space="preserve"> Time!BK$9</f>
        <v>54</v>
      </c>
      <c r="BL5" s="10">
        <f xml:space="preserve"> Time!BL$9</f>
        <v>55</v>
      </c>
      <c r="BM5" s="10">
        <f xml:space="preserve"> Time!BM$9</f>
        <v>56</v>
      </c>
      <c r="BN5" s="10">
        <f xml:space="preserve"> Time!BN$9</f>
        <v>57</v>
      </c>
      <c r="BO5" s="10">
        <f xml:space="preserve"> Time!BO$9</f>
        <v>58</v>
      </c>
      <c r="BP5" s="10">
        <f xml:space="preserve"> Time!BP$9</f>
        <v>59</v>
      </c>
      <c r="BQ5" s="10">
        <f xml:space="preserve"> Time!BQ$9</f>
        <v>60</v>
      </c>
      <c r="BR5" s="10">
        <f xml:space="preserve"> Time!BR$9</f>
        <v>61</v>
      </c>
      <c r="BS5" s="10">
        <f xml:space="preserve"> Time!BS$9</f>
        <v>62</v>
      </c>
      <c r="BT5" s="10">
        <f xml:space="preserve"> Time!BT$9</f>
        <v>63</v>
      </c>
      <c r="BU5" s="10">
        <f xml:space="preserve"> Time!BU$9</f>
        <v>64</v>
      </c>
      <c r="BV5" s="10">
        <f xml:space="preserve"> Time!BV$9</f>
        <v>65</v>
      </c>
      <c r="BW5" s="10">
        <f xml:space="preserve"> Time!BW$9</f>
        <v>66</v>
      </c>
      <c r="BX5" s="10">
        <f xml:space="preserve"> Time!BX$9</f>
        <v>67</v>
      </c>
      <c r="BY5" s="10">
        <f xml:space="preserve"> Time!BY$9</f>
        <v>68</v>
      </c>
      <c r="BZ5" s="10">
        <f xml:space="preserve"> Time!BZ$9</f>
        <v>69</v>
      </c>
      <c r="CA5" s="10">
        <f xml:space="preserve"> Time!CA$9</f>
        <v>70</v>
      </c>
      <c r="CB5" s="10">
        <f xml:space="preserve"> Time!CB$9</f>
        <v>71</v>
      </c>
      <c r="CC5" s="10">
        <f xml:space="preserve"> Time!CC$9</f>
        <v>72</v>
      </c>
      <c r="CD5" s="10">
        <f xml:space="preserve"> Time!CD$9</f>
        <v>73</v>
      </c>
      <c r="CE5" s="10">
        <f xml:space="preserve"> Time!CE$9</f>
        <v>74</v>
      </c>
      <c r="CF5" s="10">
        <f xml:space="preserve"> Time!CF$9</f>
        <v>75</v>
      </c>
      <c r="CG5" s="10">
        <f xml:space="preserve"> Time!CG$9</f>
        <v>76</v>
      </c>
      <c r="CH5" s="10">
        <f xml:space="preserve"> Time!CH$9</f>
        <v>77</v>
      </c>
      <c r="CI5" s="10">
        <f xml:space="preserve"> Time!CI$9</f>
        <v>78</v>
      </c>
      <c r="CJ5" s="10">
        <f xml:space="preserve"> Time!CJ$9</f>
        <v>79</v>
      </c>
      <c r="CK5" s="10">
        <f xml:space="preserve"> Time!CK$9</f>
        <v>80</v>
      </c>
      <c r="CL5" s="10">
        <f xml:space="preserve"> Time!CL$9</f>
        <v>81</v>
      </c>
      <c r="CM5" s="10">
        <f xml:space="preserve"> Time!CM$9</f>
        <v>82</v>
      </c>
      <c r="CN5" s="10">
        <f xml:space="preserve"> Time!CN$9</f>
        <v>83</v>
      </c>
      <c r="CO5" s="10">
        <f xml:space="preserve"> Time!CO$9</f>
        <v>84</v>
      </c>
      <c r="CP5" s="10">
        <f xml:space="preserve"> Time!CP$9</f>
        <v>85</v>
      </c>
      <c r="CQ5" s="10">
        <f xml:space="preserve"> Time!CQ$9</f>
        <v>86</v>
      </c>
      <c r="CR5" s="10">
        <f xml:space="preserve"> Time!CR$9</f>
        <v>87</v>
      </c>
      <c r="CS5" s="10">
        <f xml:space="preserve"> Time!CS$9</f>
        <v>88</v>
      </c>
      <c r="CT5" s="10">
        <f xml:space="preserve"> Time!CT$9</f>
        <v>89</v>
      </c>
      <c r="CU5" s="10">
        <f xml:space="preserve"> Time!CU$9</f>
        <v>90</v>
      </c>
      <c r="CV5" s="10">
        <f xml:space="preserve"> Time!CV$9</f>
        <v>91</v>
      </c>
      <c r="CW5" s="10">
        <f xml:space="preserve"> Time!CW$9</f>
        <v>92</v>
      </c>
      <c r="CX5" s="10">
        <f xml:space="preserve"> Time!CX$9</f>
        <v>93</v>
      </c>
      <c r="CY5" s="10">
        <f xml:space="preserve"> Time!CY$9</f>
        <v>94</v>
      </c>
      <c r="CZ5" s="10">
        <f xml:space="preserve"> Time!CZ$9</f>
        <v>95</v>
      </c>
      <c r="DA5" s="10">
        <f xml:space="preserve"> Time!DA$9</f>
        <v>96</v>
      </c>
      <c r="DB5" s="10">
        <f xml:space="preserve"> Time!DB$9</f>
        <v>97</v>
      </c>
      <c r="DC5" s="10">
        <f xml:space="preserve"> Time!DC$9</f>
        <v>98</v>
      </c>
      <c r="DD5" s="10">
        <f xml:space="preserve"> Time!DD$9</f>
        <v>99</v>
      </c>
      <c r="DE5" s="10">
        <f xml:space="preserve"> Time!DE$9</f>
        <v>100</v>
      </c>
      <c r="DF5" s="10">
        <f xml:space="preserve"> Time!DF$9</f>
        <v>101</v>
      </c>
      <c r="DG5" s="10">
        <f xml:space="preserve"> Time!DG$9</f>
        <v>102</v>
      </c>
      <c r="DH5" s="10">
        <f xml:space="preserve"> Time!DH$9</f>
        <v>103</v>
      </c>
      <c r="DI5" s="10">
        <f xml:space="preserve"> Time!DI$9</f>
        <v>104</v>
      </c>
      <c r="DJ5" s="10">
        <f xml:space="preserve"> Time!DJ$9</f>
        <v>105</v>
      </c>
    </row>
    <row r="6" spans="1:114" ht="14.4" x14ac:dyDescent="0.25">
      <c r="A6" s="19" t="s">
        <v>211</v>
      </c>
      <c r="B6" s="19"/>
      <c r="C6" s="20"/>
      <c r="D6" s="22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  <c r="CJ6" s="38"/>
      <c r="CK6" s="38"/>
      <c r="CL6" s="38"/>
      <c r="CM6" s="38"/>
      <c r="CN6" s="38"/>
      <c r="CO6" s="38"/>
      <c r="CP6" s="38"/>
      <c r="CQ6" s="38"/>
      <c r="CR6" s="38"/>
      <c r="CS6" s="38"/>
      <c r="CT6" s="38"/>
      <c r="CU6" s="38"/>
      <c r="CV6" s="38"/>
      <c r="CW6" s="38"/>
      <c r="CX6" s="38"/>
      <c r="CY6" s="38"/>
      <c r="CZ6" s="38"/>
      <c r="DA6" s="38"/>
      <c r="DB6" s="38"/>
      <c r="DC6" s="38"/>
      <c r="DD6" s="38"/>
      <c r="DE6" s="38"/>
      <c r="DF6" s="38"/>
      <c r="DG6" s="38"/>
      <c r="DH6" s="38"/>
      <c r="DI6" s="38"/>
      <c r="DJ6" s="38"/>
    </row>
    <row r="7" spans="1:114" x14ac:dyDescent="0.25">
      <c r="E7" s="323" t="str">
        <f xml:space="preserve"> InpS!E$7</f>
        <v>Aircrafts - domestic chartered</v>
      </c>
      <c r="F7" s="323">
        <f xml:space="preserve"> InpS!F$7</f>
        <v>0</v>
      </c>
      <c r="G7" s="323" t="str">
        <f xml:space="preserve"> InpS!G$7</f>
        <v>aircrafts</v>
      </c>
      <c r="H7" s="323">
        <f xml:space="preserve"> InpS!H$7</f>
        <v>1188</v>
      </c>
      <c r="I7" s="323">
        <f xml:space="preserve"> InpS!I$7</f>
        <v>0</v>
      </c>
      <c r="J7" s="323">
        <f xml:space="preserve"> InpS!J$7</f>
        <v>16</v>
      </c>
      <c r="K7" s="323">
        <f xml:space="preserve"> InpS!K$7</f>
        <v>15</v>
      </c>
      <c r="L7" s="323">
        <f xml:space="preserve"> InpS!L$7</f>
        <v>15</v>
      </c>
      <c r="M7" s="323">
        <f xml:space="preserve"> InpS!M$7</f>
        <v>15</v>
      </c>
      <c r="N7" s="323">
        <f xml:space="preserve"> InpS!N$7</f>
        <v>15</v>
      </c>
      <c r="O7" s="323">
        <f xml:space="preserve"> InpS!O$7</f>
        <v>15</v>
      </c>
      <c r="P7" s="323">
        <f xml:space="preserve"> InpS!P$7</f>
        <v>15</v>
      </c>
      <c r="Q7" s="323">
        <f xml:space="preserve"> InpS!Q$7</f>
        <v>12</v>
      </c>
      <c r="R7" s="323">
        <f xml:space="preserve"> InpS!R$7</f>
        <v>12</v>
      </c>
      <c r="S7" s="323">
        <f xml:space="preserve"> InpS!S$7</f>
        <v>12</v>
      </c>
      <c r="T7" s="323">
        <f xml:space="preserve"> InpS!T$7</f>
        <v>12</v>
      </c>
      <c r="U7" s="323">
        <f xml:space="preserve"> InpS!U$7</f>
        <v>11</v>
      </c>
      <c r="V7" s="323">
        <f xml:space="preserve"> InpS!V$7</f>
        <v>11</v>
      </c>
      <c r="W7" s="323">
        <f xml:space="preserve"> InpS!W$7</f>
        <v>11</v>
      </c>
      <c r="X7" s="323">
        <f xml:space="preserve"> InpS!X$7</f>
        <v>11</v>
      </c>
      <c r="Y7" s="323">
        <f xml:space="preserve"> InpS!Y$7</f>
        <v>11</v>
      </c>
      <c r="Z7" s="323">
        <f xml:space="preserve"> InpS!Z$7</f>
        <v>11</v>
      </c>
      <c r="AA7" s="323">
        <f xml:space="preserve"> InpS!AA$7</f>
        <v>11</v>
      </c>
      <c r="AB7" s="323">
        <f xml:space="preserve"> InpS!AB$7</f>
        <v>11</v>
      </c>
      <c r="AC7" s="323">
        <f xml:space="preserve"> InpS!AC$7</f>
        <v>11</v>
      </c>
      <c r="AD7" s="323">
        <f xml:space="preserve"> InpS!AD$7</f>
        <v>11</v>
      </c>
      <c r="AE7" s="323">
        <f xml:space="preserve"> InpS!AE$7</f>
        <v>11</v>
      </c>
      <c r="AF7" s="323">
        <f xml:space="preserve"> InpS!AF$7</f>
        <v>11</v>
      </c>
      <c r="AG7" s="323">
        <f xml:space="preserve"> InpS!AG$7</f>
        <v>11</v>
      </c>
      <c r="AH7" s="323">
        <f xml:space="preserve"> InpS!AH$7</f>
        <v>11</v>
      </c>
      <c r="AI7" s="323">
        <f xml:space="preserve"> InpS!AI$7</f>
        <v>11</v>
      </c>
      <c r="AJ7" s="323">
        <f xml:space="preserve"> InpS!AJ$7</f>
        <v>11</v>
      </c>
      <c r="AK7" s="323">
        <f xml:space="preserve"> InpS!AK$7</f>
        <v>11</v>
      </c>
      <c r="AL7" s="323">
        <f xml:space="preserve"> InpS!AL$7</f>
        <v>11</v>
      </c>
      <c r="AM7" s="323">
        <f xml:space="preserve"> InpS!AM$7</f>
        <v>11</v>
      </c>
      <c r="AN7" s="323">
        <f xml:space="preserve"> InpS!AN$7</f>
        <v>11</v>
      </c>
      <c r="AO7" s="323">
        <f xml:space="preserve"> InpS!AO$7</f>
        <v>11</v>
      </c>
      <c r="AP7" s="323">
        <f xml:space="preserve"> InpS!AP$7</f>
        <v>11</v>
      </c>
      <c r="AQ7" s="323">
        <f xml:space="preserve"> InpS!AQ$7</f>
        <v>11</v>
      </c>
      <c r="AR7" s="323">
        <f xml:space="preserve"> InpS!AR$7</f>
        <v>11</v>
      </c>
      <c r="AS7" s="323">
        <f xml:space="preserve"> InpS!AS$7</f>
        <v>11</v>
      </c>
      <c r="AT7" s="323">
        <f xml:space="preserve"> InpS!AT$7</f>
        <v>11</v>
      </c>
      <c r="AU7" s="323">
        <f xml:space="preserve"> InpS!AU$7</f>
        <v>11</v>
      </c>
      <c r="AV7" s="323">
        <f xml:space="preserve"> InpS!AV$7</f>
        <v>11</v>
      </c>
      <c r="AW7" s="323">
        <f xml:space="preserve"> InpS!AW$7</f>
        <v>11</v>
      </c>
      <c r="AX7" s="323">
        <f xml:space="preserve"> InpS!AX$7</f>
        <v>11</v>
      </c>
      <c r="AY7" s="323">
        <f xml:space="preserve"> InpS!AY$7</f>
        <v>11</v>
      </c>
      <c r="AZ7" s="323">
        <f xml:space="preserve"> InpS!AZ$7</f>
        <v>11</v>
      </c>
      <c r="BA7" s="323">
        <f xml:space="preserve"> InpS!BA$7</f>
        <v>11</v>
      </c>
      <c r="BB7" s="323">
        <f xml:space="preserve"> InpS!BB$7</f>
        <v>11</v>
      </c>
      <c r="BC7" s="323">
        <f xml:space="preserve"> InpS!BC$7</f>
        <v>11</v>
      </c>
      <c r="BD7" s="323">
        <f xml:space="preserve"> InpS!BD$7</f>
        <v>11</v>
      </c>
      <c r="BE7" s="323">
        <f xml:space="preserve"> InpS!BE$7</f>
        <v>11</v>
      </c>
      <c r="BF7" s="323">
        <f xml:space="preserve"> InpS!BF$7</f>
        <v>11</v>
      </c>
      <c r="BG7" s="323">
        <f xml:space="preserve"> InpS!BG$7</f>
        <v>11</v>
      </c>
      <c r="BH7" s="323">
        <f xml:space="preserve"> InpS!BH$7</f>
        <v>11</v>
      </c>
      <c r="BI7" s="323">
        <f xml:space="preserve"> InpS!BI$7</f>
        <v>11</v>
      </c>
      <c r="BJ7" s="323">
        <f xml:space="preserve"> InpS!BJ$7</f>
        <v>11</v>
      </c>
      <c r="BK7" s="323">
        <f xml:space="preserve"> InpS!BK$7</f>
        <v>11</v>
      </c>
      <c r="BL7" s="323">
        <f xml:space="preserve"> InpS!BL$7</f>
        <v>11</v>
      </c>
      <c r="BM7" s="323">
        <f xml:space="preserve"> InpS!BM$7</f>
        <v>11</v>
      </c>
      <c r="BN7" s="323">
        <f xml:space="preserve"> InpS!BN$7</f>
        <v>11</v>
      </c>
      <c r="BO7" s="323">
        <f xml:space="preserve"> InpS!BO$7</f>
        <v>11</v>
      </c>
      <c r="BP7" s="323">
        <f xml:space="preserve"> InpS!BP$7</f>
        <v>11</v>
      </c>
      <c r="BQ7" s="323">
        <f xml:space="preserve"> InpS!BQ$7</f>
        <v>11</v>
      </c>
      <c r="BR7" s="323">
        <f xml:space="preserve"> InpS!BR$7</f>
        <v>11</v>
      </c>
      <c r="BS7" s="323">
        <f xml:space="preserve"> InpS!BS$7</f>
        <v>11</v>
      </c>
      <c r="BT7" s="323">
        <f xml:space="preserve"> InpS!BT$7</f>
        <v>11</v>
      </c>
      <c r="BU7" s="323">
        <f xml:space="preserve"> InpS!BU$7</f>
        <v>11</v>
      </c>
      <c r="BV7" s="323">
        <f xml:space="preserve"> InpS!BV$7</f>
        <v>11</v>
      </c>
      <c r="BW7" s="323">
        <f xml:space="preserve"> InpS!BW$7</f>
        <v>16</v>
      </c>
      <c r="BX7" s="323">
        <f xml:space="preserve"> InpS!BX$7</f>
        <v>15</v>
      </c>
      <c r="BY7" s="323">
        <f xml:space="preserve"> InpS!BY$7</f>
        <v>15</v>
      </c>
      <c r="BZ7" s="323">
        <f xml:space="preserve"> InpS!BZ$7</f>
        <v>15</v>
      </c>
      <c r="CA7" s="323">
        <f xml:space="preserve"> InpS!CA$7</f>
        <v>15</v>
      </c>
      <c r="CB7" s="323">
        <f xml:space="preserve"> InpS!CB$7</f>
        <v>15</v>
      </c>
      <c r="CC7" s="323">
        <f xml:space="preserve"> InpS!CC$7</f>
        <v>15</v>
      </c>
      <c r="CD7" s="323">
        <f xml:space="preserve"> InpS!CD$7</f>
        <v>12</v>
      </c>
      <c r="CE7" s="323">
        <f xml:space="preserve"> InpS!CE$7</f>
        <v>12</v>
      </c>
      <c r="CF7" s="323">
        <f xml:space="preserve"> InpS!CF$7</f>
        <v>12</v>
      </c>
      <c r="CG7" s="323">
        <f xml:space="preserve"> InpS!CG$7</f>
        <v>12</v>
      </c>
      <c r="CH7" s="323">
        <f xml:space="preserve"> InpS!CH$7</f>
        <v>11</v>
      </c>
      <c r="CI7" s="323">
        <f xml:space="preserve"> InpS!CI$7</f>
        <v>11</v>
      </c>
      <c r="CJ7" s="323">
        <f xml:space="preserve"> InpS!CJ$7</f>
        <v>11</v>
      </c>
      <c r="CK7" s="323">
        <f xml:space="preserve"> InpS!CK$7</f>
        <v>11</v>
      </c>
      <c r="CL7" s="323">
        <f xml:space="preserve"> InpS!CL$7</f>
        <v>11</v>
      </c>
      <c r="CM7" s="323">
        <f xml:space="preserve"> InpS!CM$7</f>
        <v>11</v>
      </c>
      <c r="CN7" s="323">
        <f xml:space="preserve"> InpS!CN$7</f>
        <v>11</v>
      </c>
      <c r="CO7" s="323">
        <f xml:space="preserve"> InpS!CO$7</f>
        <v>11</v>
      </c>
      <c r="CP7" s="323">
        <f xml:space="preserve"> InpS!CP$7</f>
        <v>11</v>
      </c>
      <c r="CQ7" s="323">
        <f xml:space="preserve"> InpS!CQ$7</f>
        <v>11</v>
      </c>
      <c r="CR7" s="323">
        <f xml:space="preserve"> InpS!CR$7</f>
        <v>11</v>
      </c>
      <c r="CS7" s="323">
        <f xml:space="preserve"> InpS!CS$7</f>
        <v>11</v>
      </c>
      <c r="CT7" s="323">
        <f xml:space="preserve"> InpS!CT$7</f>
        <v>11</v>
      </c>
      <c r="CU7" s="323">
        <f xml:space="preserve"> InpS!CU$7</f>
        <v>11</v>
      </c>
      <c r="CV7" s="323">
        <f xml:space="preserve"> InpS!CV$7</f>
        <v>11</v>
      </c>
      <c r="CW7" s="323">
        <f xml:space="preserve"> InpS!CW$7</f>
        <v>11</v>
      </c>
      <c r="CX7" s="323">
        <f xml:space="preserve"> InpS!CX$7</f>
        <v>11</v>
      </c>
      <c r="CY7" s="323">
        <f xml:space="preserve"> InpS!CY$7</f>
        <v>11</v>
      </c>
      <c r="CZ7" s="323">
        <f xml:space="preserve"> InpS!CZ$7</f>
        <v>11</v>
      </c>
      <c r="DA7" s="323">
        <f xml:space="preserve"> InpS!DA$7</f>
        <v>11</v>
      </c>
      <c r="DB7" s="323">
        <f xml:space="preserve"> InpS!DB$7</f>
        <v>11</v>
      </c>
      <c r="DC7" s="323">
        <f xml:space="preserve"> InpS!DC$7</f>
        <v>11</v>
      </c>
      <c r="DD7" s="323">
        <f xml:space="preserve"> InpS!DD$7</f>
        <v>11</v>
      </c>
      <c r="DE7" s="323">
        <f xml:space="preserve"> InpS!DE$7</f>
        <v>11</v>
      </c>
      <c r="DF7" s="323">
        <f xml:space="preserve"> InpS!DF$7</f>
        <v>11</v>
      </c>
      <c r="DG7" s="323">
        <f xml:space="preserve"> InpS!DG$7</f>
        <v>11</v>
      </c>
      <c r="DH7" s="323">
        <f xml:space="preserve"> InpS!DH$7</f>
        <v>0</v>
      </c>
      <c r="DI7" s="323">
        <f xml:space="preserve"> InpS!DI$7</f>
        <v>0</v>
      </c>
      <c r="DJ7" s="323">
        <f xml:space="preserve"> InpS!DJ$7</f>
        <v>0</v>
      </c>
    </row>
    <row r="8" spans="1:114" x14ac:dyDescent="0.25">
      <c r="E8" s="323" t="str">
        <f xml:space="preserve"> InpS!E$8</f>
        <v>Aircrafts - domestic scheduled</v>
      </c>
      <c r="F8" s="323">
        <f xml:space="preserve"> InpS!F$8</f>
        <v>0</v>
      </c>
      <c r="G8" s="323" t="str">
        <f xml:space="preserve"> InpS!G$8</f>
        <v>aircrafts</v>
      </c>
      <c r="H8" s="323">
        <f xml:space="preserve"> InpS!H$8</f>
        <v>2604</v>
      </c>
      <c r="I8" s="323">
        <f xml:space="preserve"> InpS!I$8</f>
        <v>0</v>
      </c>
      <c r="J8" s="323">
        <f xml:space="preserve"> InpS!J$8</f>
        <v>30</v>
      </c>
      <c r="K8" s="323">
        <f xml:space="preserve"> InpS!K$8</f>
        <v>30</v>
      </c>
      <c r="L8" s="323">
        <f xml:space="preserve"> InpS!L$8</f>
        <v>30</v>
      </c>
      <c r="M8" s="323">
        <f xml:space="preserve"> InpS!M$8</f>
        <v>28</v>
      </c>
      <c r="N8" s="323">
        <f xml:space="preserve"> InpS!N$8</f>
        <v>28</v>
      </c>
      <c r="O8" s="323">
        <f xml:space="preserve"> InpS!O$8</f>
        <v>28</v>
      </c>
      <c r="P8" s="323">
        <f xml:space="preserve"> InpS!P$8</f>
        <v>28</v>
      </c>
      <c r="Q8" s="323">
        <f xml:space="preserve"> InpS!Q$8</f>
        <v>25</v>
      </c>
      <c r="R8" s="323">
        <f xml:space="preserve"> InpS!R$8</f>
        <v>25</v>
      </c>
      <c r="S8" s="323">
        <f xml:space="preserve"> InpS!S$8</f>
        <v>25</v>
      </c>
      <c r="T8" s="323">
        <f xml:space="preserve"> InpS!T$8</f>
        <v>25</v>
      </c>
      <c r="U8" s="323">
        <f xml:space="preserve"> InpS!U$8</f>
        <v>25</v>
      </c>
      <c r="V8" s="323">
        <f xml:space="preserve"> InpS!V$8</f>
        <v>25</v>
      </c>
      <c r="W8" s="323">
        <f xml:space="preserve"> InpS!W$8</f>
        <v>25</v>
      </c>
      <c r="X8" s="323">
        <f xml:space="preserve"> InpS!X$8</f>
        <v>25</v>
      </c>
      <c r="Y8" s="323">
        <f xml:space="preserve"> InpS!Y$8</f>
        <v>25</v>
      </c>
      <c r="Z8" s="323">
        <f xml:space="preserve"> InpS!Z$8</f>
        <v>25</v>
      </c>
      <c r="AA8" s="323">
        <f xml:space="preserve"> InpS!AA$8</f>
        <v>25</v>
      </c>
      <c r="AB8" s="323">
        <f xml:space="preserve"> InpS!AB$8</f>
        <v>25</v>
      </c>
      <c r="AC8" s="323">
        <f xml:space="preserve"> InpS!AC$8</f>
        <v>25</v>
      </c>
      <c r="AD8" s="323">
        <f xml:space="preserve"> InpS!AD$8</f>
        <v>25</v>
      </c>
      <c r="AE8" s="323">
        <f xml:space="preserve"> InpS!AE$8</f>
        <v>25</v>
      </c>
      <c r="AF8" s="323">
        <f xml:space="preserve"> InpS!AF$8</f>
        <v>25</v>
      </c>
      <c r="AG8" s="323">
        <f xml:space="preserve"> InpS!AG$8</f>
        <v>25</v>
      </c>
      <c r="AH8" s="323">
        <f xml:space="preserve"> InpS!AH$8</f>
        <v>25</v>
      </c>
      <c r="AI8" s="323">
        <f xml:space="preserve"> InpS!AI$8</f>
        <v>25</v>
      </c>
      <c r="AJ8" s="323">
        <f xml:space="preserve"> InpS!AJ$8</f>
        <v>25</v>
      </c>
      <c r="AK8" s="323">
        <f xml:space="preserve"> InpS!AK$8</f>
        <v>25</v>
      </c>
      <c r="AL8" s="323">
        <f xml:space="preserve"> InpS!AL$8</f>
        <v>25</v>
      </c>
      <c r="AM8" s="323">
        <f xml:space="preserve"> InpS!AM$8</f>
        <v>25</v>
      </c>
      <c r="AN8" s="323">
        <f xml:space="preserve"> InpS!AN$8</f>
        <v>25</v>
      </c>
      <c r="AO8" s="323">
        <f xml:space="preserve"> InpS!AO$8</f>
        <v>25</v>
      </c>
      <c r="AP8" s="323">
        <f xml:space="preserve"> InpS!AP$8</f>
        <v>25</v>
      </c>
      <c r="AQ8" s="323">
        <f xml:space="preserve"> InpS!AQ$8</f>
        <v>25</v>
      </c>
      <c r="AR8" s="323">
        <f xml:space="preserve"> InpS!AR$8</f>
        <v>25</v>
      </c>
      <c r="AS8" s="323">
        <f xml:space="preserve"> InpS!AS$8</f>
        <v>25</v>
      </c>
      <c r="AT8" s="323">
        <f xml:space="preserve"> InpS!AT$8</f>
        <v>25</v>
      </c>
      <c r="AU8" s="323">
        <f xml:space="preserve"> InpS!AU$8</f>
        <v>25</v>
      </c>
      <c r="AV8" s="323">
        <f xml:space="preserve"> InpS!AV$8</f>
        <v>25</v>
      </c>
      <c r="AW8" s="323">
        <f xml:space="preserve"> InpS!AW$8</f>
        <v>25</v>
      </c>
      <c r="AX8" s="323">
        <f xml:space="preserve"> InpS!AX$8</f>
        <v>25</v>
      </c>
      <c r="AY8" s="323">
        <f xml:space="preserve"> InpS!AY$8</f>
        <v>25</v>
      </c>
      <c r="AZ8" s="323">
        <f xml:space="preserve"> InpS!AZ$8</f>
        <v>25</v>
      </c>
      <c r="BA8" s="323">
        <f xml:space="preserve"> InpS!BA$8</f>
        <v>25</v>
      </c>
      <c r="BB8" s="323">
        <f xml:space="preserve"> InpS!BB$8</f>
        <v>25</v>
      </c>
      <c r="BC8" s="323">
        <f xml:space="preserve"> InpS!BC$8</f>
        <v>25</v>
      </c>
      <c r="BD8" s="323">
        <f xml:space="preserve"> InpS!BD$8</f>
        <v>25</v>
      </c>
      <c r="BE8" s="323">
        <f xml:space="preserve"> InpS!BE$8</f>
        <v>25</v>
      </c>
      <c r="BF8" s="323">
        <f xml:space="preserve"> InpS!BF$8</f>
        <v>25</v>
      </c>
      <c r="BG8" s="323">
        <f xml:space="preserve"> InpS!BG$8</f>
        <v>25</v>
      </c>
      <c r="BH8" s="323">
        <f xml:space="preserve"> InpS!BH$8</f>
        <v>25</v>
      </c>
      <c r="BI8" s="323">
        <f xml:space="preserve"> InpS!BI$8</f>
        <v>25</v>
      </c>
      <c r="BJ8" s="323">
        <f xml:space="preserve"> InpS!BJ$8</f>
        <v>25</v>
      </c>
      <c r="BK8" s="323">
        <f xml:space="preserve"> InpS!BK$8</f>
        <v>25</v>
      </c>
      <c r="BL8" s="323">
        <f xml:space="preserve"> InpS!BL$8</f>
        <v>25</v>
      </c>
      <c r="BM8" s="323">
        <f xml:space="preserve"> InpS!BM$8</f>
        <v>25</v>
      </c>
      <c r="BN8" s="323">
        <f xml:space="preserve"> InpS!BN$8</f>
        <v>25</v>
      </c>
      <c r="BO8" s="323">
        <f xml:space="preserve"> InpS!BO$8</f>
        <v>25</v>
      </c>
      <c r="BP8" s="323">
        <f xml:space="preserve"> InpS!BP$8</f>
        <v>25</v>
      </c>
      <c r="BQ8" s="323">
        <f xml:space="preserve"> InpS!BQ$8</f>
        <v>25</v>
      </c>
      <c r="BR8" s="323">
        <f xml:space="preserve"> InpS!BR$8</f>
        <v>25</v>
      </c>
      <c r="BS8" s="323">
        <f xml:space="preserve"> InpS!BS$8</f>
        <v>25</v>
      </c>
      <c r="BT8" s="323">
        <f xml:space="preserve"> InpS!BT$8</f>
        <v>25</v>
      </c>
      <c r="BU8" s="323">
        <f xml:space="preserve"> InpS!BU$8</f>
        <v>25</v>
      </c>
      <c r="BV8" s="323">
        <f xml:space="preserve"> InpS!BV$8</f>
        <v>25</v>
      </c>
      <c r="BW8" s="323">
        <f xml:space="preserve"> InpS!BW$8</f>
        <v>30</v>
      </c>
      <c r="BX8" s="323">
        <f xml:space="preserve"> InpS!BX$8</f>
        <v>30</v>
      </c>
      <c r="BY8" s="323">
        <f xml:space="preserve"> InpS!BY$8</f>
        <v>30</v>
      </c>
      <c r="BZ8" s="323">
        <f xml:space="preserve"> InpS!BZ$8</f>
        <v>28</v>
      </c>
      <c r="CA8" s="323">
        <f xml:space="preserve"> InpS!CA$8</f>
        <v>28</v>
      </c>
      <c r="CB8" s="323">
        <f xml:space="preserve"> InpS!CB$8</f>
        <v>28</v>
      </c>
      <c r="CC8" s="323">
        <f xml:space="preserve"> InpS!CC$8</f>
        <v>28</v>
      </c>
      <c r="CD8" s="323">
        <f xml:space="preserve"> InpS!CD$8</f>
        <v>25</v>
      </c>
      <c r="CE8" s="323">
        <f xml:space="preserve"> InpS!CE$8</f>
        <v>25</v>
      </c>
      <c r="CF8" s="323">
        <f xml:space="preserve"> InpS!CF$8</f>
        <v>25</v>
      </c>
      <c r="CG8" s="323">
        <f xml:space="preserve"> InpS!CG$8</f>
        <v>25</v>
      </c>
      <c r="CH8" s="323">
        <f xml:space="preserve"> InpS!CH$8</f>
        <v>25</v>
      </c>
      <c r="CI8" s="323">
        <f xml:space="preserve"> InpS!CI$8</f>
        <v>25</v>
      </c>
      <c r="CJ8" s="323">
        <f xml:space="preserve"> InpS!CJ$8</f>
        <v>25</v>
      </c>
      <c r="CK8" s="323">
        <f xml:space="preserve"> InpS!CK$8</f>
        <v>25</v>
      </c>
      <c r="CL8" s="323">
        <f xml:space="preserve"> InpS!CL$8</f>
        <v>25</v>
      </c>
      <c r="CM8" s="323">
        <f xml:space="preserve"> InpS!CM$8</f>
        <v>25</v>
      </c>
      <c r="CN8" s="323">
        <f xml:space="preserve"> InpS!CN$8</f>
        <v>25</v>
      </c>
      <c r="CO8" s="323">
        <f xml:space="preserve"> InpS!CO$8</f>
        <v>25</v>
      </c>
      <c r="CP8" s="323">
        <f xml:space="preserve"> InpS!CP$8</f>
        <v>25</v>
      </c>
      <c r="CQ8" s="323">
        <f xml:space="preserve"> InpS!CQ$8</f>
        <v>25</v>
      </c>
      <c r="CR8" s="323">
        <f xml:space="preserve"> InpS!CR$8</f>
        <v>25</v>
      </c>
      <c r="CS8" s="323">
        <f xml:space="preserve"> InpS!CS$8</f>
        <v>25</v>
      </c>
      <c r="CT8" s="323">
        <f xml:space="preserve"> InpS!CT$8</f>
        <v>25</v>
      </c>
      <c r="CU8" s="323">
        <f xml:space="preserve"> InpS!CU$8</f>
        <v>25</v>
      </c>
      <c r="CV8" s="323">
        <f xml:space="preserve"> InpS!CV$8</f>
        <v>25</v>
      </c>
      <c r="CW8" s="323">
        <f xml:space="preserve"> InpS!CW$8</f>
        <v>25</v>
      </c>
      <c r="CX8" s="323">
        <f xml:space="preserve"> InpS!CX$8</f>
        <v>25</v>
      </c>
      <c r="CY8" s="323">
        <f xml:space="preserve"> InpS!CY$8</f>
        <v>25</v>
      </c>
      <c r="CZ8" s="323">
        <f xml:space="preserve"> InpS!CZ$8</f>
        <v>25</v>
      </c>
      <c r="DA8" s="323">
        <f xml:space="preserve"> InpS!DA$8</f>
        <v>25</v>
      </c>
      <c r="DB8" s="323">
        <f xml:space="preserve"> InpS!DB$8</f>
        <v>25</v>
      </c>
      <c r="DC8" s="323">
        <f xml:space="preserve"> InpS!DC$8</f>
        <v>25</v>
      </c>
      <c r="DD8" s="323">
        <f xml:space="preserve"> InpS!DD$8</f>
        <v>25</v>
      </c>
      <c r="DE8" s="323">
        <f xml:space="preserve"> InpS!DE$8</f>
        <v>25</v>
      </c>
      <c r="DF8" s="323">
        <f xml:space="preserve"> InpS!DF$8</f>
        <v>25</v>
      </c>
      <c r="DG8" s="323">
        <f xml:space="preserve"> InpS!DG$8</f>
        <v>25</v>
      </c>
      <c r="DH8" s="323">
        <f xml:space="preserve"> InpS!DH$8</f>
        <v>0</v>
      </c>
      <c r="DI8" s="323">
        <f xml:space="preserve"> InpS!DI$8</f>
        <v>0</v>
      </c>
      <c r="DJ8" s="323">
        <f xml:space="preserve"> InpS!DJ$8</f>
        <v>0</v>
      </c>
    </row>
    <row r="9" spans="1:114" x14ac:dyDescent="0.25">
      <c r="E9" s="323" t="str">
        <f xml:space="preserve"> InpS!E$9</f>
        <v>Aircrafts - international chartered</v>
      </c>
      <c r="F9" s="323">
        <f xml:space="preserve"> InpS!F$9</f>
        <v>0</v>
      </c>
      <c r="G9" s="323" t="str">
        <f xml:space="preserve"> InpS!G$9</f>
        <v>aircrafts</v>
      </c>
      <c r="H9" s="323">
        <f xml:space="preserve"> InpS!H$9</f>
        <v>3570</v>
      </c>
      <c r="I9" s="323">
        <f xml:space="preserve"> InpS!I$9</f>
        <v>0</v>
      </c>
      <c r="J9" s="323">
        <f xml:space="preserve"> InpS!J$9</f>
        <v>35</v>
      </c>
      <c r="K9" s="323">
        <f xml:space="preserve"> InpS!K$9</f>
        <v>35</v>
      </c>
      <c r="L9" s="323">
        <f xml:space="preserve"> InpS!L$9</f>
        <v>35</v>
      </c>
      <c r="M9" s="323">
        <f xml:space="preserve"> InpS!M$9</f>
        <v>35</v>
      </c>
      <c r="N9" s="323">
        <f xml:space="preserve"> InpS!N$9</f>
        <v>35</v>
      </c>
      <c r="O9" s="323">
        <f xml:space="preserve"> InpS!O$9</f>
        <v>35</v>
      </c>
      <c r="P9" s="323">
        <f xml:space="preserve"> InpS!P$9</f>
        <v>35</v>
      </c>
      <c r="Q9" s="323">
        <f xml:space="preserve"> InpS!Q$9</f>
        <v>35</v>
      </c>
      <c r="R9" s="323">
        <f xml:space="preserve"> InpS!R$9</f>
        <v>35</v>
      </c>
      <c r="S9" s="323">
        <f xml:space="preserve"> InpS!S$9</f>
        <v>35</v>
      </c>
      <c r="T9" s="323">
        <f xml:space="preserve"> InpS!T$9</f>
        <v>35</v>
      </c>
      <c r="U9" s="323">
        <f xml:space="preserve"> InpS!U$9</f>
        <v>35</v>
      </c>
      <c r="V9" s="323">
        <f xml:space="preserve"> InpS!V$9</f>
        <v>35</v>
      </c>
      <c r="W9" s="323">
        <f xml:space="preserve"> InpS!W$9</f>
        <v>35</v>
      </c>
      <c r="X9" s="323">
        <f xml:space="preserve"> InpS!X$9</f>
        <v>35</v>
      </c>
      <c r="Y9" s="323">
        <f xml:space="preserve"> InpS!Y$9</f>
        <v>35</v>
      </c>
      <c r="Z9" s="323">
        <f xml:space="preserve"> InpS!Z$9</f>
        <v>35</v>
      </c>
      <c r="AA9" s="323">
        <f xml:space="preserve"> InpS!AA$9</f>
        <v>35</v>
      </c>
      <c r="AB9" s="323">
        <f xml:space="preserve"> InpS!AB$9</f>
        <v>35</v>
      </c>
      <c r="AC9" s="323">
        <f xml:space="preserve"> InpS!AC$9</f>
        <v>35</v>
      </c>
      <c r="AD9" s="323">
        <f xml:space="preserve"> InpS!AD$9</f>
        <v>35</v>
      </c>
      <c r="AE9" s="323">
        <f xml:space="preserve"> InpS!AE$9</f>
        <v>35</v>
      </c>
      <c r="AF9" s="323">
        <f xml:space="preserve"> InpS!AF$9</f>
        <v>35</v>
      </c>
      <c r="AG9" s="323">
        <f xml:space="preserve"> InpS!AG$9</f>
        <v>35</v>
      </c>
      <c r="AH9" s="323">
        <f xml:space="preserve"> InpS!AH$9</f>
        <v>35</v>
      </c>
      <c r="AI9" s="323">
        <f xml:space="preserve"> InpS!AI$9</f>
        <v>35</v>
      </c>
      <c r="AJ9" s="323">
        <f xml:space="preserve"> InpS!AJ$9</f>
        <v>35</v>
      </c>
      <c r="AK9" s="323">
        <f xml:space="preserve"> InpS!AK$9</f>
        <v>35</v>
      </c>
      <c r="AL9" s="323">
        <f xml:space="preserve"> InpS!AL$9</f>
        <v>35</v>
      </c>
      <c r="AM9" s="323">
        <f xml:space="preserve"> InpS!AM$9</f>
        <v>35</v>
      </c>
      <c r="AN9" s="323">
        <f xml:space="preserve"> InpS!AN$9</f>
        <v>35</v>
      </c>
      <c r="AO9" s="323">
        <f xml:space="preserve"> InpS!AO$9</f>
        <v>35</v>
      </c>
      <c r="AP9" s="323">
        <f xml:space="preserve"> InpS!AP$9</f>
        <v>35</v>
      </c>
      <c r="AQ9" s="323">
        <f xml:space="preserve"> InpS!AQ$9</f>
        <v>35</v>
      </c>
      <c r="AR9" s="323">
        <f xml:space="preserve"> InpS!AR$9</f>
        <v>35</v>
      </c>
      <c r="AS9" s="323">
        <f xml:space="preserve"> InpS!AS$9</f>
        <v>35</v>
      </c>
      <c r="AT9" s="323">
        <f xml:space="preserve"> InpS!AT$9</f>
        <v>35</v>
      </c>
      <c r="AU9" s="323">
        <f xml:space="preserve"> InpS!AU$9</f>
        <v>35</v>
      </c>
      <c r="AV9" s="323">
        <f xml:space="preserve"> InpS!AV$9</f>
        <v>35</v>
      </c>
      <c r="AW9" s="323">
        <f xml:space="preserve"> InpS!AW$9</f>
        <v>35</v>
      </c>
      <c r="AX9" s="323">
        <f xml:space="preserve"> InpS!AX$9</f>
        <v>35</v>
      </c>
      <c r="AY9" s="323">
        <f xml:space="preserve"> InpS!AY$9</f>
        <v>35</v>
      </c>
      <c r="AZ9" s="323">
        <f xml:space="preserve"> InpS!AZ$9</f>
        <v>35</v>
      </c>
      <c r="BA9" s="323">
        <f xml:space="preserve"> InpS!BA$9</f>
        <v>35</v>
      </c>
      <c r="BB9" s="323">
        <f xml:space="preserve"> InpS!BB$9</f>
        <v>35</v>
      </c>
      <c r="BC9" s="323">
        <f xml:space="preserve"> InpS!BC$9</f>
        <v>35</v>
      </c>
      <c r="BD9" s="323">
        <f xml:space="preserve"> InpS!BD$9</f>
        <v>35</v>
      </c>
      <c r="BE9" s="323">
        <f xml:space="preserve"> InpS!BE$9</f>
        <v>35</v>
      </c>
      <c r="BF9" s="323">
        <f xml:space="preserve"> InpS!BF$9</f>
        <v>35</v>
      </c>
      <c r="BG9" s="323">
        <f xml:space="preserve"> InpS!BG$9</f>
        <v>35</v>
      </c>
      <c r="BH9" s="323">
        <f xml:space="preserve"> InpS!BH$9</f>
        <v>35</v>
      </c>
      <c r="BI9" s="323">
        <f xml:space="preserve"> InpS!BI$9</f>
        <v>35</v>
      </c>
      <c r="BJ9" s="323">
        <f xml:space="preserve"> InpS!BJ$9</f>
        <v>35</v>
      </c>
      <c r="BK9" s="323">
        <f xml:space="preserve"> InpS!BK$9</f>
        <v>35</v>
      </c>
      <c r="BL9" s="323">
        <f xml:space="preserve"> InpS!BL$9</f>
        <v>35</v>
      </c>
      <c r="BM9" s="323">
        <f xml:space="preserve"> InpS!BM$9</f>
        <v>35</v>
      </c>
      <c r="BN9" s="323">
        <f xml:space="preserve"> InpS!BN$9</f>
        <v>35</v>
      </c>
      <c r="BO9" s="323">
        <f xml:space="preserve"> InpS!BO$9</f>
        <v>35</v>
      </c>
      <c r="BP9" s="323">
        <f xml:space="preserve"> InpS!BP$9</f>
        <v>35</v>
      </c>
      <c r="BQ9" s="323">
        <f xml:space="preserve"> InpS!BQ$9</f>
        <v>35</v>
      </c>
      <c r="BR9" s="323">
        <f xml:space="preserve"> InpS!BR$9</f>
        <v>35</v>
      </c>
      <c r="BS9" s="323">
        <f xml:space="preserve"> InpS!BS$9</f>
        <v>35</v>
      </c>
      <c r="BT9" s="323">
        <f xml:space="preserve"> InpS!BT$9</f>
        <v>35</v>
      </c>
      <c r="BU9" s="323">
        <f xml:space="preserve"> InpS!BU$9</f>
        <v>35</v>
      </c>
      <c r="BV9" s="323">
        <f xml:space="preserve"> InpS!BV$9</f>
        <v>35</v>
      </c>
      <c r="BW9" s="323">
        <f xml:space="preserve"> InpS!BW$9</f>
        <v>35</v>
      </c>
      <c r="BX9" s="323">
        <f xml:space="preserve"> InpS!BX$9</f>
        <v>35</v>
      </c>
      <c r="BY9" s="323">
        <f xml:space="preserve"> InpS!BY$9</f>
        <v>35</v>
      </c>
      <c r="BZ9" s="323">
        <f xml:space="preserve"> InpS!BZ$9</f>
        <v>35</v>
      </c>
      <c r="CA9" s="323">
        <f xml:space="preserve"> InpS!CA$9</f>
        <v>35</v>
      </c>
      <c r="CB9" s="323">
        <f xml:space="preserve"> InpS!CB$9</f>
        <v>35</v>
      </c>
      <c r="CC9" s="323">
        <f xml:space="preserve"> InpS!CC$9</f>
        <v>35</v>
      </c>
      <c r="CD9" s="323">
        <f xml:space="preserve"> InpS!CD$9</f>
        <v>35</v>
      </c>
      <c r="CE9" s="323">
        <f xml:space="preserve"> InpS!CE$9</f>
        <v>35</v>
      </c>
      <c r="CF9" s="323">
        <f xml:space="preserve"> InpS!CF$9</f>
        <v>35</v>
      </c>
      <c r="CG9" s="323">
        <f xml:space="preserve"> InpS!CG$9</f>
        <v>35</v>
      </c>
      <c r="CH9" s="323">
        <f xml:space="preserve"> InpS!CH$9</f>
        <v>35</v>
      </c>
      <c r="CI9" s="323">
        <f xml:space="preserve"> InpS!CI$9</f>
        <v>35</v>
      </c>
      <c r="CJ9" s="323">
        <f xml:space="preserve"> InpS!CJ$9</f>
        <v>35</v>
      </c>
      <c r="CK9" s="323">
        <f xml:space="preserve"> InpS!CK$9</f>
        <v>35</v>
      </c>
      <c r="CL9" s="323">
        <f xml:space="preserve"> InpS!CL$9</f>
        <v>35</v>
      </c>
      <c r="CM9" s="323">
        <f xml:space="preserve"> InpS!CM$9</f>
        <v>35</v>
      </c>
      <c r="CN9" s="323">
        <f xml:space="preserve"> InpS!CN$9</f>
        <v>35</v>
      </c>
      <c r="CO9" s="323">
        <f xml:space="preserve"> InpS!CO$9</f>
        <v>35</v>
      </c>
      <c r="CP9" s="323">
        <f xml:space="preserve"> InpS!CP$9</f>
        <v>35</v>
      </c>
      <c r="CQ9" s="323">
        <f xml:space="preserve"> InpS!CQ$9</f>
        <v>35</v>
      </c>
      <c r="CR9" s="323">
        <f xml:space="preserve"> InpS!CR$9</f>
        <v>35</v>
      </c>
      <c r="CS9" s="323">
        <f xml:space="preserve"> InpS!CS$9</f>
        <v>35</v>
      </c>
      <c r="CT9" s="323">
        <f xml:space="preserve"> InpS!CT$9</f>
        <v>35</v>
      </c>
      <c r="CU9" s="323">
        <f xml:space="preserve"> InpS!CU$9</f>
        <v>35</v>
      </c>
      <c r="CV9" s="323">
        <f xml:space="preserve"> InpS!CV$9</f>
        <v>35</v>
      </c>
      <c r="CW9" s="323">
        <f xml:space="preserve"> InpS!CW$9</f>
        <v>35</v>
      </c>
      <c r="CX9" s="323">
        <f xml:space="preserve"> InpS!CX$9</f>
        <v>35</v>
      </c>
      <c r="CY9" s="323">
        <f xml:space="preserve"> InpS!CY$9</f>
        <v>35</v>
      </c>
      <c r="CZ9" s="323">
        <f xml:space="preserve"> InpS!CZ$9</f>
        <v>35</v>
      </c>
      <c r="DA9" s="323">
        <f xml:space="preserve"> InpS!DA$9</f>
        <v>35</v>
      </c>
      <c r="DB9" s="323">
        <f xml:space="preserve"> InpS!DB$9</f>
        <v>35</v>
      </c>
      <c r="DC9" s="323">
        <f xml:space="preserve"> InpS!DC$9</f>
        <v>35</v>
      </c>
      <c r="DD9" s="323">
        <f xml:space="preserve"> InpS!DD$9</f>
        <v>35</v>
      </c>
      <c r="DE9" s="323">
        <f xml:space="preserve"> InpS!DE$9</f>
        <v>35</v>
      </c>
      <c r="DF9" s="323">
        <f xml:space="preserve"> InpS!DF$9</f>
        <v>35</v>
      </c>
      <c r="DG9" s="323">
        <f xml:space="preserve"> InpS!DG$9</f>
        <v>35</v>
      </c>
      <c r="DH9" s="323">
        <f xml:space="preserve"> InpS!DH$9</f>
        <v>0</v>
      </c>
      <c r="DI9" s="323">
        <f xml:space="preserve"> InpS!DI$9</f>
        <v>0</v>
      </c>
      <c r="DJ9" s="323">
        <f xml:space="preserve"> InpS!DJ$9</f>
        <v>0</v>
      </c>
    </row>
    <row r="10" spans="1:114" x14ac:dyDescent="0.25">
      <c r="E10" s="323" t="str">
        <f xml:space="preserve"> InpS!E$10</f>
        <v>Aircrafts - international scheduled</v>
      </c>
      <c r="F10" s="323">
        <f xml:space="preserve"> InpS!F$10</f>
        <v>0</v>
      </c>
      <c r="G10" s="323" t="str">
        <f xml:space="preserve"> InpS!G$10</f>
        <v>aircrafts</v>
      </c>
      <c r="H10" s="323">
        <f xml:space="preserve"> InpS!H$10</f>
        <v>1560</v>
      </c>
      <c r="I10" s="323">
        <f xml:space="preserve"> InpS!I$10</f>
        <v>0</v>
      </c>
      <c r="J10" s="323">
        <f xml:space="preserve"> InpS!J$10</f>
        <v>20</v>
      </c>
      <c r="K10" s="323">
        <f xml:space="preserve"> InpS!K$10</f>
        <v>18</v>
      </c>
      <c r="L10" s="323">
        <f xml:space="preserve"> InpS!L$10</f>
        <v>18</v>
      </c>
      <c r="M10" s="323">
        <f xml:space="preserve"> InpS!M$10</f>
        <v>17</v>
      </c>
      <c r="N10" s="323">
        <f xml:space="preserve"> InpS!N$10</f>
        <v>17</v>
      </c>
      <c r="O10" s="323">
        <f xml:space="preserve"> InpS!O$10</f>
        <v>15</v>
      </c>
      <c r="P10" s="323">
        <f xml:space="preserve"> InpS!P$10</f>
        <v>15</v>
      </c>
      <c r="Q10" s="323">
        <f xml:space="preserve"> InpS!Q$10</f>
        <v>15</v>
      </c>
      <c r="R10" s="323">
        <f xml:space="preserve"> InpS!R$10</f>
        <v>15</v>
      </c>
      <c r="S10" s="323">
        <f xml:space="preserve"> InpS!S$10</f>
        <v>15</v>
      </c>
      <c r="T10" s="323">
        <f xml:space="preserve"> InpS!T$10</f>
        <v>15</v>
      </c>
      <c r="U10" s="323">
        <f xml:space="preserve"> InpS!U$10</f>
        <v>15</v>
      </c>
      <c r="V10" s="323">
        <f xml:space="preserve"> InpS!V$10</f>
        <v>15</v>
      </c>
      <c r="W10" s="323">
        <f xml:space="preserve"> InpS!W$10</f>
        <v>15</v>
      </c>
      <c r="X10" s="323">
        <f xml:space="preserve"> InpS!X$10</f>
        <v>15</v>
      </c>
      <c r="Y10" s="323">
        <f xml:space="preserve"> InpS!Y$10</f>
        <v>15</v>
      </c>
      <c r="Z10" s="323">
        <f xml:space="preserve"> InpS!Z$10</f>
        <v>15</v>
      </c>
      <c r="AA10" s="323">
        <f xml:space="preserve"> InpS!AA$10</f>
        <v>15</v>
      </c>
      <c r="AB10" s="323">
        <f xml:space="preserve"> InpS!AB$10</f>
        <v>15</v>
      </c>
      <c r="AC10" s="323">
        <f xml:space="preserve"> InpS!AC$10</f>
        <v>15</v>
      </c>
      <c r="AD10" s="323">
        <f xml:space="preserve"> InpS!AD$10</f>
        <v>15</v>
      </c>
      <c r="AE10" s="323">
        <f xml:space="preserve"> InpS!AE$10</f>
        <v>15</v>
      </c>
      <c r="AF10" s="323">
        <f xml:space="preserve"> InpS!AF$10</f>
        <v>15</v>
      </c>
      <c r="AG10" s="323">
        <f xml:space="preserve"> InpS!AG$10</f>
        <v>15</v>
      </c>
      <c r="AH10" s="323">
        <f xml:space="preserve"> InpS!AH$10</f>
        <v>15</v>
      </c>
      <c r="AI10" s="323">
        <f xml:space="preserve"> InpS!AI$10</f>
        <v>15</v>
      </c>
      <c r="AJ10" s="323">
        <f xml:space="preserve"> InpS!AJ$10</f>
        <v>15</v>
      </c>
      <c r="AK10" s="323">
        <f xml:space="preserve"> InpS!AK$10</f>
        <v>15</v>
      </c>
      <c r="AL10" s="323">
        <f xml:space="preserve"> InpS!AL$10</f>
        <v>15</v>
      </c>
      <c r="AM10" s="323">
        <f xml:space="preserve"> InpS!AM$10</f>
        <v>15</v>
      </c>
      <c r="AN10" s="323">
        <f xml:space="preserve"> InpS!AN$10</f>
        <v>15</v>
      </c>
      <c r="AO10" s="323">
        <f xml:space="preserve"> InpS!AO$10</f>
        <v>15</v>
      </c>
      <c r="AP10" s="323">
        <f xml:space="preserve"> InpS!AP$10</f>
        <v>15</v>
      </c>
      <c r="AQ10" s="323">
        <f xml:space="preserve"> InpS!AQ$10</f>
        <v>15</v>
      </c>
      <c r="AR10" s="323">
        <f xml:space="preserve"> InpS!AR$10</f>
        <v>15</v>
      </c>
      <c r="AS10" s="323">
        <f xml:space="preserve"> InpS!AS$10</f>
        <v>15</v>
      </c>
      <c r="AT10" s="323">
        <f xml:space="preserve"> InpS!AT$10</f>
        <v>15</v>
      </c>
      <c r="AU10" s="323">
        <f xml:space="preserve"> InpS!AU$10</f>
        <v>15</v>
      </c>
      <c r="AV10" s="323">
        <f xml:space="preserve"> InpS!AV$10</f>
        <v>15</v>
      </c>
      <c r="AW10" s="323">
        <f xml:space="preserve"> InpS!AW$10</f>
        <v>15</v>
      </c>
      <c r="AX10" s="323">
        <f xml:space="preserve"> InpS!AX$10</f>
        <v>15</v>
      </c>
      <c r="AY10" s="323">
        <f xml:space="preserve"> InpS!AY$10</f>
        <v>15</v>
      </c>
      <c r="AZ10" s="323">
        <f xml:space="preserve"> InpS!AZ$10</f>
        <v>15</v>
      </c>
      <c r="BA10" s="323">
        <f xml:space="preserve"> InpS!BA$10</f>
        <v>15</v>
      </c>
      <c r="BB10" s="323">
        <f xml:space="preserve"> InpS!BB$10</f>
        <v>15</v>
      </c>
      <c r="BC10" s="323">
        <f xml:space="preserve"> InpS!BC$10</f>
        <v>15</v>
      </c>
      <c r="BD10" s="323">
        <f xml:space="preserve"> InpS!BD$10</f>
        <v>15</v>
      </c>
      <c r="BE10" s="323">
        <f xml:space="preserve"> InpS!BE$10</f>
        <v>15</v>
      </c>
      <c r="BF10" s="323">
        <f xml:space="preserve"> InpS!BF$10</f>
        <v>15</v>
      </c>
      <c r="BG10" s="323">
        <f xml:space="preserve"> InpS!BG$10</f>
        <v>15</v>
      </c>
      <c r="BH10" s="323">
        <f xml:space="preserve"> InpS!BH$10</f>
        <v>15</v>
      </c>
      <c r="BI10" s="323">
        <f xml:space="preserve"> InpS!BI$10</f>
        <v>15</v>
      </c>
      <c r="BJ10" s="323">
        <f xml:space="preserve"> InpS!BJ$10</f>
        <v>15</v>
      </c>
      <c r="BK10" s="323">
        <f xml:space="preserve"> InpS!BK$10</f>
        <v>15</v>
      </c>
      <c r="BL10" s="323">
        <f xml:space="preserve"> InpS!BL$10</f>
        <v>15</v>
      </c>
      <c r="BM10" s="323">
        <f xml:space="preserve"> InpS!BM$10</f>
        <v>15</v>
      </c>
      <c r="BN10" s="323">
        <f xml:space="preserve"> InpS!BN$10</f>
        <v>15</v>
      </c>
      <c r="BO10" s="323">
        <f xml:space="preserve"> InpS!BO$10</f>
        <v>15</v>
      </c>
      <c r="BP10" s="323">
        <f xml:space="preserve"> InpS!BP$10</f>
        <v>15</v>
      </c>
      <c r="BQ10" s="323">
        <f xml:space="preserve"> InpS!BQ$10</f>
        <v>15</v>
      </c>
      <c r="BR10" s="323">
        <f xml:space="preserve"> InpS!BR$10</f>
        <v>15</v>
      </c>
      <c r="BS10" s="323">
        <f xml:space="preserve"> InpS!BS$10</f>
        <v>15</v>
      </c>
      <c r="BT10" s="323">
        <f xml:space="preserve"> InpS!BT$10</f>
        <v>15</v>
      </c>
      <c r="BU10" s="323">
        <f xml:space="preserve"> InpS!BU$10</f>
        <v>15</v>
      </c>
      <c r="BV10" s="323">
        <f xml:space="preserve"> InpS!BV$10</f>
        <v>15</v>
      </c>
      <c r="BW10" s="323">
        <f xml:space="preserve"> InpS!BW$10</f>
        <v>20</v>
      </c>
      <c r="BX10" s="323">
        <f xml:space="preserve"> InpS!BX$10</f>
        <v>18</v>
      </c>
      <c r="BY10" s="323">
        <f xml:space="preserve"> InpS!BY$10</f>
        <v>18</v>
      </c>
      <c r="BZ10" s="323">
        <f xml:space="preserve"> InpS!BZ$10</f>
        <v>17</v>
      </c>
      <c r="CA10" s="323">
        <f xml:space="preserve"> InpS!CA$10</f>
        <v>17</v>
      </c>
      <c r="CB10" s="323">
        <f xml:space="preserve"> InpS!CB$10</f>
        <v>15</v>
      </c>
      <c r="CC10" s="323">
        <f xml:space="preserve"> InpS!CC$10</f>
        <v>15</v>
      </c>
      <c r="CD10" s="323">
        <f xml:space="preserve"> InpS!CD$10</f>
        <v>15</v>
      </c>
      <c r="CE10" s="323">
        <f xml:space="preserve"> InpS!CE$10</f>
        <v>15</v>
      </c>
      <c r="CF10" s="323">
        <f xml:space="preserve"> InpS!CF$10</f>
        <v>15</v>
      </c>
      <c r="CG10" s="323">
        <f xml:space="preserve"> InpS!CG$10</f>
        <v>15</v>
      </c>
      <c r="CH10" s="323">
        <f xml:space="preserve"> InpS!CH$10</f>
        <v>15</v>
      </c>
      <c r="CI10" s="323">
        <f xml:space="preserve"> InpS!CI$10</f>
        <v>15</v>
      </c>
      <c r="CJ10" s="323">
        <f xml:space="preserve"> InpS!CJ$10</f>
        <v>15</v>
      </c>
      <c r="CK10" s="323">
        <f xml:space="preserve"> InpS!CK$10</f>
        <v>15</v>
      </c>
      <c r="CL10" s="323">
        <f xml:space="preserve"> InpS!CL$10</f>
        <v>15</v>
      </c>
      <c r="CM10" s="323">
        <f xml:space="preserve"> InpS!CM$10</f>
        <v>15</v>
      </c>
      <c r="CN10" s="323">
        <f xml:space="preserve"> InpS!CN$10</f>
        <v>15</v>
      </c>
      <c r="CO10" s="323">
        <f xml:space="preserve"> InpS!CO$10</f>
        <v>15</v>
      </c>
      <c r="CP10" s="323">
        <f xml:space="preserve"> InpS!CP$10</f>
        <v>15</v>
      </c>
      <c r="CQ10" s="323">
        <f xml:space="preserve"> InpS!CQ$10</f>
        <v>15</v>
      </c>
      <c r="CR10" s="323">
        <f xml:space="preserve"> InpS!CR$10</f>
        <v>15</v>
      </c>
      <c r="CS10" s="323">
        <f xml:space="preserve"> InpS!CS$10</f>
        <v>15</v>
      </c>
      <c r="CT10" s="323">
        <f xml:space="preserve"> InpS!CT$10</f>
        <v>15</v>
      </c>
      <c r="CU10" s="323">
        <f xml:space="preserve"> InpS!CU$10</f>
        <v>15</v>
      </c>
      <c r="CV10" s="323">
        <f xml:space="preserve"> InpS!CV$10</f>
        <v>15</v>
      </c>
      <c r="CW10" s="323">
        <f xml:space="preserve"> InpS!CW$10</f>
        <v>15</v>
      </c>
      <c r="CX10" s="323">
        <f xml:space="preserve"> InpS!CX$10</f>
        <v>15</v>
      </c>
      <c r="CY10" s="323">
        <f xml:space="preserve"> InpS!CY$10</f>
        <v>15</v>
      </c>
      <c r="CZ10" s="323">
        <f xml:space="preserve"> InpS!CZ$10</f>
        <v>15</v>
      </c>
      <c r="DA10" s="323">
        <f xml:space="preserve"> InpS!DA$10</f>
        <v>15</v>
      </c>
      <c r="DB10" s="323">
        <f xml:space="preserve"> InpS!DB$10</f>
        <v>15</v>
      </c>
      <c r="DC10" s="323">
        <f xml:space="preserve"> InpS!DC$10</f>
        <v>15</v>
      </c>
      <c r="DD10" s="323">
        <f xml:space="preserve"> InpS!DD$10</f>
        <v>15</v>
      </c>
      <c r="DE10" s="323">
        <f xml:space="preserve"> InpS!DE$10</f>
        <v>15</v>
      </c>
      <c r="DF10" s="323">
        <f xml:space="preserve"> InpS!DF$10</f>
        <v>15</v>
      </c>
      <c r="DG10" s="323">
        <f xml:space="preserve"> InpS!DG$10</f>
        <v>15</v>
      </c>
      <c r="DH10" s="323">
        <f xml:space="preserve"> InpS!DH$10</f>
        <v>0</v>
      </c>
      <c r="DI10" s="323">
        <f xml:space="preserve"> InpS!DI$10</f>
        <v>0</v>
      </c>
      <c r="DJ10" s="323">
        <f xml:space="preserve"> InpS!DJ$10</f>
        <v>0</v>
      </c>
    </row>
    <row r="12" spans="1:114" x14ac:dyDescent="0.25">
      <c r="E12" s="323" t="str">
        <f xml:space="preserve"> InpS!E$12</f>
        <v>Landings per aircraft - domestic chartered</v>
      </c>
      <c r="F12" s="323">
        <f xml:space="preserve"> InpS!F$12</f>
        <v>0</v>
      </c>
      <c r="G12" s="323" t="str">
        <f xml:space="preserve"> InpS!G$12</f>
        <v>landings / aircraft</v>
      </c>
      <c r="H12" s="323">
        <f xml:space="preserve"> InpS!H$12</f>
        <v>0</v>
      </c>
      <c r="I12" s="323">
        <f xml:space="preserve"> InpS!I$12</f>
        <v>0</v>
      </c>
      <c r="J12" s="323">
        <f xml:space="preserve"> InpS!J$12</f>
        <v>130</v>
      </c>
      <c r="K12" s="323">
        <f xml:space="preserve"> InpS!K$12</f>
        <v>120</v>
      </c>
      <c r="L12" s="323">
        <f xml:space="preserve"> InpS!L$12</f>
        <v>120</v>
      </c>
      <c r="M12" s="323">
        <f xml:space="preserve"> InpS!M$12</f>
        <v>120</v>
      </c>
      <c r="N12" s="323">
        <f xml:space="preserve"> InpS!N$12</f>
        <v>120</v>
      </c>
      <c r="O12" s="323">
        <f xml:space="preserve"> InpS!O$12</f>
        <v>120</v>
      </c>
      <c r="P12" s="323">
        <f xml:space="preserve"> InpS!P$12</f>
        <v>120</v>
      </c>
      <c r="Q12" s="323">
        <f xml:space="preserve"> InpS!Q$12</f>
        <v>110</v>
      </c>
      <c r="R12" s="323">
        <f xml:space="preserve"> InpS!R$12</f>
        <v>110</v>
      </c>
      <c r="S12" s="323">
        <f xml:space="preserve"> InpS!S$12</f>
        <v>110</v>
      </c>
      <c r="T12" s="323">
        <f xml:space="preserve"> InpS!T$12</f>
        <v>110</v>
      </c>
      <c r="U12" s="323">
        <f xml:space="preserve"> InpS!U$12</f>
        <v>100</v>
      </c>
      <c r="V12" s="323">
        <f xml:space="preserve"> InpS!V$12</f>
        <v>100</v>
      </c>
      <c r="W12" s="323">
        <f xml:space="preserve"> InpS!W$12</f>
        <v>100</v>
      </c>
      <c r="X12" s="323">
        <f xml:space="preserve"> InpS!X$12</f>
        <v>100</v>
      </c>
      <c r="Y12" s="323">
        <f xml:space="preserve"> InpS!Y$12</f>
        <v>90</v>
      </c>
      <c r="Z12" s="323">
        <f xml:space="preserve"> InpS!Z$12</f>
        <v>90</v>
      </c>
      <c r="AA12" s="323">
        <f xml:space="preserve"> InpS!AA$12</f>
        <v>90</v>
      </c>
      <c r="AB12" s="323">
        <f xml:space="preserve"> InpS!AB$12</f>
        <v>90</v>
      </c>
      <c r="AC12" s="323">
        <f xml:space="preserve"> InpS!AC$12</f>
        <v>90</v>
      </c>
      <c r="AD12" s="323">
        <f xml:space="preserve"> InpS!AD$12</f>
        <v>90</v>
      </c>
      <c r="AE12" s="323">
        <f xml:space="preserve"> InpS!AE$12</f>
        <v>90</v>
      </c>
      <c r="AF12" s="323">
        <f xml:space="preserve"> InpS!AF$12</f>
        <v>90</v>
      </c>
      <c r="AG12" s="323">
        <f xml:space="preserve"> InpS!AG$12</f>
        <v>90</v>
      </c>
      <c r="AH12" s="323">
        <f xml:space="preserve"> InpS!AH$12</f>
        <v>90</v>
      </c>
      <c r="AI12" s="323">
        <f xml:space="preserve"> InpS!AI$12</f>
        <v>90</v>
      </c>
      <c r="AJ12" s="323">
        <f xml:space="preserve"> InpS!AJ$12</f>
        <v>90</v>
      </c>
      <c r="AK12" s="323">
        <f xml:space="preserve"> InpS!AK$12</f>
        <v>90</v>
      </c>
      <c r="AL12" s="323">
        <f xml:space="preserve"> InpS!AL$12</f>
        <v>90</v>
      </c>
      <c r="AM12" s="323">
        <f xml:space="preserve"> InpS!AM$12</f>
        <v>90</v>
      </c>
      <c r="AN12" s="323">
        <f xml:space="preserve"> InpS!AN$12</f>
        <v>90</v>
      </c>
      <c r="AO12" s="323">
        <f xml:space="preserve"> InpS!AO$12</f>
        <v>90</v>
      </c>
      <c r="AP12" s="323">
        <f xml:space="preserve"> InpS!AP$12</f>
        <v>90</v>
      </c>
      <c r="AQ12" s="323">
        <f xml:space="preserve"> InpS!AQ$12</f>
        <v>90</v>
      </c>
      <c r="AR12" s="323">
        <f xml:space="preserve"> InpS!AR$12</f>
        <v>90</v>
      </c>
      <c r="AS12" s="323">
        <f xml:space="preserve"> InpS!AS$12</f>
        <v>90</v>
      </c>
      <c r="AT12" s="323">
        <f xml:space="preserve"> InpS!AT$12</f>
        <v>90</v>
      </c>
      <c r="AU12" s="323">
        <f xml:space="preserve"> InpS!AU$12</f>
        <v>90</v>
      </c>
      <c r="AV12" s="323">
        <f xml:space="preserve"> InpS!AV$12</f>
        <v>90</v>
      </c>
      <c r="AW12" s="323">
        <f xml:space="preserve"> InpS!AW$12</f>
        <v>90</v>
      </c>
      <c r="AX12" s="323">
        <f xml:space="preserve"> InpS!AX$12</f>
        <v>90</v>
      </c>
      <c r="AY12" s="323">
        <f xml:space="preserve"> InpS!AY$12</f>
        <v>90</v>
      </c>
      <c r="AZ12" s="323">
        <f xml:space="preserve"> InpS!AZ$12</f>
        <v>90</v>
      </c>
      <c r="BA12" s="323">
        <f xml:space="preserve"> InpS!BA$12</f>
        <v>90</v>
      </c>
      <c r="BB12" s="323">
        <f xml:space="preserve"> InpS!BB$12</f>
        <v>90</v>
      </c>
      <c r="BC12" s="323">
        <f xml:space="preserve"> InpS!BC$12</f>
        <v>90</v>
      </c>
      <c r="BD12" s="323">
        <f xml:space="preserve"> InpS!BD$12</f>
        <v>90</v>
      </c>
      <c r="BE12" s="323">
        <f xml:space="preserve"> InpS!BE$12</f>
        <v>90</v>
      </c>
      <c r="BF12" s="323">
        <f xml:space="preserve"> InpS!BF$12</f>
        <v>90</v>
      </c>
      <c r="BG12" s="323">
        <f xml:space="preserve"> InpS!BG$12</f>
        <v>90</v>
      </c>
      <c r="BH12" s="323">
        <f xml:space="preserve"> InpS!BH$12</f>
        <v>90</v>
      </c>
      <c r="BI12" s="323">
        <f xml:space="preserve"> InpS!BI$12</f>
        <v>90</v>
      </c>
      <c r="BJ12" s="323">
        <f xml:space="preserve"> InpS!BJ$12</f>
        <v>90</v>
      </c>
      <c r="BK12" s="323">
        <f xml:space="preserve"> InpS!BK$12</f>
        <v>90</v>
      </c>
      <c r="BL12" s="323">
        <f xml:space="preserve"> InpS!BL$12</f>
        <v>90</v>
      </c>
      <c r="BM12" s="323">
        <f xml:space="preserve"> InpS!BM$12</f>
        <v>90</v>
      </c>
      <c r="BN12" s="323">
        <f xml:space="preserve"> InpS!BN$12</f>
        <v>90</v>
      </c>
      <c r="BO12" s="323">
        <f xml:space="preserve"> InpS!BO$12</f>
        <v>90</v>
      </c>
      <c r="BP12" s="323">
        <f xml:space="preserve"> InpS!BP$12</f>
        <v>90</v>
      </c>
      <c r="BQ12" s="323">
        <f xml:space="preserve"> InpS!BQ$12</f>
        <v>90</v>
      </c>
      <c r="BR12" s="323">
        <f xml:space="preserve"> InpS!BR$12</f>
        <v>90</v>
      </c>
      <c r="BS12" s="323">
        <f xml:space="preserve"> InpS!BS$12</f>
        <v>90</v>
      </c>
      <c r="BT12" s="323">
        <f xml:space="preserve"> InpS!BT$12</f>
        <v>90</v>
      </c>
      <c r="BU12" s="323">
        <f xml:space="preserve"> InpS!BU$12</f>
        <v>90</v>
      </c>
      <c r="BV12" s="323">
        <f xml:space="preserve"> InpS!BV$12</f>
        <v>90</v>
      </c>
      <c r="BW12" s="323">
        <f xml:space="preserve"> InpS!BW$12</f>
        <v>130</v>
      </c>
      <c r="BX12" s="323">
        <f xml:space="preserve"> InpS!BX$12</f>
        <v>120</v>
      </c>
      <c r="BY12" s="323">
        <f xml:space="preserve"> InpS!BY$12</f>
        <v>120</v>
      </c>
      <c r="BZ12" s="323">
        <f xml:space="preserve"> InpS!BZ$12</f>
        <v>120</v>
      </c>
      <c r="CA12" s="323">
        <f xml:space="preserve"> InpS!CA$12</f>
        <v>120</v>
      </c>
      <c r="CB12" s="323">
        <f xml:space="preserve"> InpS!CB$12</f>
        <v>120</v>
      </c>
      <c r="CC12" s="323">
        <f xml:space="preserve"> InpS!CC$12</f>
        <v>120</v>
      </c>
      <c r="CD12" s="323">
        <f xml:space="preserve"> InpS!CD$12</f>
        <v>110</v>
      </c>
      <c r="CE12" s="323">
        <f xml:space="preserve"> InpS!CE$12</f>
        <v>110</v>
      </c>
      <c r="CF12" s="323">
        <f xml:space="preserve"> InpS!CF$12</f>
        <v>110</v>
      </c>
      <c r="CG12" s="323">
        <f xml:space="preserve"> InpS!CG$12</f>
        <v>110</v>
      </c>
      <c r="CH12" s="323">
        <f xml:space="preserve"> InpS!CH$12</f>
        <v>100</v>
      </c>
      <c r="CI12" s="323">
        <f xml:space="preserve"> InpS!CI$12</f>
        <v>100</v>
      </c>
      <c r="CJ12" s="323">
        <f xml:space="preserve"> InpS!CJ$12</f>
        <v>100</v>
      </c>
      <c r="CK12" s="323">
        <f xml:space="preserve"> InpS!CK$12</f>
        <v>100</v>
      </c>
      <c r="CL12" s="323">
        <f xml:space="preserve"> InpS!CL$12</f>
        <v>90</v>
      </c>
      <c r="CM12" s="323">
        <f xml:space="preserve"> InpS!CM$12</f>
        <v>90</v>
      </c>
      <c r="CN12" s="323">
        <f xml:space="preserve"> InpS!CN$12</f>
        <v>90</v>
      </c>
      <c r="CO12" s="323">
        <f xml:space="preserve"> InpS!CO$12</f>
        <v>90</v>
      </c>
      <c r="CP12" s="323">
        <f xml:space="preserve"> InpS!CP$12</f>
        <v>90</v>
      </c>
      <c r="CQ12" s="323">
        <f xml:space="preserve"> InpS!CQ$12</f>
        <v>90</v>
      </c>
      <c r="CR12" s="323">
        <f xml:space="preserve"> InpS!CR$12</f>
        <v>90</v>
      </c>
      <c r="CS12" s="323">
        <f xml:space="preserve"> InpS!CS$12</f>
        <v>90</v>
      </c>
      <c r="CT12" s="323">
        <f xml:space="preserve"> InpS!CT$12</f>
        <v>90</v>
      </c>
      <c r="CU12" s="323">
        <f xml:space="preserve"> InpS!CU$12</f>
        <v>90</v>
      </c>
      <c r="CV12" s="323">
        <f xml:space="preserve"> InpS!CV$12</f>
        <v>90</v>
      </c>
      <c r="CW12" s="323">
        <f xml:space="preserve"> InpS!CW$12</f>
        <v>90</v>
      </c>
      <c r="CX12" s="323">
        <f xml:space="preserve"> InpS!CX$12</f>
        <v>90</v>
      </c>
      <c r="CY12" s="323">
        <f xml:space="preserve"> InpS!CY$12</f>
        <v>90</v>
      </c>
      <c r="CZ12" s="323">
        <f xml:space="preserve"> InpS!CZ$12</f>
        <v>90</v>
      </c>
      <c r="DA12" s="323">
        <f xml:space="preserve"> InpS!DA$12</f>
        <v>90</v>
      </c>
      <c r="DB12" s="323">
        <f xml:space="preserve"> InpS!DB$12</f>
        <v>90</v>
      </c>
      <c r="DC12" s="323">
        <f xml:space="preserve"> InpS!DC$12</f>
        <v>90</v>
      </c>
      <c r="DD12" s="323">
        <f xml:space="preserve"> InpS!DD$12</f>
        <v>90</v>
      </c>
      <c r="DE12" s="323">
        <f xml:space="preserve"> InpS!DE$12</f>
        <v>90</v>
      </c>
      <c r="DF12" s="323">
        <f xml:space="preserve"> InpS!DF$12</f>
        <v>90</v>
      </c>
      <c r="DG12" s="323">
        <f xml:space="preserve"> InpS!DG$12</f>
        <v>90</v>
      </c>
      <c r="DH12" s="323">
        <f xml:space="preserve"> InpS!DH$12</f>
        <v>0</v>
      </c>
      <c r="DI12" s="323">
        <f xml:space="preserve"> InpS!DI$12</f>
        <v>0</v>
      </c>
      <c r="DJ12" s="323">
        <f xml:space="preserve"> InpS!DJ$12</f>
        <v>0</v>
      </c>
    </row>
    <row r="13" spans="1:114" x14ac:dyDescent="0.25">
      <c r="E13" s="323" t="str">
        <f xml:space="preserve"> InpS!E$13</f>
        <v>Landings per aircraft - domestic scheduled</v>
      </c>
      <c r="F13" s="323">
        <f xml:space="preserve"> InpS!F$13</f>
        <v>0</v>
      </c>
      <c r="G13" s="323" t="str">
        <f xml:space="preserve"> InpS!G$13</f>
        <v>landings / aircraft</v>
      </c>
      <c r="H13" s="323">
        <f xml:space="preserve"> InpS!H$13</f>
        <v>0</v>
      </c>
      <c r="I13" s="323">
        <f xml:space="preserve"> InpS!I$13</f>
        <v>0</v>
      </c>
      <c r="J13" s="323">
        <f xml:space="preserve"> InpS!J$13</f>
        <v>300</v>
      </c>
      <c r="K13" s="323">
        <f xml:space="preserve"> InpS!K$13</f>
        <v>280</v>
      </c>
      <c r="L13" s="323">
        <f xml:space="preserve"> InpS!L$13</f>
        <v>300</v>
      </c>
      <c r="M13" s="323">
        <f xml:space="preserve"> InpS!M$13</f>
        <v>280</v>
      </c>
      <c r="N13" s="323">
        <f xml:space="preserve"> InpS!N$13</f>
        <v>300</v>
      </c>
      <c r="O13" s="323">
        <f xml:space="preserve"> InpS!O$13</f>
        <v>280</v>
      </c>
      <c r="P13" s="323">
        <f xml:space="preserve"> InpS!P$13</f>
        <v>300</v>
      </c>
      <c r="Q13" s="323">
        <f xml:space="preserve"> InpS!Q$13</f>
        <v>280</v>
      </c>
      <c r="R13" s="323">
        <f xml:space="preserve"> InpS!R$13</f>
        <v>300</v>
      </c>
      <c r="S13" s="323">
        <f xml:space="preserve"> InpS!S$13</f>
        <v>280</v>
      </c>
      <c r="T13" s="323">
        <f xml:space="preserve"> InpS!T$13</f>
        <v>300</v>
      </c>
      <c r="U13" s="323">
        <f xml:space="preserve"> InpS!U$13</f>
        <v>280</v>
      </c>
      <c r="V13" s="323">
        <f xml:space="preserve"> InpS!V$13</f>
        <v>300</v>
      </c>
      <c r="W13" s="323">
        <f xml:space="preserve"> InpS!W$13</f>
        <v>280</v>
      </c>
      <c r="X13" s="323">
        <f xml:space="preserve"> InpS!X$13</f>
        <v>300</v>
      </c>
      <c r="Y13" s="323">
        <f xml:space="preserve"> InpS!Y$13</f>
        <v>280</v>
      </c>
      <c r="Z13" s="323">
        <f xml:space="preserve"> InpS!Z$13</f>
        <v>300</v>
      </c>
      <c r="AA13" s="323">
        <f xml:space="preserve"> InpS!AA$13</f>
        <v>280</v>
      </c>
      <c r="AB13" s="323">
        <f xml:space="preserve"> InpS!AB$13</f>
        <v>300</v>
      </c>
      <c r="AC13" s="323">
        <f xml:space="preserve"> InpS!AC$13</f>
        <v>280</v>
      </c>
      <c r="AD13" s="323">
        <f xml:space="preserve"> InpS!AD$13</f>
        <v>300</v>
      </c>
      <c r="AE13" s="323">
        <f xml:space="preserve"> InpS!AE$13</f>
        <v>280</v>
      </c>
      <c r="AF13" s="323">
        <f xml:space="preserve"> InpS!AF$13</f>
        <v>300</v>
      </c>
      <c r="AG13" s="323">
        <f xml:space="preserve"> InpS!AG$13</f>
        <v>280</v>
      </c>
      <c r="AH13" s="323">
        <f xml:space="preserve"> InpS!AH$13</f>
        <v>300</v>
      </c>
      <c r="AI13" s="323">
        <f xml:space="preserve"> InpS!AI$13</f>
        <v>280</v>
      </c>
      <c r="AJ13" s="323">
        <f xml:space="preserve"> InpS!AJ$13</f>
        <v>300</v>
      </c>
      <c r="AK13" s="323">
        <f xml:space="preserve"> InpS!AK$13</f>
        <v>280</v>
      </c>
      <c r="AL13" s="323">
        <f xml:space="preserve"> InpS!AL$13</f>
        <v>300</v>
      </c>
      <c r="AM13" s="323">
        <f xml:space="preserve"> InpS!AM$13</f>
        <v>280</v>
      </c>
      <c r="AN13" s="323">
        <f xml:space="preserve"> InpS!AN$13</f>
        <v>300</v>
      </c>
      <c r="AO13" s="323">
        <f xml:space="preserve"> InpS!AO$13</f>
        <v>280</v>
      </c>
      <c r="AP13" s="323">
        <f xml:space="preserve"> InpS!AP$13</f>
        <v>300</v>
      </c>
      <c r="AQ13" s="323">
        <f xml:space="preserve"> InpS!AQ$13</f>
        <v>280</v>
      </c>
      <c r="AR13" s="323">
        <f xml:space="preserve"> InpS!AR$13</f>
        <v>300</v>
      </c>
      <c r="AS13" s="323">
        <f xml:space="preserve"> InpS!AS$13</f>
        <v>280</v>
      </c>
      <c r="AT13" s="323">
        <f xml:space="preserve"> InpS!AT$13</f>
        <v>300</v>
      </c>
      <c r="AU13" s="323">
        <f xml:space="preserve"> InpS!AU$13</f>
        <v>280</v>
      </c>
      <c r="AV13" s="323">
        <f xml:space="preserve"> InpS!AV$13</f>
        <v>300</v>
      </c>
      <c r="AW13" s="323">
        <f xml:space="preserve"> InpS!AW$13</f>
        <v>280</v>
      </c>
      <c r="AX13" s="323">
        <f xml:space="preserve"> InpS!AX$13</f>
        <v>300</v>
      </c>
      <c r="AY13" s="323">
        <f xml:space="preserve"> InpS!AY$13</f>
        <v>280</v>
      </c>
      <c r="AZ13" s="323">
        <f xml:space="preserve"> InpS!AZ$13</f>
        <v>300</v>
      </c>
      <c r="BA13" s="323">
        <f xml:space="preserve"> InpS!BA$13</f>
        <v>280</v>
      </c>
      <c r="BB13" s="323">
        <f xml:space="preserve"> InpS!BB$13</f>
        <v>300</v>
      </c>
      <c r="BC13" s="323">
        <f xml:space="preserve"> InpS!BC$13</f>
        <v>280</v>
      </c>
      <c r="BD13" s="323">
        <f xml:space="preserve"> InpS!BD$13</f>
        <v>300</v>
      </c>
      <c r="BE13" s="323">
        <f xml:space="preserve"> InpS!BE$13</f>
        <v>280</v>
      </c>
      <c r="BF13" s="323">
        <f xml:space="preserve"> InpS!BF$13</f>
        <v>300</v>
      </c>
      <c r="BG13" s="323">
        <f xml:space="preserve"> InpS!BG$13</f>
        <v>280</v>
      </c>
      <c r="BH13" s="323">
        <f xml:space="preserve"> InpS!BH$13</f>
        <v>280</v>
      </c>
      <c r="BI13" s="323">
        <f xml:space="preserve"> InpS!BI$13</f>
        <v>300</v>
      </c>
      <c r="BJ13" s="323">
        <f xml:space="preserve"> InpS!BJ$13</f>
        <v>280</v>
      </c>
      <c r="BK13" s="323">
        <f xml:space="preserve"> InpS!BK$13</f>
        <v>300</v>
      </c>
      <c r="BL13" s="323">
        <f xml:space="preserve"> InpS!BL$13</f>
        <v>280</v>
      </c>
      <c r="BM13" s="323">
        <f xml:space="preserve"> InpS!BM$13</f>
        <v>300</v>
      </c>
      <c r="BN13" s="323">
        <f xml:space="preserve"> InpS!BN$13</f>
        <v>280</v>
      </c>
      <c r="BO13" s="323">
        <f xml:space="preserve"> InpS!BO$13</f>
        <v>300</v>
      </c>
      <c r="BP13" s="323">
        <f xml:space="preserve"> InpS!BP$13</f>
        <v>280</v>
      </c>
      <c r="BQ13" s="323">
        <f xml:space="preserve"> InpS!BQ$13</f>
        <v>280</v>
      </c>
      <c r="BR13" s="323">
        <f xml:space="preserve"> InpS!BR$13</f>
        <v>300</v>
      </c>
      <c r="BS13" s="323">
        <f xml:space="preserve"> InpS!BS$13</f>
        <v>280</v>
      </c>
      <c r="BT13" s="323">
        <f xml:space="preserve"> InpS!BT$13</f>
        <v>300</v>
      </c>
      <c r="BU13" s="323">
        <f xml:space="preserve"> InpS!BU$13</f>
        <v>280</v>
      </c>
      <c r="BV13" s="323">
        <f xml:space="preserve"> InpS!BV$13</f>
        <v>300</v>
      </c>
      <c r="BW13" s="323">
        <f xml:space="preserve"> InpS!BW$13</f>
        <v>300</v>
      </c>
      <c r="BX13" s="323">
        <f xml:space="preserve"> InpS!BX$13</f>
        <v>280</v>
      </c>
      <c r="BY13" s="323">
        <f xml:space="preserve"> InpS!BY$13</f>
        <v>300</v>
      </c>
      <c r="BZ13" s="323">
        <f xml:space="preserve"> InpS!BZ$13</f>
        <v>280</v>
      </c>
      <c r="CA13" s="323">
        <f xml:space="preserve"> InpS!CA$13</f>
        <v>300</v>
      </c>
      <c r="CB13" s="323">
        <f xml:space="preserve"> InpS!CB$13</f>
        <v>280</v>
      </c>
      <c r="CC13" s="323">
        <f xml:space="preserve"> InpS!CC$13</f>
        <v>300</v>
      </c>
      <c r="CD13" s="323">
        <f xml:space="preserve"> InpS!CD$13</f>
        <v>280</v>
      </c>
      <c r="CE13" s="323">
        <f xml:space="preserve"> InpS!CE$13</f>
        <v>300</v>
      </c>
      <c r="CF13" s="323">
        <f xml:space="preserve"> InpS!CF$13</f>
        <v>280</v>
      </c>
      <c r="CG13" s="323">
        <f xml:space="preserve"> InpS!CG$13</f>
        <v>300</v>
      </c>
      <c r="CH13" s="323">
        <f xml:space="preserve"> InpS!CH$13</f>
        <v>280</v>
      </c>
      <c r="CI13" s="323">
        <f xml:space="preserve"> InpS!CI$13</f>
        <v>300</v>
      </c>
      <c r="CJ13" s="323">
        <f xml:space="preserve"> InpS!CJ$13</f>
        <v>280</v>
      </c>
      <c r="CK13" s="323">
        <f xml:space="preserve"> InpS!CK$13</f>
        <v>300</v>
      </c>
      <c r="CL13" s="323">
        <f xml:space="preserve"> InpS!CL$13</f>
        <v>280</v>
      </c>
      <c r="CM13" s="323">
        <f xml:space="preserve"> InpS!CM$13</f>
        <v>300</v>
      </c>
      <c r="CN13" s="323">
        <f xml:space="preserve"> InpS!CN$13</f>
        <v>280</v>
      </c>
      <c r="CO13" s="323">
        <f xml:space="preserve"> InpS!CO$13</f>
        <v>300</v>
      </c>
      <c r="CP13" s="323">
        <f xml:space="preserve"> InpS!CP$13</f>
        <v>280</v>
      </c>
      <c r="CQ13" s="323">
        <f xml:space="preserve"> InpS!CQ$13</f>
        <v>300</v>
      </c>
      <c r="CR13" s="323">
        <f xml:space="preserve"> InpS!CR$13</f>
        <v>280</v>
      </c>
      <c r="CS13" s="323">
        <f xml:space="preserve"> InpS!CS$13</f>
        <v>300</v>
      </c>
      <c r="CT13" s="323">
        <f xml:space="preserve"> InpS!CT$13</f>
        <v>280</v>
      </c>
      <c r="CU13" s="323">
        <f xml:space="preserve"> InpS!CU$13</f>
        <v>300</v>
      </c>
      <c r="CV13" s="323">
        <f xml:space="preserve"> InpS!CV$13</f>
        <v>280</v>
      </c>
      <c r="CW13" s="323">
        <f xml:space="preserve"> InpS!CW$13</f>
        <v>300</v>
      </c>
      <c r="CX13" s="323">
        <f xml:space="preserve"> InpS!CX$13</f>
        <v>280</v>
      </c>
      <c r="CY13" s="323">
        <f xml:space="preserve"> InpS!CY$13</f>
        <v>300</v>
      </c>
      <c r="CZ13" s="323">
        <f xml:space="preserve"> InpS!CZ$13</f>
        <v>280</v>
      </c>
      <c r="DA13" s="323">
        <f xml:space="preserve"> InpS!DA$13</f>
        <v>300</v>
      </c>
      <c r="DB13" s="323">
        <f xml:space="preserve"> InpS!DB$13</f>
        <v>280</v>
      </c>
      <c r="DC13" s="323">
        <f xml:space="preserve"> InpS!DC$13</f>
        <v>300</v>
      </c>
      <c r="DD13" s="323">
        <f xml:space="preserve"> InpS!DD$13</f>
        <v>280</v>
      </c>
      <c r="DE13" s="323">
        <f xml:space="preserve"> InpS!DE$13</f>
        <v>300</v>
      </c>
      <c r="DF13" s="323">
        <f xml:space="preserve"> InpS!DF$13</f>
        <v>280</v>
      </c>
      <c r="DG13" s="323">
        <f xml:space="preserve"> InpS!DG$13</f>
        <v>300</v>
      </c>
      <c r="DH13" s="323">
        <f xml:space="preserve"> InpS!DH$13</f>
        <v>0</v>
      </c>
      <c r="DI13" s="323">
        <f xml:space="preserve"> InpS!DI$13</f>
        <v>0</v>
      </c>
      <c r="DJ13" s="323">
        <f xml:space="preserve"> InpS!DJ$13</f>
        <v>0</v>
      </c>
    </row>
    <row r="14" spans="1:114" x14ac:dyDescent="0.25">
      <c r="E14" s="323" t="str">
        <f xml:space="preserve"> InpS!E$14</f>
        <v>Landings per aircraft - international chartered</v>
      </c>
      <c r="F14" s="323">
        <f xml:space="preserve"> InpS!F$14</f>
        <v>0</v>
      </c>
      <c r="G14" s="323" t="str">
        <f xml:space="preserve"> InpS!G$14</f>
        <v>landings / aircraft</v>
      </c>
      <c r="H14" s="323">
        <f xml:space="preserve"> InpS!H$14</f>
        <v>0</v>
      </c>
      <c r="I14" s="323">
        <f xml:space="preserve"> InpS!I$14</f>
        <v>0</v>
      </c>
      <c r="J14" s="323">
        <f xml:space="preserve"> InpS!J$14</f>
        <v>37</v>
      </c>
      <c r="K14" s="323">
        <f xml:space="preserve"> InpS!K$14</f>
        <v>43</v>
      </c>
      <c r="L14" s="323">
        <f xml:space="preserve"> InpS!L$14</f>
        <v>43</v>
      </c>
      <c r="M14" s="323">
        <f xml:space="preserve"> InpS!M$14</f>
        <v>47</v>
      </c>
      <c r="N14" s="323">
        <f xml:space="preserve"> InpS!N$14</f>
        <v>47</v>
      </c>
      <c r="O14" s="323">
        <f xml:space="preserve"> InpS!O$14</f>
        <v>55</v>
      </c>
      <c r="P14" s="323">
        <f xml:space="preserve"> InpS!P$14</f>
        <v>55</v>
      </c>
      <c r="Q14" s="323">
        <f xml:space="preserve"> InpS!Q$14</f>
        <v>55</v>
      </c>
      <c r="R14" s="323">
        <f xml:space="preserve"> InpS!R$14</f>
        <v>55</v>
      </c>
      <c r="S14" s="323">
        <f xml:space="preserve"> InpS!S$14</f>
        <v>67</v>
      </c>
      <c r="T14" s="323">
        <f xml:space="preserve"> InpS!T$14</f>
        <v>67</v>
      </c>
      <c r="U14" s="323">
        <f xml:space="preserve"> InpS!U$14</f>
        <v>75</v>
      </c>
      <c r="V14" s="323">
        <f xml:space="preserve"> InpS!V$14</f>
        <v>75</v>
      </c>
      <c r="W14" s="323">
        <f xml:space="preserve"> InpS!W$14</f>
        <v>85</v>
      </c>
      <c r="X14" s="323">
        <f xml:space="preserve"> InpS!X$14</f>
        <v>85</v>
      </c>
      <c r="Y14" s="323">
        <f xml:space="preserve"> InpS!Y$14</f>
        <v>85</v>
      </c>
      <c r="Z14" s="323">
        <f xml:space="preserve"> InpS!Z$14</f>
        <v>85</v>
      </c>
      <c r="AA14" s="323">
        <f xml:space="preserve"> InpS!AA$14</f>
        <v>85</v>
      </c>
      <c r="AB14" s="323">
        <f xml:space="preserve"> InpS!AB$14</f>
        <v>85</v>
      </c>
      <c r="AC14" s="323">
        <f xml:space="preserve"> InpS!AC$14</f>
        <v>85</v>
      </c>
      <c r="AD14" s="323">
        <f xml:space="preserve"> InpS!AD$14</f>
        <v>85</v>
      </c>
      <c r="AE14" s="323">
        <f xml:space="preserve"> InpS!AE$14</f>
        <v>85</v>
      </c>
      <c r="AF14" s="323">
        <f xml:space="preserve"> InpS!AF$14</f>
        <v>85</v>
      </c>
      <c r="AG14" s="323">
        <f xml:space="preserve"> InpS!AG$14</f>
        <v>85</v>
      </c>
      <c r="AH14" s="323">
        <f xml:space="preserve"> InpS!AH$14</f>
        <v>85</v>
      </c>
      <c r="AI14" s="323">
        <f xml:space="preserve"> InpS!AI$14</f>
        <v>85</v>
      </c>
      <c r="AJ14" s="323">
        <f xml:space="preserve"> InpS!AJ$14</f>
        <v>85</v>
      </c>
      <c r="AK14" s="323">
        <f xml:space="preserve"> InpS!AK$14</f>
        <v>85</v>
      </c>
      <c r="AL14" s="323">
        <f xml:space="preserve"> InpS!AL$14</f>
        <v>85</v>
      </c>
      <c r="AM14" s="323">
        <f xml:space="preserve"> InpS!AM$14</f>
        <v>85</v>
      </c>
      <c r="AN14" s="323">
        <f xml:space="preserve"> InpS!AN$14</f>
        <v>85</v>
      </c>
      <c r="AO14" s="323">
        <f xml:space="preserve"> InpS!AO$14</f>
        <v>85</v>
      </c>
      <c r="AP14" s="323">
        <f xml:space="preserve"> InpS!AP$14</f>
        <v>85</v>
      </c>
      <c r="AQ14" s="323">
        <f xml:space="preserve"> InpS!AQ$14</f>
        <v>85</v>
      </c>
      <c r="AR14" s="323">
        <f xml:space="preserve"> InpS!AR$14</f>
        <v>85</v>
      </c>
      <c r="AS14" s="323">
        <f xml:space="preserve"> InpS!AS$14</f>
        <v>85</v>
      </c>
      <c r="AT14" s="323">
        <f xml:space="preserve"> InpS!AT$14</f>
        <v>85</v>
      </c>
      <c r="AU14" s="323">
        <f xml:space="preserve"> InpS!AU$14</f>
        <v>85</v>
      </c>
      <c r="AV14" s="323">
        <f xml:space="preserve"> InpS!AV$14</f>
        <v>85</v>
      </c>
      <c r="AW14" s="323">
        <f xml:space="preserve"> InpS!AW$14</f>
        <v>85</v>
      </c>
      <c r="AX14" s="323">
        <f xml:space="preserve"> InpS!AX$14</f>
        <v>85</v>
      </c>
      <c r="AY14" s="323">
        <f xml:space="preserve"> InpS!AY$14</f>
        <v>85</v>
      </c>
      <c r="AZ14" s="323">
        <f xml:space="preserve"> InpS!AZ$14</f>
        <v>85</v>
      </c>
      <c r="BA14" s="323">
        <f xml:space="preserve"> InpS!BA$14</f>
        <v>85</v>
      </c>
      <c r="BB14" s="323">
        <f xml:space="preserve"> InpS!BB$14</f>
        <v>85</v>
      </c>
      <c r="BC14" s="323">
        <f xml:space="preserve"> InpS!BC$14</f>
        <v>85</v>
      </c>
      <c r="BD14" s="323">
        <f xml:space="preserve"> InpS!BD$14</f>
        <v>85</v>
      </c>
      <c r="BE14" s="323">
        <f xml:space="preserve"> InpS!BE$14</f>
        <v>85</v>
      </c>
      <c r="BF14" s="323">
        <f xml:space="preserve"> InpS!BF$14</f>
        <v>85</v>
      </c>
      <c r="BG14" s="323">
        <f xml:space="preserve"> InpS!BG$14</f>
        <v>85</v>
      </c>
      <c r="BH14" s="323">
        <f xml:space="preserve"> InpS!BH$14</f>
        <v>85</v>
      </c>
      <c r="BI14" s="323">
        <f xml:space="preserve"> InpS!BI$14</f>
        <v>85</v>
      </c>
      <c r="BJ14" s="323">
        <f xml:space="preserve"> InpS!BJ$14</f>
        <v>85</v>
      </c>
      <c r="BK14" s="323">
        <f xml:space="preserve"> InpS!BK$14</f>
        <v>85</v>
      </c>
      <c r="BL14" s="323">
        <f xml:space="preserve"> InpS!BL$14</f>
        <v>85</v>
      </c>
      <c r="BM14" s="323">
        <f xml:space="preserve"> InpS!BM$14</f>
        <v>85</v>
      </c>
      <c r="BN14" s="323">
        <f xml:space="preserve"> InpS!BN$14</f>
        <v>85</v>
      </c>
      <c r="BO14" s="323">
        <f xml:space="preserve"> InpS!BO$14</f>
        <v>85</v>
      </c>
      <c r="BP14" s="323">
        <f xml:space="preserve"> InpS!BP$14</f>
        <v>85</v>
      </c>
      <c r="BQ14" s="323">
        <f xml:space="preserve"> InpS!BQ$14</f>
        <v>85</v>
      </c>
      <c r="BR14" s="323">
        <f xml:space="preserve"> InpS!BR$14</f>
        <v>85</v>
      </c>
      <c r="BS14" s="323">
        <f xml:space="preserve"> InpS!BS$14</f>
        <v>85</v>
      </c>
      <c r="BT14" s="323">
        <f xml:space="preserve"> InpS!BT$14</f>
        <v>85</v>
      </c>
      <c r="BU14" s="323">
        <f xml:space="preserve"> InpS!BU$14</f>
        <v>85</v>
      </c>
      <c r="BV14" s="323">
        <f xml:space="preserve"> InpS!BV$14</f>
        <v>85</v>
      </c>
      <c r="BW14" s="323">
        <f xml:space="preserve"> InpS!BW$14</f>
        <v>37</v>
      </c>
      <c r="BX14" s="323">
        <f xml:space="preserve"> InpS!BX$14</f>
        <v>43</v>
      </c>
      <c r="BY14" s="323">
        <f xml:space="preserve"> InpS!BY$14</f>
        <v>43</v>
      </c>
      <c r="BZ14" s="323">
        <f xml:space="preserve"> InpS!BZ$14</f>
        <v>47</v>
      </c>
      <c r="CA14" s="323">
        <f xml:space="preserve"> InpS!CA$14</f>
        <v>47</v>
      </c>
      <c r="CB14" s="323">
        <f xml:space="preserve"> InpS!CB$14</f>
        <v>55</v>
      </c>
      <c r="CC14" s="323">
        <f xml:space="preserve"> InpS!CC$14</f>
        <v>55</v>
      </c>
      <c r="CD14" s="323">
        <f xml:space="preserve"> InpS!CD$14</f>
        <v>55</v>
      </c>
      <c r="CE14" s="323">
        <f xml:space="preserve"> InpS!CE$14</f>
        <v>55</v>
      </c>
      <c r="CF14" s="323">
        <f xml:space="preserve"> InpS!CF$14</f>
        <v>67</v>
      </c>
      <c r="CG14" s="323">
        <f xml:space="preserve"> InpS!CG$14</f>
        <v>67</v>
      </c>
      <c r="CH14" s="323">
        <f xml:space="preserve"> InpS!CH$14</f>
        <v>75</v>
      </c>
      <c r="CI14" s="323">
        <f xml:space="preserve"> InpS!CI$14</f>
        <v>75</v>
      </c>
      <c r="CJ14" s="323">
        <f xml:space="preserve"> InpS!CJ$14</f>
        <v>85</v>
      </c>
      <c r="CK14" s="323">
        <f xml:space="preserve"> InpS!CK$14</f>
        <v>85</v>
      </c>
      <c r="CL14" s="323">
        <f xml:space="preserve"> InpS!CL$14</f>
        <v>85</v>
      </c>
      <c r="CM14" s="323">
        <f xml:space="preserve"> InpS!CM$14</f>
        <v>85</v>
      </c>
      <c r="CN14" s="323">
        <f xml:space="preserve"> InpS!CN$14</f>
        <v>85</v>
      </c>
      <c r="CO14" s="323">
        <f xml:space="preserve"> InpS!CO$14</f>
        <v>85</v>
      </c>
      <c r="CP14" s="323">
        <f xml:space="preserve"> InpS!CP$14</f>
        <v>85</v>
      </c>
      <c r="CQ14" s="323">
        <f xml:space="preserve"> InpS!CQ$14</f>
        <v>85</v>
      </c>
      <c r="CR14" s="323">
        <f xml:space="preserve"> InpS!CR$14</f>
        <v>85</v>
      </c>
      <c r="CS14" s="323">
        <f xml:space="preserve"> InpS!CS$14</f>
        <v>85</v>
      </c>
      <c r="CT14" s="323">
        <f xml:space="preserve"> InpS!CT$14</f>
        <v>85</v>
      </c>
      <c r="CU14" s="323">
        <f xml:space="preserve"> InpS!CU$14</f>
        <v>85</v>
      </c>
      <c r="CV14" s="323">
        <f xml:space="preserve"> InpS!CV$14</f>
        <v>85</v>
      </c>
      <c r="CW14" s="323">
        <f xml:space="preserve"> InpS!CW$14</f>
        <v>85</v>
      </c>
      <c r="CX14" s="323">
        <f xml:space="preserve"> InpS!CX$14</f>
        <v>85</v>
      </c>
      <c r="CY14" s="323">
        <f xml:space="preserve"> InpS!CY$14</f>
        <v>85</v>
      </c>
      <c r="CZ14" s="323">
        <f xml:space="preserve"> InpS!CZ$14</f>
        <v>85</v>
      </c>
      <c r="DA14" s="323">
        <f xml:space="preserve"> InpS!DA$14</f>
        <v>85</v>
      </c>
      <c r="DB14" s="323">
        <f xml:space="preserve"> InpS!DB$14</f>
        <v>85</v>
      </c>
      <c r="DC14" s="323">
        <f xml:space="preserve"> InpS!DC$14</f>
        <v>85</v>
      </c>
      <c r="DD14" s="323">
        <f xml:space="preserve"> InpS!DD$14</f>
        <v>85</v>
      </c>
      <c r="DE14" s="323">
        <f xml:space="preserve"> InpS!DE$14</f>
        <v>85</v>
      </c>
      <c r="DF14" s="323">
        <f xml:space="preserve"> InpS!DF$14</f>
        <v>85</v>
      </c>
      <c r="DG14" s="323">
        <f xml:space="preserve"> InpS!DG$14</f>
        <v>85</v>
      </c>
      <c r="DH14" s="323">
        <f xml:space="preserve"> InpS!DH$14</f>
        <v>0</v>
      </c>
      <c r="DI14" s="323">
        <f xml:space="preserve"> InpS!DI$14</f>
        <v>0</v>
      </c>
      <c r="DJ14" s="323">
        <f xml:space="preserve"> InpS!DJ$14</f>
        <v>0</v>
      </c>
    </row>
    <row r="15" spans="1:114" x14ac:dyDescent="0.25">
      <c r="E15" s="323" t="str">
        <f xml:space="preserve"> InpS!E$15</f>
        <v>Landings per aircraft - international scheduled</v>
      </c>
      <c r="F15" s="323">
        <f xml:space="preserve"> InpS!F$15</f>
        <v>0</v>
      </c>
      <c r="G15" s="323" t="str">
        <f xml:space="preserve"> InpS!G$15</f>
        <v>landings / aircraft</v>
      </c>
      <c r="H15" s="323">
        <f xml:space="preserve"> InpS!H$15</f>
        <v>0</v>
      </c>
      <c r="I15" s="323">
        <f xml:space="preserve"> InpS!I$15</f>
        <v>0</v>
      </c>
      <c r="J15" s="323">
        <f xml:space="preserve"> InpS!J$15</f>
        <v>40</v>
      </c>
      <c r="K15" s="323">
        <f xml:space="preserve"> InpS!K$15</f>
        <v>40</v>
      </c>
      <c r="L15" s="323">
        <f xml:space="preserve"> InpS!L$15</f>
        <v>40</v>
      </c>
      <c r="M15" s="323">
        <f xml:space="preserve"> InpS!M$15</f>
        <v>50</v>
      </c>
      <c r="N15" s="323">
        <f xml:space="preserve"> InpS!N$15</f>
        <v>50</v>
      </c>
      <c r="O15" s="323">
        <f xml:space="preserve"> InpS!O$15</f>
        <v>50</v>
      </c>
      <c r="P15" s="323">
        <f xml:space="preserve"> InpS!P$15</f>
        <v>50</v>
      </c>
      <c r="Q15" s="323">
        <f xml:space="preserve"> InpS!Q$15</f>
        <v>65</v>
      </c>
      <c r="R15" s="323">
        <f xml:space="preserve"> InpS!R$15</f>
        <v>65</v>
      </c>
      <c r="S15" s="323">
        <f xml:space="preserve"> InpS!S$15</f>
        <v>65</v>
      </c>
      <c r="T15" s="323">
        <f xml:space="preserve"> InpS!T$15</f>
        <v>65</v>
      </c>
      <c r="U15" s="323">
        <f xml:space="preserve"> InpS!U$15</f>
        <v>65</v>
      </c>
      <c r="V15" s="323">
        <f xml:space="preserve"> InpS!V$15</f>
        <v>65</v>
      </c>
      <c r="W15" s="323">
        <f xml:space="preserve"> InpS!W$15</f>
        <v>65</v>
      </c>
      <c r="X15" s="323">
        <f xml:space="preserve"> InpS!X$15</f>
        <v>65</v>
      </c>
      <c r="Y15" s="323">
        <f xml:space="preserve"> InpS!Y$15</f>
        <v>65</v>
      </c>
      <c r="Z15" s="323">
        <f xml:space="preserve"> InpS!Z$15</f>
        <v>65</v>
      </c>
      <c r="AA15" s="323">
        <f xml:space="preserve"> InpS!AA$15</f>
        <v>65</v>
      </c>
      <c r="AB15" s="323">
        <f xml:space="preserve"> InpS!AB$15</f>
        <v>65</v>
      </c>
      <c r="AC15" s="323">
        <f xml:space="preserve"> InpS!AC$15</f>
        <v>65</v>
      </c>
      <c r="AD15" s="323">
        <f xml:space="preserve"> InpS!AD$15</f>
        <v>65</v>
      </c>
      <c r="AE15" s="323">
        <f xml:space="preserve"> InpS!AE$15</f>
        <v>65</v>
      </c>
      <c r="AF15" s="323">
        <f xml:space="preserve"> InpS!AF$15</f>
        <v>65</v>
      </c>
      <c r="AG15" s="323">
        <f xml:space="preserve"> InpS!AG$15</f>
        <v>65</v>
      </c>
      <c r="AH15" s="323">
        <f xml:space="preserve"> InpS!AH$15</f>
        <v>65</v>
      </c>
      <c r="AI15" s="323">
        <f xml:space="preserve"> InpS!AI$15</f>
        <v>65</v>
      </c>
      <c r="AJ15" s="323">
        <f xml:space="preserve"> InpS!AJ$15</f>
        <v>65</v>
      </c>
      <c r="AK15" s="323">
        <f xml:space="preserve"> InpS!AK$15</f>
        <v>65</v>
      </c>
      <c r="AL15" s="323">
        <f xml:space="preserve"> InpS!AL$15</f>
        <v>65</v>
      </c>
      <c r="AM15" s="323">
        <f xml:space="preserve"> InpS!AM$15</f>
        <v>65</v>
      </c>
      <c r="AN15" s="323">
        <f xml:space="preserve"> InpS!AN$15</f>
        <v>65</v>
      </c>
      <c r="AO15" s="323">
        <f xml:space="preserve"> InpS!AO$15</f>
        <v>65</v>
      </c>
      <c r="AP15" s="323">
        <f xml:space="preserve"> InpS!AP$15</f>
        <v>65</v>
      </c>
      <c r="AQ15" s="323">
        <f xml:space="preserve"> InpS!AQ$15</f>
        <v>65</v>
      </c>
      <c r="AR15" s="323">
        <f xml:space="preserve"> InpS!AR$15</f>
        <v>65</v>
      </c>
      <c r="AS15" s="323">
        <f xml:space="preserve"> InpS!AS$15</f>
        <v>65</v>
      </c>
      <c r="AT15" s="323">
        <f xml:space="preserve"> InpS!AT$15</f>
        <v>65</v>
      </c>
      <c r="AU15" s="323">
        <f xml:space="preserve"> InpS!AU$15</f>
        <v>65</v>
      </c>
      <c r="AV15" s="323">
        <f xml:space="preserve"> InpS!AV$15</f>
        <v>65</v>
      </c>
      <c r="AW15" s="323">
        <f xml:space="preserve"> InpS!AW$15</f>
        <v>65</v>
      </c>
      <c r="AX15" s="323">
        <f xml:space="preserve"> InpS!AX$15</f>
        <v>65</v>
      </c>
      <c r="AY15" s="323">
        <f xml:space="preserve"> InpS!AY$15</f>
        <v>65</v>
      </c>
      <c r="AZ15" s="323">
        <f xml:space="preserve"> InpS!AZ$15</f>
        <v>65</v>
      </c>
      <c r="BA15" s="323">
        <f xml:space="preserve"> InpS!BA$15</f>
        <v>65</v>
      </c>
      <c r="BB15" s="323">
        <f xml:space="preserve"> InpS!BB$15</f>
        <v>65</v>
      </c>
      <c r="BC15" s="323">
        <f xml:space="preserve"> InpS!BC$15</f>
        <v>65</v>
      </c>
      <c r="BD15" s="323">
        <f xml:space="preserve"> InpS!BD$15</f>
        <v>65</v>
      </c>
      <c r="BE15" s="323">
        <f xml:space="preserve"> InpS!BE$15</f>
        <v>65</v>
      </c>
      <c r="BF15" s="323">
        <f xml:space="preserve"> InpS!BF$15</f>
        <v>65</v>
      </c>
      <c r="BG15" s="323">
        <f xml:space="preserve"> InpS!BG$15</f>
        <v>65</v>
      </c>
      <c r="BH15" s="323">
        <f xml:space="preserve"> InpS!BH$15</f>
        <v>65</v>
      </c>
      <c r="BI15" s="323">
        <f xml:space="preserve"> InpS!BI$15</f>
        <v>65</v>
      </c>
      <c r="BJ15" s="323">
        <f xml:space="preserve"> InpS!BJ$15</f>
        <v>65</v>
      </c>
      <c r="BK15" s="323">
        <f xml:space="preserve"> InpS!BK$15</f>
        <v>65</v>
      </c>
      <c r="BL15" s="323">
        <f xml:space="preserve"> InpS!BL$15</f>
        <v>65</v>
      </c>
      <c r="BM15" s="323">
        <f xml:space="preserve"> InpS!BM$15</f>
        <v>65</v>
      </c>
      <c r="BN15" s="323">
        <f xml:space="preserve"> InpS!BN$15</f>
        <v>65</v>
      </c>
      <c r="BO15" s="323">
        <f xml:space="preserve"> InpS!BO$15</f>
        <v>65</v>
      </c>
      <c r="BP15" s="323">
        <f xml:space="preserve"> InpS!BP$15</f>
        <v>65</v>
      </c>
      <c r="BQ15" s="323">
        <f xml:space="preserve"> InpS!BQ$15</f>
        <v>65</v>
      </c>
      <c r="BR15" s="323">
        <f xml:space="preserve"> InpS!BR$15</f>
        <v>65</v>
      </c>
      <c r="BS15" s="323">
        <f xml:space="preserve"> InpS!BS$15</f>
        <v>65</v>
      </c>
      <c r="BT15" s="323">
        <f xml:space="preserve"> InpS!BT$15</f>
        <v>65</v>
      </c>
      <c r="BU15" s="323">
        <f xml:space="preserve"> InpS!BU$15</f>
        <v>65</v>
      </c>
      <c r="BV15" s="323">
        <f xml:space="preserve"> InpS!BV$15</f>
        <v>65</v>
      </c>
      <c r="BW15" s="323">
        <f xml:space="preserve"> InpS!BW$15</f>
        <v>40</v>
      </c>
      <c r="BX15" s="323">
        <f xml:space="preserve"> InpS!BX$15</f>
        <v>40</v>
      </c>
      <c r="BY15" s="323">
        <f xml:space="preserve"> InpS!BY$15</f>
        <v>40</v>
      </c>
      <c r="BZ15" s="323">
        <f xml:space="preserve"> InpS!BZ$15</f>
        <v>50</v>
      </c>
      <c r="CA15" s="323">
        <f xml:space="preserve"> InpS!CA$15</f>
        <v>50</v>
      </c>
      <c r="CB15" s="323">
        <f xml:space="preserve"> InpS!CB$15</f>
        <v>50</v>
      </c>
      <c r="CC15" s="323">
        <f xml:space="preserve"> InpS!CC$15</f>
        <v>50</v>
      </c>
      <c r="CD15" s="323">
        <f xml:space="preserve"> InpS!CD$15</f>
        <v>65</v>
      </c>
      <c r="CE15" s="323">
        <f xml:space="preserve"> InpS!CE$15</f>
        <v>65</v>
      </c>
      <c r="CF15" s="323">
        <f xml:space="preserve"> InpS!CF$15</f>
        <v>65</v>
      </c>
      <c r="CG15" s="323">
        <f xml:space="preserve"> InpS!CG$15</f>
        <v>65</v>
      </c>
      <c r="CH15" s="323">
        <f xml:space="preserve"> InpS!CH$15</f>
        <v>65</v>
      </c>
      <c r="CI15" s="323">
        <f xml:space="preserve"> InpS!CI$15</f>
        <v>65</v>
      </c>
      <c r="CJ15" s="323">
        <f xml:space="preserve"> InpS!CJ$15</f>
        <v>65</v>
      </c>
      <c r="CK15" s="323">
        <f xml:space="preserve"> InpS!CK$15</f>
        <v>65</v>
      </c>
      <c r="CL15" s="323">
        <f xml:space="preserve"> InpS!CL$15</f>
        <v>65</v>
      </c>
      <c r="CM15" s="323">
        <f xml:space="preserve"> InpS!CM$15</f>
        <v>65</v>
      </c>
      <c r="CN15" s="323">
        <f xml:space="preserve"> InpS!CN$15</f>
        <v>65</v>
      </c>
      <c r="CO15" s="323">
        <f xml:space="preserve"> InpS!CO$15</f>
        <v>65</v>
      </c>
      <c r="CP15" s="323">
        <f xml:space="preserve"> InpS!CP$15</f>
        <v>65</v>
      </c>
      <c r="CQ15" s="323">
        <f xml:space="preserve"> InpS!CQ$15</f>
        <v>65</v>
      </c>
      <c r="CR15" s="323">
        <f xml:space="preserve"> InpS!CR$15</f>
        <v>65</v>
      </c>
      <c r="CS15" s="323">
        <f xml:space="preserve"> InpS!CS$15</f>
        <v>65</v>
      </c>
      <c r="CT15" s="323">
        <f xml:space="preserve"> InpS!CT$15</f>
        <v>65</v>
      </c>
      <c r="CU15" s="323">
        <f xml:space="preserve"> InpS!CU$15</f>
        <v>65</v>
      </c>
      <c r="CV15" s="323">
        <f xml:space="preserve"> InpS!CV$15</f>
        <v>65</v>
      </c>
      <c r="CW15" s="323">
        <f xml:space="preserve"> InpS!CW$15</f>
        <v>65</v>
      </c>
      <c r="CX15" s="323">
        <f xml:space="preserve"> InpS!CX$15</f>
        <v>65</v>
      </c>
      <c r="CY15" s="323">
        <f xml:space="preserve"> InpS!CY$15</f>
        <v>65</v>
      </c>
      <c r="CZ15" s="323">
        <f xml:space="preserve"> InpS!CZ$15</f>
        <v>65</v>
      </c>
      <c r="DA15" s="323">
        <f xml:space="preserve"> InpS!DA$15</f>
        <v>65</v>
      </c>
      <c r="DB15" s="323">
        <f xml:space="preserve"> InpS!DB$15</f>
        <v>65</v>
      </c>
      <c r="DC15" s="323">
        <f xml:space="preserve"> InpS!DC$15</f>
        <v>65</v>
      </c>
      <c r="DD15" s="323">
        <f xml:space="preserve"> InpS!DD$15</f>
        <v>65</v>
      </c>
      <c r="DE15" s="323">
        <f xml:space="preserve"> InpS!DE$15</f>
        <v>65</v>
      </c>
      <c r="DF15" s="323">
        <f xml:space="preserve"> InpS!DF$15</f>
        <v>65</v>
      </c>
      <c r="DG15" s="323">
        <f xml:space="preserve"> InpS!DG$15</f>
        <v>65</v>
      </c>
      <c r="DH15" s="323">
        <f xml:space="preserve"> InpS!DH$15</f>
        <v>0</v>
      </c>
      <c r="DI15" s="323">
        <f xml:space="preserve"> InpS!DI$15</f>
        <v>0</v>
      </c>
      <c r="DJ15" s="323">
        <f xml:space="preserve"> InpS!DJ$15</f>
        <v>0</v>
      </c>
    </row>
    <row r="16" spans="1:114" s="299" customFormat="1" x14ac:dyDescent="0.25">
      <c r="A16" s="297"/>
      <c r="B16" s="297"/>
      <c r="C16" s="298"/>
      <c r="E16" s="300" t="s">
        <v>209</v>
      </c>
      <c r="F16" s="300"/>
      <c r="G16" s="300" t="s">
        <v>98</v>
      </c>
      <c r="H16" s="300"/>
      <c r="I16" s="300"/>
      <c r="J16" s="300">
        <f t="shared" ref="J16:AO16" si="0">J7*J12</f>
        <v>2080</v>
      </c>
      <c r="K16" s="300">
        <f t="shared" si="0"/>
        <v>1800</v>
      </c>
      <c r="L16" s="300">
        <f t="shared" si="0"/>
        <v>1800</v>
      </c>
      <c r="M16" s="300">
        <f t="shared" si="0"/>
        <v>1800</v>
      </c>
      <c r="N16" s="300">
        <f t="shared" si="0"/>
        <v>1800</v>
      </c>
      <c r="O16" s="300">
        <f t="shared" si="0"/>
        <v>1800</v>
      </c>
      <c r="P16" s="300">
        <f t="shared" si="0"/>
        <v>1800</v>
      </c>
      <c r="Q16" s="300">
        <f t="shared" si="0"/>
        <v>1320</v>
      </c>
      <c r="R16" s="300">
        <f t="shared" si="0"/>
        <v>1320</v>
      </c>
      <c r="S16" s="300">
        <f t="shared" si="0"/>
        <v>1320</v>
      </c>
      <c r="T16" s="300">
        <f t="shared" si="0"/>
        <v>1320</v>
      </c>
      <c r="U16" s="300">
        <f t="shared" si="0"/>
        <v>1100</v>
      </c>
      <c r="V16" s="300">
        <f t="shared" si="0"/>
        <v>1100</v>
      </c>
      <c r="W16" s="300">
        <f t="shared" si="0"/>
        <v>1100</v>
      </c>
      <c r="X16" s="300">
        <f t="shared" si="0"/>
        <v>1100</v>
      </c>
      <c r="Y16" s="300">
        <f t="shared" si="0"/>
        <v>990</v>
      </c>
      <c r="Z16" s="300">
        <f t="shared" si="0"/>
        <v>990</v>
      </c>
      <c r="AA16" s="300">
        <f t="shared" si="0"/>
        <v>990</v>
      </c>
      <c r="AB16" s="300">
        <f t="shared" si="0"/>
        <v>990</v>
      </c>
      <c r="AC16" s="300">
        <f t="shared" si="0"/>
        <v>990</v>
      </c>
      <c r="AD16" s="300">
        <f t="shared" si="0"/>
        <v>990</v>
      </c>
      <c r="AE16" s="300">
        <f t="shared" si="0"/>
        <v>990</v>
      </c>
      <c r="AF16" s="300">
        <f t="shared" si="0"/>
        <v>990</v>
      </c>
      <c r="AG16" s="300">
        <f t="shared" si="0"/>
        <v>990</v>
      </c>
      <c r="AH16" s="300">
        <f t="shared" si="0"/>
        <v>990</v>
      </c>
      <c r="AI16" s="300">
        <f t="shared" si="0"/>
        <v>990</v>
      </c>
      <c r="AJ16" s="300">
        <f t="shared" si="0"/>
        <v>990</v>
      </c>
      <c r="AK16" s="300">
        <f t="shared" si="0"/>
        <v>990</v>
      </c>
      <c r="AL16" s="300">
        <f t="shared" si="0"/>
        <v>990</v>
      </c>
      <c r="AM16" s="300">
        <f t="shared" si="0"/>
        <v>990</v>
      </c>
      <c r="AN16" s="300">
        <f t="shared" si="0"/>
        <v>990</v>
      </c>
      <c r="AO16" s="300">
        <f t="shared" si="0"/>
        <v>990</v>
      </c>
      <c r="AP16" s="300">
        <f t="shared" ref="AP16:BU16" si="1">AP7*AP12</f>
        <v>990</v>
      </c>
      <c r="AQ16" s="300">
        <f t="shared" si="1"/>
        <v>990</v>
      </c>
      <c r="AR16" s="300">
        <f t="shared" si="1"/>
        <v>990</v>
      </c>
      <c r="AS16" s="300">
        <f t="shared" si="1"/>
        <v>990</v>
      </c>
      <c r="AT16" s="300">
        <f t="shared" si="1"/>
        <v>990</v>
      </c>
      <c r="AU16" s="300">
        <f t="shared" si="1"/>
        <v>990</v>
      </c>
      <c r="AV16" s="300">
        <f t="shared" si="1"/>
        <v>990</v>
      </c>
      <c r="AW16" s="300">
        <f t="shared" si="1"/>
        <v>990</v>
      </c>
      <c r="AX16" s="300">
        <f t="shared" si="1"/>
        <v>990</v>
      </c>
      <c r="AY16" s="300">
        <f t="shared" si="1"/>
        <v>990</v>
      </c>
      <c r="AZ16" s="300">
        <f t="shared" si="1"/>
        <v>990</v>
      </c>
      <c r="BA16" s="300">
        <f t="shared" si="1"/>
        <v>990</v>
      </c>
      <c r="BB16" s="300">
        <f t="shared" si="1"/>
        <v>990</v>
      </c>
      <c r="BC16" s="300">
        <f t="shared" si="1"/>
        <v>990</v>
      </c>
      <c r="BD16" s="300">
        <f t="shared" si="1"/>
        <v>990</v>
      </c>
      <c r="BE16" s="300">
        <f t="shared" si="1"/>
        <v>990</v>
      </c>
      <c r="BF16" s="300">
        <f t="shared" si="1"/>
        <v>990</v>
      </c>
      <c r="BG16" s="300">
        <f t="shared" si="1"/>
        <v>990</v>
      </c>
      <c r="BH16" s="300">
        <f t="shared" si="1"/>
        <v>990</v>
      </c>
      <c r="BI16" s="300">
        <f t="shared" si="1"/>
        <v>990</v>
      </c>
      <c r="BJ16" s="300">
        <f t="shared" si="1"/>
        <v>990</v>
      </c>
      <c r="BK16" s="300">
        <f t="shared" si="1"/>
        <v>990</v>
      </c>
      <c r="BL16" s="300">
        <f t="shared" si="1"/>
        <v>990</v>
      </c>
      <c r="BM16" s="300">
        <f t="shared" si="1"/>
        <v>990</v>
      </c>
      <c r="BN16" s="300">
        <f t="shared" si="1"/>
        <v>990</v>
      </c>
      <c r="BO16" s="300">
        <f t="shared" si="1"/>
        <v>990</v>
      </c>
      <c r="BP16" s="300">
        <f t="shared" si="1"/>
        <v>990</v>
      </c>
      <c r="BQ16" s="300">
        <f t="shared" si="1"/>
        <v>990</v>
      </c>
      <c r="BR16" s="300">
        <f t="shared" si="1"/>
        <v>990</v>
      </c>
      <c r="BS16" s="300">
        <f t="shared" si="1"/>
        <v>990</v>
      </c>
      <c r="BT16" s="300">
        <f t="shared" si="1"/>
        <v>990</v>
      </c>
      <c r="BU16" s="300">
        <f t="shared" si="1"/>
        <v>990</v>
      </c>
      <c r="BV16" s="300">
        <f t="shared" ref="BV16:DA16" si="2">BV7*BV12</f>
        <v>990</v>
      </c>
      <c r="BW16" s="300">
        <f t="shared" si="2"/>
        <v>2080</v>
      </c>
      <c r="BX16" s="300">
        <f t="shared" si="2"/>
        <v>1800</v>
      </c>
      <c r="BY16" s="300">
        <f t="shared" si="2"/>
        <v>1800</v>
      </c>
      <c r="BZ16" s="300">
        <f t="shared" si="2"/>
        <v>1800</v>
      </c>
      <c r="CA16" s="300">
        <f t="shared" si="2"/>
        <v>1800</v>
      </c>
      <c r="CB16" s="300">
        <f t="shared" si="2"/>
        <v>1800</v>
      </c>
      <c r="CC16" s="300">
        <f t="shared" si="2"/>
        <v>1800</v>
      </c>
      <c r="CD16" s="300">
        <f t="shared" si="2"/>
        <v>1320</v>
      </c>
      <c r="CE16" s="300">
        <f t="shared" si="2"/>
        <v>1320</v>
      </c>
      <c r="CF16" s="300">
        <f t="shared" si="2"/>
        <v>1320</v>
      </c>
      <c r="CG16" s="300">
        <f t="shared" si="2"/>
        <v>1320</v>
      </c>
      <c r="CH16" s="300">
        <f t="shared" si="2"/>
        <v>1100</v>
      </c>
      <c r="CI16" s="300">
        <f t="shared" si="2"/>
        <v>1100</v>
      </c>
      <c r="CJ16" s="300">
        <f t="shared" si="2"/>
        <v>1100</v>
      </c>
      <c r="CK16" s="300">
        <f t="shared" si="2"/>
        <v>1100</v>
      </c>
      <c r="CL16" s="300">
        <f t="shared" si="2"/>
        <v>990</v>
      </c>
      <c r="CM16" s="300">
        <f t="shared" si="2"/>
        <v>990</v>
      </c>
      <c r="CN16" s="300">
        <f t="shared" si="2"/>
        <v>990</v>
      </c>
      <c r="CO16" s="300">
        <f t="shared" si="2"/>
        <v>990</v>
      </c>
      <c r="CP16" s="300">
        <f t="shared" si="2"/>
        <v>990</v>
      </c>
      <c r="CQ16" s="300">
        <f t="shared" si="2"/>
        <v>990</v>
      </c>
      <c r="CR16" s="300">
        <f t="shared" si="2"/>
        <v>990</v>
      </c>
      <c r="CS16" s="300">
        <f t="shared" si="2"/>
        <v>990</v>
      </c>
      <c r="CT16" s="300">
        <f t="shared" si="2"/>
        <v>990</v>
      </c>
      <c r="CU16" s="300">
        <f t="shared" si="2"/>
        <v>990</v>
      </c>
      <c r="CV16" s="300">
        <f t="shared" si="2"/>
        <v>990</v>
      </c>
      <c r="CW16" s="300">
        <f t="shared" si="2"/>
        <v>990</v>
      </c>
      <c r="CX16" s="300">
        <f t="shared" si="2"/>
        <v>990</v>
      </c>
      <c r="CY16" s="300">
        <f t="shared" si="2"/>
        <v>990</v>
      </c>
      <c r="CZ16" s="300">
        <f t="shared" si="2"/>
        <v>990</v>
      </c>
      <c r="DA16" s="300">
        <f t="shared" si="2"/>
        <v>990</v>
      </c>
      <c r="DB16" s="300">
        <f t="shared" ref="DB16:DJ16" si="3">DB7*DB12</f>
        <v>990</v>
      </c>
      <c r="DC16" s="300">
        <f t="shared" si="3"/>
        <v>990</v>
      </c>
      <c r="DD16" s="300">
        <f t="shared" si="3"/>
        <v>990</v>
      </c>
      <c r="DE16" s="300">
        <f t="shared" si="3"/>
        <v>990</v>
      </c>
      <c r="DF16" s="300">
        <f t="shared" si="3"/>
        <v>990</v>
      </c>
      <c r="DG16" s="300">
        <f t="shared" si="3"/>
        <v>990</v>
      </c>
      <c r="DH16" s="300">
        <f t="shared" si="3"/>
        <v>0</v>
      </c>
      <c r="DI16" s="300">
        <f t="shared" si="3"/>
        <v>0</v>
      </c>
      <c r="DJ16" s="300">
        <f t="shared" si="3"/>
        <v>0</v>
      </c>
    </row>
    <row r="17" spans="1:114" x14ac:dyDescent="0.25">
      <c r="A17" s="294"/>
      <c r="B17" s="294"/>
      <c r="C17" s="295"/>
      <c r="D17" s="12"/>
      <c r="E17" s="296" t="s">
        <v>206</v>
      </c>
      <c r="F17" s="296"/>
      <c r="G17" s="296" t="s">
        <v>98</v>
      </c>
      <c r="H17" s="296"/>
      <c r="I17" s="296"/>
      <c r="J17" s="296">
        <f t="shared" ref="J17:AO17" si="4">J8*J13</f>
        <v>9000</v>
      </c>
      <c r="K17" s="296">
        <f t="shared" si="4"/>
        <v>8400</v>
      </c>
      <c r="L17" s="296">
        <f t="shared" si="4"/>
        <v>9000</v>
      </c>
      <c r="M17" s="296">
        <f t="shared" si="4"/>
        <v>7840</v>
      </c>
      <c r="N17" s="296">
        <f t="shared" si="4"/>
        <v>8400</v>
      </c>
      <c r="O17" s="296">
        <f t="shared" si="4"/>
        <v>7840</v>
      </c>
      <c r="P17" s="296">
        <f t="shared" si="4"/>
        <v>8400</v>
      </c>
      <c r="Q17" s="296">
        <f t="shared" si="4"/>
        <v>7000</v>
      </c>
      <c r="R17" s="296">
        <f t="shared" si="4"/>
        <v>7500</v>
      </c>
      <c r="S17" s="296">
        <f t="shared" si="4"/>
        <v>7000</v>
      </c>
      <c r="T17" s="296">
        <f t="shared" si="4"/>
        <v>7500</v>
      </c>
      <c r="U17" s="296">
        <f t="shared" si="4"/>
        <v>7000</v>
      </c>
      <c r="V17" s="296">
        <f t="shared" si="4"/>
        <v>7500</v>
      </c>
      <c r="W17" s="296">
        <f t="shared" si="4"/>
        <v>7000</v>
      </c>
      <c r="X17" s="296">
        <f t="shared" si="4"/>
        <v>7500</v>
      </c>
      <c r="Y17" s="296">
        <f t="shared" si="4"/>
        <v>7000</v>
      </c>
      <c r="Z17" s="296">
        <f t="shared" si="4"/>
        <v>7500</v>
      </c>
      <c r="AA17" s="296">
        <f t="shared" si="4"/>
        <v>7000</v>
      </c>
      <c r="AB17" s="296">
        <f t="shared" si="4"/>
        <v>7500</v>
      </c>
      <c r="AC17" s="296">
        <f t="shared" si="4"/>
        <v>7000</v>
      </c>
      <c r="AD17" s="296">
        <f t="shared" si="4"/>
        <v>7500</v>
      </c>
      <c r="AE17" s="296">
        <f t="shared" si="4"/>
        <v>7000</v>
      </c>
      <c r="AF17" s="296">
        <f t="shared" si="4"/>
        <v>7500</v>
      </c>
      <c r="AG17" s="296">
        <f t="shared" si="4"/>
        <v>7000</v>
      </c>
      <c r="AH17" s="296">
        <f t="shared" si="4"/>
        <v>7500</v>
      </c>
      <c r="AI17" s="296">
        <f t="shared" si="4"/>
        <v>7000</v>
      </c>
      <c r="AJ17" s="296">
        <f t="shared" si="4"/>
        <v>7500</v>
      </c>
      <c r="AK17" s="296">
        <f t="shared" si="4"/>
        <v>7000</v>
      </c>
      <c r="AL17" s="296">
        <f t="shared" si="4"/>
        <v>7500</v>
      </c>
      <c r="AM17" s="296">
        <f t="shared" si="4"/>
        <v>7000</v>
      </c>
      <c r="AN17" s="296">
        <f t="shared" si="4"/>
        <v>7500</v>
      </c>
      <c r="AO17" s="296">
        <f t="shared" si="4"/>
        <v>7000</v>
      </c>
      <c r="AP17" s="296">
        <f t="shared" ref="AP17:BU17" si="5">AP8*AP13</f>
        <v>7500</v>
      </c>
      <c r="AQ17" s="296">
        <f t="shared" si="5"/>
        <v>7000</v>
      </c>
      <c r="AR17" s="296">
        <f t="shared" si="5"/>
        <v>7500</v>
      </c>
      <c r="AS17" s="296">
        <f t="shared" si="5"/>
        <v>7000</v>
      </c>
      <c r="AT17" s="296">
        <f t="shared" si="5"/>
        <v>7500</v>
      </c>
      <c r="AU17" s="296">
        <f t="shared" si="5"/>
        <v>7000</v>
      </c>
      <c r="AV17" s="296">
        <f t="shared" si="5"/>
        <v>7500</v>
      </c>
      <c r="AW17" s="296">
        <f t="shared" si="5"/>
        <v>7000</v>
      </c>
      <c r="AX17" s="296">
        <f t="shared" si="5"/>
        <v>7500</v>
      </c>
      <c r="AY17" s="296">
        <f t="shared" si="5"/>
        <v>7000</v>
      </c>
      <c r="AZ17" s="296">
        <f t="shared" si="5"/>
        <v>7500</v>
      </c>
      <c r="BA17" s="296">
        <f t="shared" si="5"/>
        <v>7000</v>
      </c>
      <c r="BB17" s="296">
        <f t="shared" si="5"/>
        <v>7500</v>
      </c>
      <c r="BC17" s="296">
        <f t="shared" si="5"/>
        <v>7000</v>
      </c>
      <c r="BD17" s="296">
        <f t="shared" si="5"/>
        <v>7500</v>
      </c>
      <c r="BE17" s="296">
        <f t="shared" si="5"/>
        <v>7000</v>
      </c>
      <c r="BF17" s="296">
        <f t="shared" si="5"/>
        <v>7500</v>
      </c>
      <c r="BG17" s="296">
        <f t="shared" si="5"/>
        <v>7000</v>
      </c>
      <c r="BH17" s="296">
        <f t="shared" si="5"/>
        <v>7000</v>
      </c>
      <c r="BI17" s="296">
        <f t="shared" si="5"/>
        <v>7500</v>
      </c>
      <c r="BJ17" s="296">
        <f t="shared" si="5"/>
        <v>7000</v>
      </c>
      <c r="BK17" s="296">
        <f t="shared" si="5"/>
        <v>7500</v>
      </c>
      <c r="BL17" s="296">
        <f t="shared" si="5"/>
        <v>7000</v>
      </c>
      <c r="BM17" s="296">
        <f t="shared" si="5"/>
        <v>7500</v>
      </c>
      <c r="BN17" s="296">
        <f t="shared" si="5"/>
        <v>7000</v>
      </c>
      <c r="BO17" s="296">
        <f t="shared" si="5"/>
        <v>7500</v>
      </c>
      <c r="BP17" s="296">
        <f t="shared" si="5"/>
        <v>7000</v>
      </c>
      <c r="BQ17" s="296">
        <f t="shared" si="5"/>
        <v>7000</v>
      </c>
      <c r="BR17" s="296">
        <f t="shared" si="5"/>
        <v>7500</v>
      </c>
      <c r="BS17" s="296">
        <f t="shared" si="5"/>
        <v>7000</v>
      </c>
      <c r="BT17" s="296">
        <f t="shared" si="5"/>
        <v>7500</v>
      </c>
      <c r="BU17" s="296">
        <f t="shared" si="5"/>
        <v>7000</v>
      </c>
      <c r="BV17" s="296">
        <f t="shared" ref="BV17:DA17" si="6">BV8*BV13</f>
        <v>7500</v>
      </c>
      <c r="BW17" s="296">
        <f t="shared" si="6"/>
        <v>9000</v>
      </c>
      <c r="BX17" s="296">
        <f t="shared" si="6"/>
        <v>8400</v>
      </c>
      <c r="BY17" s="296">
        <f t="shared" si="6"/>
        <v>9000</v>
      </c>
      <c r="BZ17" s="296">
        <f t="shared" si="6"/>
        <v>7840</v>
      </c>
      <c r="CA17" s="296">
        <f t="shared" si="6"/>
        <v>8400</v>
      </c>
      <c r="CB17" s="296">
        <f t="shared" si="6"/>
        <v>7840</v>
      </c>
      <c r="CC17" s="296">
        <f t="shared" si="6"/>
        <v>8400</v>
      </c>
      <c r="CD17" s="296">
        <f t="shared" si="6"/>
        <v>7000</v>
      </c>
      <c r="CE17" s="296">
        <f t="shared" si="6"/>
        <v>7500</v>
      </c>
      <c r="CF17" s="296">
        <f t="shared" si="6"/>
        <v>7000</v>
      </c>
      <c r="CG17" s="296">
        <f t="shared" si="6"/>
        <v>7500</v>
      </c>
      <c r="CH17" s="296">
        <f t="shared" si="6"/>
        <v>7000</v>
      </c>
      <c r="CI17" s="296">
        <f t="shared" si="6"/>
        <v>7500</v>
      </c>
      <c r="CJ17" s="296">
        <f t="shared" si="6"/>
        <v>7000</v>
      </c>
      <c r="CK17" s="296">
        <f t="shared" si="6"/>
        <v>7500</v>
      </c>
      <c r="CL17" s="296">
        <f t="shared" si="6"/>
        <v>7000</v>
      </c>
      <c r="CM17" s="296">
        <f t="shared" si="6"/>
        <v>7500</v>
      </c>
      <c r="CN17" s="296">
        <f t="shared" si="6"/>
        <v>7000</v>
      </c>
      <c r="CO17" s="296">
        <f t="shared" si="6"/>
        <v>7500</v>
      </c>
      <c r="CP17" s="296">
        <f t="shared" si="6"/>
        <v>7000</v>
      </c>
      <c r="CQ17" s="296">
        <f t="shared" si="6"/>
        <v>7500</v>
      </c>
      <c r="CR17" s="296">
        <f t="shared" si="6"/>
        <v>7000</v>
      </c>
      <c r="CS17" s="296">
        <f t="shared" si="6"/>
        <v>7500</v>
      </c>
      <c r="CT17" s="296">
        <f t="shared" si="6"/>
        <v>7000</v>
      </c>
      <c r="CU17" s="296">
        <f t="shared" si="6"/>
        <v>7500</v>
      </c>
      <c r="CV17" s="296">
        <f t="shared" si="6"/>
        <v>7000</v>
      </c>
      <c r="CW17" s="296">
        <f t="shared" si="6"/>
        <v>7500</v>
      </c>
      <c r="CX17" s="296">
        <f t="shared" si="6"/>
        <v>7000</v>
      </c>
      <c r="CY17" s="296">
        <f t="shared" si="6"/>
        <v>7500</v>
      </c>
      <c r="CZ17" s="296">
        <f t="shared" si="6"/>
        <v>7000</v>
      </c>
      <c r="DA17" s="296">
        <f t="shared" si="6"/>
        <v>7500</v>
      </c>
      <c r="DB17" s="296">
        <f t="shared" ref="DB17:DJ17" si="7">DB8*DB13</f>
        <v>7000</v>
      </c>
      <c r="DC17" s="296">
        <f t="shared" si="7"/>
        <v>7500</v>
      </c>
      <c r="DD17" s="296">
        <f t="shared" si="7"/>
        <v>7000</v>
      </c>
      <c r="DE17" s="296">
        <f t="shared" si="7"/>
        <v>7500</v>
      </c>
      <c r="DF17" s="296">
        <f t="shared" si="7"/>
        <v>7000</v>
      </c>
      <c r="DG17" s="296">
        <f t="shared" si="7"/>
        <v>7500</v>
      </c>
      <c r="DH17" s="296">
        <f t="shared" si="7"/>
        <v>0</v>
      </c>
      <c r="DI17" s="296">
        <f t="shared" si="7"/>
        <v>0</v>
      </c>
      <c r="DJ17" s="296">
        <f t="shared" si="7"/>
        <v>0</v>
      </c>
    </row>
    <row r="18" spans="1:114" x14ac:dyDescent="0.25">
      <c r="A18" s="294"/>
      <c r="B18" s="294"/>
      <c r="C18" s="295"/>
      <c r="D18" s="12"/>
      <c r="E18" s="296" t="s">
        <v>207</v>
      </c>
      <c r="F18" s="296"/>
      <c r="G18" s="296" t="s">
        <v>98</v>
      </c>
      <c r="H18" s="296"/>
      <c r="I18" s="296"/>
      <c r="J18" s="296">
        <f t="shared" ref="J18:AO18" si="8">J9*J14</f>
        <v>1295</v>
      </c>
      <c r="K18" s="296">
        <f t="shared" si="8"/>
        <v>1505</v>
      </c>
      <c r="L18" s="296">
        <f t="shared" si="8"/>
        <v>1505</v>
      </c>
      <c r="M18" s="296">
        <f t="shared" si="8"/>
        <v>1645</v>
      </c>
      <c r="N18" s="296">
        <f t="shared" si="8"/>
        <v>1645</v>
      </c>
      <c r="O18" s="296">
        <f t="shared" si="8"/>
        <v>1925</v>
      </c>
      <c r="P18" s="296">
        <f t="shared" si="8"/>
        <v>1925</v>
      </c>
      <c r="Q18" s="296">
        <f t="shared" si="8"/>
        <v>1925</v>
      </c>
      <c r="R18" s="296">
        <f t="shared" si="8"/>
        <v>1925</v>
      </c>
      <c r="S18" s="296">
        <f t="shared" si="8"/>
        <v>2345</v>
      </c>
      <c r="T18" s="296">
        <f t="shared" si="8"/>
        <v>2345</v>
      </c>
      <c r="U18" s="296">
        <f t="shared" si="8"/>
        <v>2625</v>
      </c>
      <c r="V18" s="296">
        <f t="shared" si="8"/>
        <v>2625</v>
      </c>
      <c r="W18" s="296">
        <f t="shared" si="8"/>
        <v>2975</v>
      </c>
      <c r="X18" s="296">
        <f t="shared" si="8"/>
        <v>2975</v>
      </c>
      <c r="Y18" s="296">
        <f t="shared" si="8"/>
        <v>2975</v>
      </c>
      <c r="Z18" s="296">
        <f t="shared" si="8"/>
        <v>2975</v>
      </c>
      <c r="AA18" s="296">
        <f t="shared" si="8"/>
        <v>2975</v>
      </c>
      <c r="AB18" s="296">
        <f t="shared" si="8"/>
        <v>2975</v>
      </c>
      <c r="AC18" s="296">
        <f t="shared" si="8"/>
        <v>2975</v>
      </c>
      <c r="AD18" s="296">
        <f t="shared" si="8"/>
        <v>2975</v>
      </c>
      <c r="AE18" s="296">
        <f t="shared" si="8"/>
        <v>2975</v>
      </c>
      <c r="AF18" s="296">
        <f t="shared" si="8"/>
        <v>2975</v>
      </c>
      <c r="AG18" s="296">
        <f t="shared" si="8"/>
        <v>2975</v>
      </c>
      <c r="AH18" s="296">
        <f t="shared" si="8"/>
        <v>2975</v>
      </c>
      <c r="AI18" s="296">
        <f t="shared" si="8"/>
        <v>2975</v>
      </c>
      <c r="AJ18" s="296">
        <f t="shared" si="8"/>
        <v>2975</v>
      </c>
      <c r="AK18" s="296">
        <f t="shared" si="8"/>
        <v>2975</v>
      </c>
      <c r="AL18" s="296">
        <f t="shared" si="8"/>
        <v>2975</v>
      </c>
      <c r="AM18" s="296">
        <f t="shared" si="8"/>
        <v>2975</v>
      </c>
      <c r="AN18" s="296">
        <f t="shared" si="8"/>
        <v>2975</v>
      </c>
      <c r="AO18" s="296">
        <f t="shared" si="8"/>
        <v>2975</v>
      </c>
      <c r="AP18" s="296">
        <f t="shared" ref="AP18:BU18" si="9">AP9*AP14</f>
        <v>2975</v>
      </c>
      <c r="AQ18" s="296">
        <f t="shared" si="9"/>
        <v>2975</v>
      </c>
      <c r="AR18" s="296">
        <f t="shared" si="9"/>
        <v>2975</v>
      </c>
      <c r="AS18" s="296">
        <f t="shared" si="9"/>
        <v>2975</v>
      </c>
      <c r="AT18" s="296">
        <f t="shared" si="9"/>
        <v>2975</v>
      </c>
      <c r="AU18" s="296">
        <f t="shared" si="9"/>
        <v>2975</v>
      </c>
      <c r="AV18" s="296">
        <f t="shared" si="9"/>
        <v>2975</v>
      </c>
      <c r="AW18" s="296">
        <f t="shared" si="9"/>
        <v>2975</v>
      </c>
      <c r="AX18" s="296">
        <f t="shared" si="9"/>
        <v>2975</v>
      </c>
      <c r="AY18" s="296">
        <f t="shared" si="9"/>
        <v>2975</v>
      </c>
      <c r="AZ18" s="296">
        <f t="shared" si="9"/>
        <v>2975</v>
      </c>
      <c r="BA18" s="296">
        <f t="shared" si="9"/>
        <v>2975</v>
      </c>
      <c r="BB18" s="296">
        <f t="shared" si="9"/>
        <v>2975</v>
      </c>
      <c r="BC18" s="296">
        <f t="shared" si="9"/>
        <v>2975</v>
      </c>
      <c r="BD18" s="296">
        <f t="shared" si="9"/>
        <v>2975</v>
      </c>
      <c r="BE18" s="296">
        <f t="shared" si="9"/>
        <v>2975</v>
      </c>
      <c r="BF18" s="296">
        <f t="shared" si="9"/>
        <v>2975</v>
      </c>
      <c r="BG18" s="296">
        <f t="shared" si="9"/>
        <v>2975</v>
      </c>
      <c r="BH18" s="296">
        <f t="shared" si="9"/>
        <v>2975</v>
      </c>
      <c r="BI18" s="296">
        <f t="shared" si="9"/>
        <v>2975</v>
      </c>
      <c r="BJ18" s="296">
        <f t="shared" si="9"/>
        <v>2975</v>
      </c>
      <c r="BK18" s="296">
        <f t="shared" si="9"/>
        <v>2975</v>
      </c>
      <c r="BL18" s="296">
        <f t="shared" si="9"/>
        <v>2975</v>
      </c>
      <c r="BM18" s="296">
        <f t="shared" si="9"/>
        <v>2975</v>
      </c>
      <c r="BN18" s="296">
        <f t="shared" si="9"/>
        <v>2975</v>
      </c>
      <c r="BO18" s="296">
        <f t="shared" si="9"/>
        <v>2975</v>
      </c>
      <c r="BP18" s="296">
        <f t="shared" si="9"/>
        <v>2975</v>
      </c>
      <c r="BQ18" s="296">
        <f t="shared" si="9"/>
        <v>2975</v>
      </c>
      <c r="BR18" s="296">
        <f t="shared" si="9"/>
        <v>2975</v>
      </c>
      <c r="BS18" s="296">
        <f t="shared" si="9"/>
        <v>2975</v>
      </c>
      <c r="BT18" s="296">
        <f t="shared" si="9"/>
        <v>2975</v>
      </c>
      <c r="BU18" s="296">
        <f t="shared" si="9"/>
        <v>2975</v>
      </c>
      <c r="BV18" s="296">
        <f t="shared" ref="BV18:DA18" si="10">BV9*BV14</f>
        <v>2975</v>
      </c>
      <c r="BW18" s="296">
        <f t="shared" si="10"/>
        <v>1295</v>
      </c>
      <c r="BX18" s="296">
        <f t="shared" si="10"/>
        <v>1505</v>
      </c>
      <c r="BY18" s="296">
        <f t="shared" si="10"/>
        <v>1505</v>
      </c>
      <c r="BZ18" s="296">
        <f t="shared" si="10"/>
        <v>1645</v>
      </c>
      <c r="CA18" s="296">
        <f t="shared" si="10"/>
        <v>1645</v>
      </c>
      <c r="CB18" s="296">
        <f t="shared" si="10"/>
        <v>1925</v>
      </c>
      <c r="CC18" s="296">
        <f t="shared" si="10"/>
        <v>1925</v>
      </c>
      <c r="CD18" s="296">
        <f t="shared" si="10"/>
        <v>1925</v>
      </c>
      <c r="CE18" s="296">
        <f t="shared" si="10"/>
        <v>1925</v>
      </c>
      <c r="CF18" s="296">
        <f t="shared" si="10"/>
        <v>2345</v>
      </c>
      <c r="CG18" s="296">
        <f t="shared" si="10"/>
        <v>2345</v>
      </c>
      <c r="CH18" s="296">
        <f t="shared" si="10"/>
        <v>2625</v>
      </c>
      <c r="CI18" s="296">
        <f t="shared" si="10"/>
        <v>2625</v>
      </c>
      <c r="CJ18" s="296">
        <f t="shared" si="10"/>
        <v>2975</v>
      </c>
      <c r="CK18" s="296">
        <f t="shared" si="10"/>
        <v>2975</v>
      </c>
      <c r="CL18" s="296">
        <f t="shared" si="10"/>
        <v>2975</v>
      </c>
      <c r="CM18" s="296">
        <f t="shared" si="10"/>
        <v>2975</v>
      </c>
      <c r="CN18" s="296">
        <f t="shared" si="10"/>
        <v>2975</v>
      </c>
      <c r="CO18" s="296">
        <f t="shared" si="10"/>
        <v>2975</v>
      </c>
      <c r="CP18" s="296">
        <f t="shared" si="10"/>
        <v>2975</v>
      </c>
      <c r="CQ18" s="296">
        <f t="shared" si="10"/>
        <v>2975</v>
      </c>
      <c r="CR18" s="296">
        <f t="shared" si="10"/>
        <v>2975</v>
      </c>
      <c r="CS18" s="296">
        <f t="shared" si="10"/>
        <v>2975</v>
      </c>
      <c r="CT18" s="296">
        <f t="shared" si="10"/>
        <v>2975</v>
      </c>
      <c r="CU18" s="296">
        <f t="shared" si="10"/>
        <v>2975</v>
      </c>
      <c r="CV18" s="296">
        <f t="shared" si="10"/>
        <v>2975</v>
      </c>
      <c r="CW18" s="296">
        <f t="shared" si="10"/>
        <v>2975</v>
      </c>
      <c r="CX18" s="296">
        <f t="shared" si="10"/>
        <v>2975</v>
      </c>
      <c r="CY18" s="296">
        <f t="shared" si="10"/>
        <v>2975</v>
      </c>
      <c r="CZ18" s="296">
        <f t="shared" si="10"/>
        <v>2975</v>
      </c>
      <c r="DA18" s="296">
        <f t="shared" si="10"/>
        <v>2975</v>
      </c>
      <c r="DB18" s="296">
        <f t="shared" ref="DB18:DJ18" si="11">DB9*DB14</f>
        <v>2975</v>
      </c>
      <c r="DC18" s="296">
        <f t="shared" si="11"/>
        <v>2975</v>
      </c>
      <c r="DD18" s="296">
        <f t="shared" si="11"/>
        <v>2975</v>
      </c>
      <c r="DE18" s="296">
        <f t="shared" si="11"/>
        <v>2975</v>
      </c>
      <c r="DF18" s="296">
        <f t="shared" si="11"/>
        <v>2975</v>
      </c>
      <c r="DG18" s="296">
        <f t="shared" si="11"/>
        <v>2975</v>
      </c>
      <c r="DH18" s="296">
        <f t="shared" si="11"/>
        <v>0</v>
      </c>
      <c r="DI18" s="296">
        <f t="shared" si="11"/>
        <v>0</v>
      </c>
      <c r="DJ18" s="296">
        <f t="shared" si="11"/>
        <v>0</v>
      </c>
    </row>
    <row r="19" spans="1:114" x14ac:dyDescent="0.25">
      <c r="A19" s="294"/>
      <c r="B19" s="294"/>
      <c r="C19" s="295"/>
      <c r="D19" s="12"/>
      <c r="E19" s="296" t="s">
        <v>208</v>
      </c>
      <c r="F19" s="296"/>
      <c r="G19" s="296" t="s">
        <v>98</v>
      </c>
      <c r="H19" s="296"/>
      <c r="I19" s="296"/>
      <c r="J19" s="296">
        <f t="shared" ref="J19:AO19" si="12">J10*J15</f>
        <v>800</v>
      </c>
      <c r="K19" s="296">
        <f t="shared" si="12"/>
        <v>720</v>
      </c>
      <c r="L19" s="296">
        <f t="shared" si="12"/>
        <v>720</v>
      </c>
      <c r="M19" s="296">
        <f t="shared" si="12"/>
        <v>850</v>
      </c>
      <c r="N19" s="296">
        <f t="shared" si="12"/>
        <v>850</v>
      </c>
      <c r="O19" s="296">
        <f t="shared" si="12"/>
        <v>750</v>
      </c>
      <c r="P19" s="296">
        <f t="shared" si="12"/>
        <v>750</v>
      </c>
      <c r="Q19" s="296">
        <f t="shared" si="12"/>
        <v>975</v>
      </c>
      <c r="R19" s="296">
        <f t="shared" si="12"/>
        <v>975</v>
      </c>
      <c r="S19" s="296">
        <f t="shared" si="12"/>
        <v>975</v>
      </c>
      <c r="T19" s="296">
        <f t="shared" si="12"/>
        <v>975</v>
      </c>
      <c r="U19" s="296">
        <f t="shared" si="12"/>
        <v>975</v>
      </c>
      <c r="V19" s="296">
        <f t="shared" si="12"/>
        <v>975</v>
      </c>
      <c r="W19" s="296">
        <f t="shared" si="12"/>
        <v>975</v>
      </c>
      <c r="X19" s="296">
        <f t="shared" si="12"/>
        <v>975</v>
      </c>
      <c r="Y19" s="296">
        <f t="shared" si="12"/>
        <v>975</v>
      </c>
      <c r="Z19" s="296">
        <f t="shared" si="12"/>
        <v>975</v>
      </c>
      <c r="AA19" s="296">
        <f t="shared" si="12"/>
        <v>975</v>
      </c>
      <c r="AB19" s="296">
        <f t="shared" si="12"/>
        <v>975</v>
      </c>
      <c r="AC19" s="296">
        <f t="shared" si="12"/>
        <v>975</v>
      </c>
      <c r="AD19" s="296">
        <f t="shared" si="12"/>
        <v>975</v>
      </c>
      <c r="AE19" s="296">
        <f t="shared" si="12"/>
        <v>975</v>
      </c>
      <c r="AF19" s="296">
        <f t="shared" si="12"/>
        <v>975</v>
      </c>
      <c r="AG19" s="296">
        <f t="shared" si="12"/>
        <v>975</v>
      </c>
      <c r="AH19" s="296">
        <f t="shared" si="12"/>
        <v>975</v>
      </c>
      <c r="AI19" s="296">
        <f t="shared" si="12"/>
        <v>975</v>
      </c>
      <c r="AJ19" s="296">
        <f t="shared" si="12"/>
        <v>975</v>
      </c>
      <c r="AK19" s="296">
        <f t="shared" si="12"/>
        <v>975</v>
      </c>
      <c r="AL19" s="296">
        <f t="shared" si="12"/>
        <v>975</v>
      </c>
      <c r="AM19" s="296">
        <f t="shared" si="12"/>
        <v>975</v>
      </c>
      <c r="AN19" s="296">
        <f t="shared" si="12"/>
        <v>975</v>
      </c>
      <c r="AO19" s="296">
        <f t="shared" si="12"/>
        <v>975</v>
      </c>
      <c r="AP19" s="296">
        <f t="shared" ref="AP19:BU19" si="13">AP10*AP15</f>
        <v>975</v>
      </c>
      <c r="AQ19" s="296">
        <f t="shared" si="13"/>
        <v>975</v>
      </c>
      <c r="AR19" s="296">
        <f t="shared" si="13"/>
        <v>975</v>
      </c>
      <c r="AS19" s="296">
        <f t="shared" si="13"/>
        <v>975</v>
      </c>
      <c r="AT19" s="296">
        <f t="shared" si="13"/>
        <v>975</v>
      </c>
      <c r="AU19" s="296">
        <f t="shared" si="13"/>
        <v>975</v>
      </c>
      <c r="AV19" s="296">
        <f t="shared" si="13"/>
        <v>975</v>
      </c>
      <c r="AW19" s="296">
        <f t="shared" si="13"/>
        <v>975</v>
      </c>
      <c r="AX19" s="296">
        <f t="shared" si="13"/>
        <v>975</v>
      </c>
      <c r="AY19" s="296">
        <f t="shared" si="13"/>
        <v>975</v>
      </c>
      <c r="AZ19" s="296">
        <f t="shared" si="13"/>
        <v>975</v>
      </c>
      <c r="BA19" s="296">
        <f t="shared" si="13"/>
        <v>975</v>
      </c>
      <c r="BB19" s="296">
        <f t="shared" si="13"/>
        <v>975</v>
      </c>
      <c r="BC19" s="296">
        <f t="shared" si="13"/>
        <v>975</v>
      </c>
      <c r="BD19" s="296">
        <f t="shared" si="13"/>
        <v>975</v>
      </c>
      <c r="BE19" s="296">
        <f t="shared" si="13"/>
        <v>975</v>
      </c>
      <c r="BF19" s="296">
        <f t="shared" si="13"/>
        <v>975</v>
      </c>
      <c r="BG19" s="296">
        <f t="shared" si="13"/>
        <v>975</v>
      </c>
      <c r="BH19" s="296">
        <f t="shared" si="13"/>
        <v>975</v>
      </c>
      <c r="BI19" s="296">
        <f t="shared" si="13"/>
        <v>975</v>
      </c>
      <c r="BJ19" s="296">
        <f t="shared" si="13"/>
        <v>975</v>
      </c>
      <c r="BK19" s="296">
        <f t="shared" si="13"/>
        <v>975</v>
      </c>
      <c r="BL19" s="296">
        <f t="shared" si="13"/>
        <v>975</v>
      </c>
      <c r="BM19" s="296">
        <f t="shared" si="13"/>
        <v>975</v>
      </c>
      <c r="BN19" s="296">
        <f t="shared" si="13"/>
        <v>975</v>
      </c>
      <c r="BO19" s="296">
        <f t="shared" si="13"/>
        <v>975</v>
      </c>
      <c r="BP19" s="296">
        <f t="shared" si="13"/>
        <v>975</v>
      </c>
      <c r="BQ19" s="296">
        <f t="shared" si="13"/>
        <v>975</v>
      </c>
      <c r="BR19" s="296">
        <f t="shared" si="13"/>
        <v>975</v>
      </c>
      <c r="BS19" s="296">
        <f t="shared" si="13"/>
        <v>975</v>
      </c>
      <c r="BT19" s="296">
        <f t="shared" si="13"/>
        <v>975</v>
      </c>
      <c r="BU19" s="296">
        <f t="shared" si="13"/>
        <v>975</v>
      </c>
      <c r="BV19" s="296">
        <f t="shared" ref="BV19:DA19" si="14">BV10*BV15</f>
        <v>975</v>
      </c>
      <c r="BW19" s="296">
        <f t="shared" si="14"/>
        <v>800</v>
      </c>
      <c r="BX19" s="296">
        <f t="shared" si="14"/>
        <v>720</v>
      </c>
      <c r="BY19" s="296">
        <f t="shared" si="14"/>
        <v>720</v>
      </c>
      <c r="BZ19" s="296">
        <f t="shared" si="14"/>
        <v>850</v>
      </c>
      <c r="CA19" s="296">
        <f t="shared" si="14"/>
        <v>850</v>
      </c>
      <c r="CB19" s="296">
        <f t="shared" si="14"/>
        <v>750</v>
      </c>
      <c r="CC19" s="296">
        <f t="shared" si="14"/>
        <v>750</v>
      </c>
      <c r="CD19" s="296">
        <f t="shared" si="14"/>
        <v>975</v>
      </c>
      <c r="CE19" s="296">
        <f t="shared" si="14"/>
        <v>975</v>
      </c>
      <c r="CF19" s="296">
        <f t="shared" si="14"/>
        <v>975</v>
      </c>
      <c r="CG19" s="296">
        <f t="shared" si="14"/>
        <v>975</v>
      </c>
      <c r="CH19" s="296">
        <f t="shared" si="14"/>
        <v>975</v>
      </c>
      <c r="CI19" s="296">
        <f t="shared" si="14"/>
        <v>975</v>
      </c>
      <c r="CJ19" s="296">
        <f t="shared" si="14"/>
        <v>975</v>
      </c>
      <c r="CK19" s="296">
        <f t="shared" si="14"/>
        <v>975</v>
      </c>
      <c r="CL19" s="296">
        <f t="shared" si="14"/>
        <v>975</v>
      </c>
      <c r="CM19" s="296">
        <f t="shared" si="14"/>
        <v>975</v>
      </c>
      <c r="CN19" s="296">
        <f t="shared" si="14"/>
        <v>975</v>
      </c>
      <c r="CO19" s="296">
        <f t="shared" si="14"/>
        <v>975</v>
      </c>
      <c r="CP19" s="296">
        <f t="shared" si="14"/>
        <v>975</v>
      </c>
      <c r="CQ19" s="296">
        <f t="shared" si="14"/>
        <v>975</v>
      </c>
      <c r="CR19" s="296">
        <f t="shared" si="14"/>
        <v>975</v>
      </c>
      <c r="CS19" s="296">
        <f t="shared" si="14"/>
        <v>975</v>
      </c>
      <c r="CT19" s="296">
        <f t="shared" si="14"/>
        <v>975</v>
      </c>
      <c r="CU19" s="296">
        <f t="shared" si="14"/>
        <v>975</v>
      </c>
      <c r="CV19" s="296">
        <f t="shared" si="14"/>
        <v>975</v>
      </c>
      <c r="CW19" s="296">
        <f t="shared" si="14"/>
        <v>975</v>
      </c>
      <c r="CX19" s="296">
        <f t="shared" si="14"/>
        <v>975</v>
      </c>
      <c r="CY19" s="296">
        <f t="shared" si="14"/>
        <v>975</v>
      </c>
      <c r="CZ19" s="296">
        <f t="shared" si="14"/>
        <v>975</v>
      </c>
      <c r="DA19" s="296">
        <f t="shared" si="14"/>
        <v>975</v>
      </c>
      <c r="DB19" s="296">
        <f t="shared" ref="DB19:DJ19" si="15">DB10*DB15</f>
        <v>975</v>
      </c>
      <c r="DC19" s="296">
        <f t="shared" si="15"/>
        <v>975</v>
      </c>
      <c r="DD19" s="296">
        <f t="shared" si="15"/>
        <v>975</v>
      </c>
      <c r="DE19" s="296">
        <f t="shared" si="15"/>
        <v>975</v>
      </c>
      <c r="DF19" s="296">
        <f t="shared" si="15"/>
        <v>975</v>
      </c>
      <c r="DG19" s="296">
        <f t="shared" si="15"/>
        <v>975</v>
      </c>
      <c r="DH19" s="296">
        <f t="shared" si="15"/>
        <v>0</v>
      </c>
      <c r="DI19" s="296">
        <f t="shared" si="15"/>
        <v>0</v>
      </c>
      <c r="DJ19" s="296">
        <f t="shared" si="15"/>
        <v>0</v>
      </c>
    </row>
    <row r="20" spans="1:114" s="124" customFormat="1" x14ac:dyDescent="0.25">
      <c r="A20" s="301"/>
      <c r="B20" s="301"/>
      <c r="C20" s="302"/>
      <c r="E20" s="124" t="s">
        <v>231</v>
      </c>
      <c r="F20" s="303"/>
      <c r="G20" s="303" t="s">
        <v>232</v>
      </c>
      <c r="H20" s="303"/>
      <c r="I20" s="303"/>
      <c r="J20" s="124">
        <f t="shared" ref="J20:AO20" si="16">SUM(J16:J19)</f>
        <v>13175</v>
      </c>
      <c r="K20" s="124">
        <f t="shared" si="16"/>
        <v>12425</v>
      </c>
      <c r="L20" s="124">
        <f t="shared" si="16"/>
        <v>13025</v>
      </c>
      <c r="M20" s="124">
        <f t="shared" si="16"/>
        <v>12135</v>
      </c>
      <c r="N20" s="124">
        <f t="shared" si="16"/>
        <v>12695</v>
      </c>
      <c r="O20" s="124">
        <f t="shared" si="16"/>
        <v>12315</v>
      </c>
      <c r="P20" s="124">
        <f t="shared" si="16"/>
        <v>12875</v>
      </c>
      <c r="Q20" s="124">
        <f t="shared" si="16"/>
        <v>11220</v>
      </c>
      <c r="R20" s="124">
        <f t="shared" si="16"/>
        <v>11720</v>
      </c>
      <c r="S20" s="124">
        <f t="shared" si="16"/>
        <v>11640</v>
      </c>
      <c r="T20" s="124">
        <f t="shared" si="16"/>
        <v>12140</v>
      </c>
      <c r="U20" s="124">
        <f t="shared" si="16"/>
        <v>11700</v>
      </c>
      <c r="V20" s="124">
        <f t="shared" si="16"/>
        <v>12200</v>
      </c>
      <c r="W20" s="124">
        <f t="shared" si="16"/>
        <v>12050</v>
      </c>
      <c r="X20" s="124">
        <f t="shared" si="16"/>
        <v>12550</v>
      </c>
      <c r="Y20" s="124">
        <f t="shared" si="16"/>
        <v>11940</v>
      </c>
      <c r="Z20" s="124">
        <f t="shared" si="16"/>
        <v>12440</v>
      </c>
      <c r="AA20" s="124">
        <f t="shared" si="16"/>
        <v>11940</v>
      </c>
      <c r="AB20" s="124">
        <f t="shared" si="16"/>
        <v>12440</v>
      </c>
      <c r="AC20" s="124">
        <f t="shared" si="16"/>
        <v>11940</v>
      </c>
      <c r="AD20" s="124">
        <f t="shared" si="16"/>
        <v>12440</v>
      </c>
      <c r="AE20" s="124">
        <f t="shared" si="16"/>
        <v>11940</v>
      </c>
      <c r="AF20" s="124">
        <f t="shared" si="16"/>
        <v>12440</v>
      </c>
      <c r="AG20" s="124">
        <f t="shared" si="16"/>
        <v>11940</v>
      </c>
      <c r="AH20" s="124">
        <f t="shared" si="16"/>
        <v>12440</v>
      </c>
      <c r="AI20" s="124">
        <f t="shared" si="16"/>
        <v>11940</v>
      </c>
      <c r="AJ20" s="124">
        <f t="shared" si="16"/>
        <v>12440</v>
      </c>
      <c r="AK20" s="124">
        <f t="shared" si="16"/>
        <v>11940</v>
      </c>
      <c r="AL20" s="124">
        <f t="shared" si="16"/>
        <v>12440</v>
      </c>
      <c r="AM20" s="124">
        <f t="shared" si="16"/>
        <v>11940</v>
      </c>
      <c r="AN20" s="124">
        <f t="shared" si="16"/>
        <v>12440</v>
      </c>
      <c r="AO20" s="124">
        <f t="shared" si="16"/>
        <v>11940</v>
      </c>
      <c r="AP20" s="124">
        <f t="shared" ref="AP20:BU20" si="17">SUM(AP16:AP19)</f>
        <v>12440</v>
      </c>
      <c r="AQ20" s="124">
        <f t="shared" si="17"/>
        <v>11940</v>
      </c>
      <c r="AR20" s="124">
        <f t="shared" si="17"/>
        <v>12440</v>
      </c>
      <c r="AS20" s="124">
        <f t="shared" si="17"/>
        <v>11940</v>
      </c>
      <c r="AT20" s="124">
        <f t="shared" si="17"/>
        <v>12440</v>
      </c>
      <c r="AU20" s="124">
        <f t="shared" si="17"/>
        <v>11940</v>
      </c>
      <c r="AV20" s="124">
        <f t="shared" si="17"/>
        <v>12440</v>
      </c>
      <c r="AW20" s="124">
        <f t="shared" si="17"/>
        <v>11940</v>
      </c>
      <c r="AX20" s="124">
        <f t="shared" si="17"/>
        <v>12440</v>
      </c>
      <c r="AY20" s="124">
        <f t="shared" si="17"/>
        <v>11940</v>
      </c>
      <c r="AZ20" s="124">
        <f t="shared" si="17"/>
        <v>12440</v>
      </c>
      <c r="BA20" s="124">
        <f t="shared" si="17"/>
        <v>11940</v>
      </c>
      <c r="BB20" s="124">
        <f t="shared" si="17"/>
        <v>12440</v>
      </c>
      <c r="BC20" s="124">
        <f t="shared" si="17"/>
        <v>11940</v>
      </c>
      <c r="BD20" s="124">
        <f t="shared" si="17"/>
        <v>12440</v>
      </c>
      <c r="BE20" s="124">
        <f t="shared" si="17"/>
        <v>11940</v>
      </c>
      <c r="BF20" s="124">
        <f t="shared" si="17"/>
        <v>12440</v>
      </c>
      <c r="BG20" s="124">
        <f t="shared" si="17"/>
        <v>11940</v>
      </c>
      <c r="BH20" s="124">
        <f t="shared" si="17"/>
        <v>11940</v>
      </c>
      <c r="BI20" s="124">
        <f t="shared" si="17"/>
        <v>12440</v>
      </c>
      <c r="BJ20" s="124">
        <f t="shared" si="17"/>
        <v>11940</v>
      </c>
      <c r="BK20" s="124">
        <f t="shared" si="17"/>
        <v>12440</v>
      </c>
      <c r="BL20" s="124">
        <f t="shared" si="17"/>
        <v>11940</v>
      </c>
      <c r="BM20" s="124">
        <f t="shared" si="17"/>
        <v>12440</v>
      </c>
      <c r="BN20" s="124">
        <f t="shared" si="17"/>
        <v>11940</v>
      </c>
      <c r="BO20" s="124">
        <f t="shared" si="17"/>
        <v>12440</v>
      </c>
      <c r="BP20" s="124">
        <f t="shared" si="17"/>
        <v>11940</v>
      </c>
      <c r="BQ20" s="124">
        <f t="shared" si="17"/>
        <v>11940</v>
      </c>
      <c r="BR20" s="124">
        <f t="shared" si="17"/>
        <v>12440</v>
      </c>
      <c r="BS20" s="124">
        <f t="shared" si="17"/>
        <v>11940</v>
      </c>
      <c r="BT20" s="124">
        <f t="shared" si="17"/>
        <v>12440</v>
      </c>
      <c r="BU20" s="124">
        <f t="shared" si="17"/>
        <v>11940</v>
      </c>
      <c r="BV20" s="124">
        <f t="shared" ref="BV20:DA20" si="18">SUM(BV16:BV19)</f>
        <v>12440</v>
      </c>
      <c r="BW20" s="124">
        <f t="shared" si="18"/>
        <v>13175</v>
      </c>
      <c r="BX20" s="124">
        <f t="shared" si="18"/>
        <v>12425</v>
      </c>
      <c r="BY20" s="124">
        <f t="shared" si="18"/>
        <v>13025</v>
      </c>
      <c r="BZ20" s="124">
        <f t="shared" si="18"/>
        <v>12135</v>
      </c>
      <c r="CA20" s="124">
        <f t="shared" si="18"/>
        <v>12695</v>
      </c>
      <c r="CB20" s="124">
        <f t="shared" si="18"/>
        <v>12315</v>
      </c>
      <c r="CC20" s="124">
        <f t="shared" si="18"/>
        <v>12875</v>
      </c>
      <c r="CD20" s="124">
        <f t="shared" si="18"/>
        <v>11220</v>
      </c>
      <c r="CE20" s="124">
        <f t="shared" si="18"/>
        <v>11720</v>
      </c>
      <c r="CF20" s="124">
        <f t="shared" si="18"/>
        <v>11640</v>
      </c>
      <c r="CG20" s="124">
        <f t="shared" si="18"/>
        <v>12140</v>
      </c>
      <c r="CH20" s="124">
        <f t="shared" si="18"/>
        <v>11700</v>
      </c>
      <c r="CI20" s="124">
        <f t="shared" si="18"/>
        <v>12200</v>
      </c>
      <c r="CJ20" s="124">
        <f t="shared" si="18"/>
        <v>12050</v>
      </c>
      <c r="CK20" s="124">
        <f t="shared" si="18"/>
        <v>12550</v>
      </c>
      <c r="CL20" s="124">
        <f t="shared" si="18"/>
        <v>11940</v>
      </c>
      <c r="CM20" s="124">
        <f t="shared" si="18"/>
        <v>12440</v>
      </c>
      <c r="CN20" s="124">
        <f t="shared" si="18"/>
        <v>11940</v>
      </c>
      <c r="CO20" s="124">
        <f t="shared" si="18"/>
        <v>12440</v>
      </c>
      <c r="CP20" s="124">
        <f t="shared" si="18"/>
        <v>11940</v>
      </c>
      <c r="CQ20" s="124">
        <f t="shared" si="18"/>
        <v>12440</v>
      </c>
      <c r="CR20" s="124">
        <f t="shared" si="18"/>
        <v>11940</v>
      </c>
      <c r="CS20" s="124">
        <f t="shared" si="18"/>
        <v>12440</v>
      </c>
      <c r="CT20" s="124">
        <f t="shared" si="18"/>
        <v>11940</v>
      </c>
      <c r="CU20" s="124">
        <f t="shared" si="18"/>
        <v>12440</v>
      </c>
      <c r="CV20" s="124">
        <f t="shared" si="18"/>
        <v>11940</v>
      </c>
      <c r="CW20" s="124">
        <f t="shared" si="18"/>
        <v>12440</v>
      </c>
      <c r="CX20" s="124">
        <f t="shared" si="18"/>
        <v>11940</v>
      </c>
      <c r="CY20" s="124">
        <f t="shared" si="18"/>
        <v>12440</v>
      </c>
      <c r="CZ20" s="124">
        <f t="shared" si="18"/>
        <v>11940</v>
      </c>
      <c r="DA20" s="124">
        <f t="shared" si="18"/>
        <v>12440</v>
      </c>
      <c r="DB20" s="124">
        <f t="shared" ref="DB20:EG20" si="19">SUM(DB16:DB19)</f>
        <v>11940</v>
      </c>
      <c r="DC20" s="124">
        <f t="shared" si="19"/>
        <v>12440</v>
      </c>
      <c r="DD20" s="124">
        <f t="shared" si="19"/>
        <v>11940</v>
      </c>
      <c r="DE20" s="124">
        <f t="shared" si="19"/>
        <v>12440</v>
      </c>
      <c r="DF20" s="124">
        <f t="shared" si="19"/>
        <v>11940</v>
      </c>
      <c r="DG20" s="124">
        <f t="shared" si="19"/>
        <v>12440</v>
      </c>
      <c r="DH20" s="124">
        <f t="shared" si="19"/>
        <v>0</v>
      </c>
      <c r="DI20" s="124">
        <f t="shared" si="19"/>
        <v>0</v>
      </c>
      <c r="DJ20" s="124">
        <f t="shared" si="19"/>
        <v>0</v>
      </c>
    </row>
    <row r="22" spans="1:114" x14ac:dyDescent="0.25">
      <c r="E22" s="323" t="str">
        <f xml:space="preserve"> InpS!E$17</f>
        <v>Aircraft capacity - domestic chartered</v>
      </c>
      <c r="F22" s="323">
        <f xml:space="preserve"> InpS!F$17</f>
        <v>120</v>
      </c>
      <c r="G22" s="323" t="str">
        <f xml:space="preserve"> InpS!G$17</f>
        <v>seats</v>
      </c>
    </row>
    <row r="23" spans="1:114" x14ac:dyDescent="0.25">
      <c r="E23" s="323" t="str">
        <f xml:space="preserve"> InpS!E$18</f>
        <v>Aircraft capacity - domestic scheduled</v>
      </c>
      <c r="F23" s="323">
        <f xml:space="preserve"> InpS!F$18</f>
        <v>150</v>
      </c>
      <c r="G23" s="323" t="str">
        <f xml:space="preserve"> InpS!G$18</f>
        <v>seats</v>
      </c>
    </row>
    <row r="24" spans="1:114" x14ac:dyDescent="0.25">
      <c r="E24" s="323" t="str">
        <f xml:space="preserve"> InpS!E$19</f>
        <v>Aircraft capacity - international chartered</v>
      </c>
      <c r="F24" s="323">
        <f xml:space="preserve"> InpS!F$19</f>
        <v>260</v>
      </c>
      <c r="G24" s="323" t="str">
        <f xml:space="preserve"> InpS!G$19</f>
        <v>seats</v>
      </c>
    </row>
    <row r="25" spans="1:114" x14ac:dyDescent="0.25">
      <c r="E25" s="323" t="str">
        <f xml:space="preserve"> InpS!E$20</f>
        <v>Aircraft capacity - international scheduled</v>
      </c>
      <c r="F25" s="323">
        <f xml:space="preserve"> InpS!F$20</f>
        <v>300</v>
      </c>
      <c r="G25" s="323" t="str">
        <f xml:space="preserve"> InpS!G$20</f>
        <v>seats</v>
      </c>
    </row>
    <row r="26" spans="1:114" x14ac:dyDescent="0.25">
      <c r="E26" s="64" t="str">
        <f t="shared" ref="E26:AJ26" si="20" xml:space="preserve"> E$16</f>
        <v>Landings aircraft - domestic chartered</v>
      </c>
      <c r="F26" s="64">
        <f t="shared" si="20"/>
        <v>0</v>
      </c>
      <c r="G26" s="64" t="str">
        <f t="shared" si="20"/>
        <v>landings / aircraft</v>
      </c>
      <c r="H26" s="64">
        <f t="shared" si="20"/>
        <v>0</v>
      </c>
      <c r="I26" s="64">
        <f t="shared" si="20"/>
        <v>0</v>
      </c>
      <c r="J26" s="64">
        <f t="shared" si="20"/>
        <v>2080</v>
      </c>
      <c r="K26" s="64">
        <f t="shared" si="20"/>
        <v>1800</v>
      </c>
      <c r="L26" s="64">
        <f t="shared" si="20"/>
        <v>1800</v>
      </c>
      <c r="M26" s="64">
        <f t="shared" si="20"/>
        <v>1800</v>
      </c>
      <c r="N26" s="64">
        <f t="shared" si="20"/>
        <v>1800</v>
      </c>
      <c r="O26" s="64">
        <f t="shared" si="20"/>
        <v>1800</v>
      </c>
      <c r="P26" s="64">
        <f t="shared" si="20"/>
        <v>1800</v>
      </c>
      <c r="Q26" s="64">
        <f t="shared" si="20"/>
        <v>1320</v>
      </c>
      <c r="R26" s="64">
        <f t="shared" si="20"/>
        <v>1320</v>
      </c>
      <c r="S26" s="64">
        <f t="shared" si="20"/>
        <v>1320</v>
      </c>
      <c r="T26" s="64">
        <f t="shared" si="20"/>
        <v>1320</v>
      </c>
      <c r="U26" s="64">
        <f t="shared" si="20"/>
        <v>1100</v>
      </c>
      <c r="V26" s="64">
        <f t="shared" si="20"/>
        <v>1100</v>
      </c>
      <c r="W26" s="64">
        <f t="shared" si="20"/>
        <v>1100</v>
      </c>
      <c r="X26" s="64">
        <f t="shared" si="20"/>
        <v>1100</v>
      </c>
      <c r="Y26" s="64">
        <f t="shared" si="20"/>
        <v>990</v>
      </c>
      <c r="Z26" s="64">
        <f t="shared" si="20"/>
        <v>990</v>
      </c>
      <c r="AA26" s="64">
        <f t="shared" si="20"/>
        <v>990</v>
      </c>
      <c r="AB26" s="64">
        <f t="shared" si="20"/>
        <v>990</v>
      </c>
      <c r="AC26" s="64">
        <f t="shared" si="20"/>
        <v>990</v>
      </c>
      <c r="AD26" s="64">
        <f t="shared" si="20"/>
        <v>990</v>
      </c>
      <c r="AE26" s="64">
        <f t="shared" si="20"/>
        <v>990</v>
      </c>
      <c r="AF26" s="64">
        <f t="shared" si="20"/>
        <v>990</v>
      </c>
      <c r="AG26" s="64">
        <f t="shared" si="20"/>
        <v>990</v>
      </c>
      <c r="AH26" s="64">
        <f t="shared" si="20"/>
        <v>990</v>
      </c>
      <c r="AI26" s="64">
        <f t="shared" si="20"/>
        <v>990</v>
      </c>
      <c r="AJ26" s="64">
        <f t="shared" si="20"/>
        <v>990</v>
      </c>
      <c r="AK26" s="64">
        <f t="shared" ref="AK26:BP26" si="21" xml:space="preserve"> AK$16</f>
        <v>990</v>
      </c>
      <c r="AL26" s="64">
        <f t="shared" si="21"/>
        <v>990</v>
      </c>
      <c r="AM26" s="64">
        <f t="shared" si="21"/>
        <v>990</v>
      </c>
      <c r="AN26" s="64">
        <f t="shared" si="21"/>
        <v>990</v>
      </c>
      <c r="AO26" s="64">
        <f t="shared" si="21"/>
        <v>990</v>
      </c>
      <c r="AP26" s="64">
        <f t="shared" si="21"/>
        <v>990</v>
      </c>
      <c r="AQ26" s="64">
        <f t="shared" si="21"/>
        <v>990</v>
      </c>
      <c r="AR26" s="64">
        <f t="shared" si="21"/>
        <v>990</v>
      </c>
      <c r="AS26" s="64">
        <f t="shared" si="21"/>
        <v>990</v>
      </c>
      <c r="AT26" s="64">
        <f t="shared" si="21"/>
        <v>990</v>
      </c>
      <c r="AU26" s="64">
        <f t="shared" si="21"/>
        <v>990</v>
      </c>
      <c r="AV26" s="64">
        <f t="shared" si="21"/>
        <v>990</v>
      </c>
      <c r="AW26" s="64">
        <f t="shared" si="21"/>
        <v>990</v>
      </c>
      <c r="AX26" s="64">
        <f t="shared" si="21"/>
        <v>990</v>
      </c>
      <c r="AY26" s="64">
        <f t="shared" si="21"/>
        <v>990</v>
      </c>
      <c r="AZ26" s="64">
        <f t="shared" si="21"/>
        <v>990</v>
      </c>
      <c r="BA26" s="64">
        <f t="shared" si="21"/>
        <v>990</v>
      </c>
      <c r="BB26" s="64">
        <f t="shared" si="21"/>
        <v>990</v>
      </c>
      <c r="BC26" s="64">
        <f t="shared" si="21"/>
        <v>990</v>
      </c>
      <c r="BD26" s="64">
        <f t="shared" si="21"/>
        <v>990</v>
      </c>
      <c r="BE26" s="64">
        <f t="shared" si="21"/>
        <v>990</v>
      </c>
      <c r="BF26" s="64">
        <f t="shared" si="21"/>
        <v>990</v>
      </c>
      <c r="BG26" s="64">
        <f t="shared" si="21"/>
        <v>990</v>
      </c>
      <c r="BH26" s="64">
        <f t="shared" si="21"/>
        <v>990</v>
      </c>
      <c r="BI26" s="64">
        <f t="shared" si="21"/>
        <v>990</v>
      </c>
      <c r="BJ26" s="64">
        <f t="shared" si="21"/>
        <v>990</v>
      </c>
      <c r="BK26" s="64">
        <f t="shared" si="21"/>
        <v>990</v>
      </c>
      <c r="BL26" s="64">
        <f t="shared" si="21"/>
        <v>990</v>
      </c>
      <c r="BM26" s="64">
        <f t="shared" si="21"/>
        <v>990</v>
      </c>
      <c r="BN26" s="64">
        <f t="shared" si="21"/>
        <v>990</v>
      </c>
      <c r="BO26" s="64">
        <f t="shared" si="21"/>
        <v>990</v>
      </c>
      <c r="BP26" s="64">
        <f t="shared" si="21"/>
        <v>990</v>
      </c>
      <c r="BQ26" s="64">
        <f t="shared" ref="BQ26:CV26" si="22" xml:space="preserve"> BQ$16</f>
        <v>990</v>
      </c>
      <c r="BR26" s="64">
        <f t="shared" si="22"/>
        <v>990</v>
      </c>
      <c r="BS26" s="64">
        <f t="shared" si="22"/>
        <v>990</v>
      </c>
      <c r="BT26" s="64">
        <f t="shared" si="22"/>
        <v>990</v>
      </c>
      <c r="BU26" s="64">
        <f t="shared" si="22"/>
        <v>990</v>
      </c>
      <c r="BV26" s="64">
        <f t="shared" si="22"/>
        <v>990</v>
      </c>
      <c r="BW26" s="64">
        <f t="shared" si="22"/>
        <v>2080</v>
      </c>
      <c r="BX26" s="64">
        <f t="shared" si="22"/>
        <v>1800</v>
      </c>
      <c r="BY26" s="64">
        <f t="shared" si="22"/>
        <v>1800</v>
      </c>
      <c r="BZ26" s="64">
        <f t="shared" si="22"/>
        <v>1800</v>
      </c>
      <c r="CA26" s="64">
        <f t="shared" si="22"/>
        <v>1800</v>
      </c>
      <c r="CB26" s="64">
        <f t="shared" si="22"/>
        <v>1800</v>
      </c>
      <c r="CC26" s="64">
        <f t="shared" si="22"/>
        <v>1800</v>
      </c>
      <c r="CD26" s="64">
        <f t="shared" si="22"/>
        <v>1320</v>
      </c>
      <c r="CE26" s="64">
        <f t="shared" si="22"/>
        <v>1320</v>
      </c>
      <c r="CF26" s="64">
        <f t="shared" si="22"/>
        <v>1320</v>
      </c>
      <c r="CG26" s="64">
        <f t="shared" si="22"/>
        <v>1320</v>
      </c>
      <c r="CH26" s="64">
        <f t="shared" si="22"/>
        <v>1100</v>
      </c>
      <c r="CI26" s="64">
        <f t="shared" si="22"/>
        <v>1100</v>
      </c>
      <c r="CJ26" s="64">
        <f t="shared" si="22"/>
        <v>1100</v>
      </c>
      <c r="CK26" s="64">
        <f t="shared" si="22"/>
        <v>1100</v>
      </c>
      <c r="CL26" s="64">
        <f t="shared" si="22"/>
        <v>990</v>
      </c>
      <c r="CM26" s="64">
        <f t="shared" si="22"/>
        <v>990</v>
      </c>
      <c r="CN26" s="64">
        <f t="shared" si="22"/>
        <v>990</v>
      </c>
      <c r="CO26" s="64">
        <f t="shared" si="22"/>
        <v>990</v>
      </c>
      <c r="CP26" s="64">
        <f t="shared" si="22"/>
        <v>990</v>
      </c>
      <c r="CQ26" s="64">
        <f t="shared" si="22"/>
        <v>990</v>
      </c>
      <c r="CR26" s="64">
        <f t="shared" si="22"/>
        <v>990</v>
      </c>
      <c r="CS26" s="64">
        <f t="shared" si="22"/>
        <v>990</v>
      </c>
      <c r="CT26" s="64">
        <f t="shared" si="22"/>
        <v>990</v>
      </c>
      <c r="CU26" s="64">
        <f t="shared" si="22"/>
        <v>990</v>
      </c>
      <c r="CV26" s="64">
        <f t="shared" si="22"/>
        <v>990</v>
      </c>
      <c r="CW26" s="64">
        <f t="shared" ref="CW26:DJ26" si="23" xml:space="preserve"> CW$16</f>
        <v>990</v>
      </c>
      <c r="CX26" s="64">
        <f t="shared" si="23"/>
        <v>990</v>
      </c>
      <c r="CY26" s="64">
        <f t="shared" si="23"/>
        <v>990</v>
      </c>
      <c r="CZ26" s="64">
        <f t="shared" si="23"/>
        <v>990</v>
      </c>
      <c r="DA26" s="64">
        <f t="shared" si="23"/>
        <v>990</v>
      </c>
      <c r="DB26" s="64">
        <f t="shared" si="23"/>
        <v>990</v>
      </c>
      <c r="DC26" s="64">
        <f t="shared" si="23"/>
        <v>990</v>
      </c>
      <c r="DD26" s="64">
        <f t="shared" si="23"/>
        <v>990</v>
      </c>
      <c r="DE26" s="64">
        <f t="shared" si="23"/>
        <v>990</v>
      </c>
      <c r="DF26" s="64">
        <f t="shared" si="23"/>
        <v>990</v>
      </c>
      <c r="DG26" s="64">
        <f t="shared" si="23"/>
        <v>990</v>
      </c>
      <c r="DH26" s="64">
        <f t="shared" si="23"/>
        <v>0</v>
      </c>
      <c r="DI26" s="64">
        <f t="shared" si="23"/>
        <v>0</v>
      </c>
      <c r="DJ26" s="64">
        <f t="shared" si="23"/>
        <v>0</v>
      </c>
    </row>
    <row r="27" spans="1:114" x14ac:dyDescent="0.25">
      <c r="E27" s="64" t="str">
        <f t="shared" ref="E27:AJ27" si="24" xml:space="preserve"> E$17</f>
        <v>Landings aircraft - domestic scheduled</v>
      </c>
      <c r="F27" s="64">
        <f t="shared" si="24"/>
        <v>0</v>
      </c>
      <c r="G27" s="64" t="str">
        <f t="shared" si="24"/>
        <v>landings / aircraft</v>
      </c>
      <c r="H27" s="64">
        <f t="shared" si="24"/>
        <v>0</v>
      </c>
      <c r="I27" s="64">
        <f t="shared" si="24"/>
        <v>0</v>
      </c>
      <c r="J27" s="64">
        <f t="shared" si="24"/>
        <v>9000</v>
      </c>
      <c r="K27" s="64">
        <f t="shared" si="24"/>
        <v>8400</v>
      </c>
      <c r="L27" s="64">
        <f t="shared" si="24"/>
        <v>9000</v>
      </c>
      <c r="M27" s="64">
        <f t="shared" si="24"/>
        <v>7840</v>
      </c>
      <c r="N27" s="64">
        <f t="shared" si="24"/>
        <v>8400</v>
      </c>
      <c r="O27" s="64">
        <f t="shared" si="24"/>
        <v>7840</v>
      </c>
      <c r="P27" s="64">
        <f t="shared" si="24"/>
        <v>8400</v>
      </c>
      <c r="Q27" s="64">
        <f t="shared" si="24"/>
        <v>7000</v>
      </c>
      <c r="R27" s="64">
        <f t="shared" si="24"/>
        <v>7500</v>
      </c>
      <c r="S27" s="64">
        <f t="shared" si="24"/>
        <v>7000</v>
      </c>
      <c r="T27" s="64">
        <f t="shared" si="24"/>
        <v>7500</v>
      </c>
      <c r="U27" s="64">
        <f t="shared" si="24"/>
        <v>7000</v>
      </c>
      <c r="V27" s="64">
        <f t="shared" si="24"/>
        <v>7500</v>
      </c>
      <c r="W27" s="64">
        <f t="shared" si="24"/>
        <v>7000</v>
      </c>
      <c r="X27" s="64">
        <f t="shared" si="24"/>
        <v>7500</v>
      </c>
      <c r="Y27" s="64">
        <f t="shared" si="24"/>
        <v>7000</v>
      </c>
      <c r="Z27" s="64">
        <f t="shared" si="24"/>
        <v>7500</v>
      </c>
      <c r="AA27" s="64">
        <f t="shared" si="24"/>
        <v>7000</v>
      </c>
      <c r="AB27" s="64">
        <f t="shared" si="24"/>
        <v>7500</v>
      </c>
      <c r="AC27" s="64">
        <f t="shared" si="24"/>
        <v>7000</v>
      </c>
      <c r="AD27" s="64">
        <f t="shared" si="24"/>
        <v>7500</v>
      </c>
      <c r="AE27" s="64">
        <f t="shared" si="24"/>
        <v>7000</v>
      </c>
      <c r="AF27" s="64">
        <f t="shared" si="24"/>
        <v>7500</v>
      </c>
      <c r="AG27" s="64">
        <f t="shared" si="24"/>
        <v>7000</v>
      </c>
      <c r="AH27" s="64">
        <f t="shared" si="24"/>
        <v>7500</v>
      </c>
      <c r="AI27" s="64">
        <f t="shared" si="24"/>
        <v>7000</v>
      </c>
      <c r="AJ27" s="64">
        <f t="shared" si="24"/>
        <v>7500</v>
      </c>
      <c r="AK27" s="64">
        <f t="shared" ref="AK27:BP27" si="25" xml:space="preserve"> AK$17</f>
        <v>7000</v>
      </c>
      <c r="AL27" s="64">
        <f t="shared" si="25"/>
        <v>7500</v>
      </c>
      <c r="AM27" s="64">
        <f t="shared" si="25"/>
        <v>7000</v>
      </c>
      <c r="AN27" s="64">
        <f t="shared" si="25"/>
        <v>7500</v>
      </c>
      <c r="AO27" s="64">
        <f t="shared" si="25"/>
        <v>7000</v>
      </c>
      <c r="AP27" s="64">
        <f t="shared" si="25"/>
        <v>7500</v>
      </c>
      <c r="AQ27" s="64">
        <f t="shared" si="25"/>
        <v>7000</v>
      </c>
      <c r="AR27" s="64">
        <f t="shared" si="25"/>
        <v>7500</v>
      </c>
      <c r="AS27" s="64">
        <f t="shared" si="25"/>
        <v>7000</v>
      </c>
      <c r="AT27" s="64">
        <f t="shared" si="25"/>
        <v>7500</v>
      </c>
      <c r="AU27" s="64">
        <f t="shared" si="25"/>
        <v>7000</v>
      </c>
      <c r="AV27" s="64">
        <f t="shared" si="25"/>
        <v>7500</v>
      </c>
      <c r="AW27" s="64">
        <f t="shared" si="25"/>
        <v>7000</v>
      </c>
      <c r="AX27" s="64">
        <f t="shared" si="25"/>
        <v>7500</v>
      </c>
      <c r="AY27" s="64">
        <f t="shared" si="25"/>
        <v>7000</v>
      </c>
      <c r="AZ27" s="64">
        <f t="shared" si="25"/>
        <v>7500</v>
      </c>
      <c r="BA27" s="64">
        <f t="shared" si="25"/>
        <v>7000</v>
      </c>
      <c r="BB27" s="64">
        <f t="shared" si="25"/>
        <v>7500</v>
      </c>
      <c r="BC27" s="64">
        <f t="shared" si="25"/>
        <v>7000</v>
      </c>
      <c r="BD27" s="64">
        <f t="shared" si="25"/>
        <v>7500</v>
      </c>
      <c r="BE27" s="64">
        <f t="shared" si="25"/>
        <v>7000</v>
      </c>
      <c r="BF27" s="64">
        <f t="shared" si="25"/>
        <v>7500</v>
      </c>
      <c r="BG27" s="64">
        <f t="shared" si="25"/>
        <v>7000</v>
      </c>
      <c r="BH27" s="64">
        <f t="shared" si="25"/>
        <v>7000</v>
      </c>
      <c r="BI27" s="64">
        <f t="shared" si="25"/>
        <v>7500</v>
      </c>
      <c r="BJ27" s="64">
        <f t="shared" si="25"/>
        <v>7000</v>
      </c>
      <c r="BK27" s="64">
        <f t="shared" si="25"/>
        <v>7500</v>
      </c>
      <c r="BL27" s="64">
        <f t="shared" si="25"/>
        <v>7000</v>
      </c>
      <c r="BM27" s="64">
        <f t="shared" si="25"/>
        <v>7500</v>
      </c>
      <c r="BN27" s="64">
        <f t="shared" si="25"/>
        <v>7000</v>
      </c>
      <c r="BO27" s="64">
        <f t="shared" si="25"/>
        <v>7500</v>
      </c>
      <c r="BP27" s="64">
        <f t="shared" si="25"/>
        <v>7000</v>
      </c>
      <c r="BQ27" s="64">
        <f t="shared" ref="BQ27:CV27" si="26" xml:space="preserve"> BQ$17</f>
        <v>7000</v>
      </c>
      <c r="BR27" s="64">
        <f t="shared" si="26"/>
        <v>7500</v>
      </c>
      <c r="BS27" s="64">
        <f t="shared" si="26"/>
        <v>7000</v>
      </c>
      <c r="BT27" s="64">
        <f t="shared" si="26"/>
        <v>7500</v>
      </c>
      <c r="BU27" s="64">
        <f t="shared" si="26"/>
        <v>7000</v>
      </c>
      <c r="BV27" s="64">
        <f t="shared" si="26"/>
        <v>7500</v>
      </c>
      <c r="BW27" s="64">
        <f t="shared" si="26"/>
        <v>9000</v>
      </c>
      <c r="BX27" s="64">
        <f t="shared" si="26"/>
        <v>8400</v>
      </c>
      <c r="BY27" s="64">
        <f t="shared" si="26"/>
        <v>9000</v>
      </c>
      <c r="BZ27" s="64">
        <f t="shared" si="26"/>
        <v>7840</v>
      </c>
      <c r="CA27" s="64">
        <f t="shared" si="26"/>
        <v>8400</v>
      </c>
      <c r="CB27" s="64">
        <f t="shared" si="26"/>
        <v>7840</v>
      </c>
      <c r="CC27" s="64">
        <f t="shared" si="26"/>
        <v>8400</v>
      </c>
      <c r="CD27" s="64">
        <f t="shared" si="26"/>
        <v>7000</v>
      </c>
      <c r="CE27" s="64">
        <f t="shared" si="26"/>
        <v>7500</v>
      </c>
      <c r="CF27" s="64">
        <f t="shared" si="26"/>
        <v>7000</v>
      </c>
      <c r="CG27" s="64">
        <f t="shared" si="26"/>
        <v>7500</v>
      </c>
      <c r="CH27" s="64">
        <f t="shared" si="26"/>
        <v>7000</v>
      </c>
      <c r="CI27" s="64">
        <f t="shared" si="26"/>
        <v>7500</v>
      </c>
      <c r="CJ27" s="64">
        <f t="shared" si="26"/>
        <v>7000</v>
      </c>
      <c r="CK27" s="64">
        <f t="shared" si="26"/>
        <v>7500</v>
      </c>
      <c r="CL27" s="64">
        <f t="shared" si="26"/>
        <v>7000</v>
      </c>
      <c r="CM27" s="64">
        <f t="shared" si="26"/>
        <v>7500</v>
      </c>
      <c r="CN27" s="64">
        <f t="shared" si="26"/>
        <v>7000</v>
      </c>
      <c r="CO27" s="64">
        <f t="shared" si="26"/>
        <v>7500</v>
      </c>
      <c r="CP27" s="64">
        <f t="shared" si="26"/>
        <v>7000</v>
      </c>
      <c r="CQ27" s="64">
        <f t="shared" si="26"/>
        <v>7500</v>
      </c>
      <c r="CR27" s="64">
        <f t="shared" si="26"/>
        <v>7000</v>
      </c>
      <c r="CS27" s="64">
        <f t="shared" si="26"/>
        <v>7500</v>
      </c>
      <c r="CT27" s="64">
        <f t="shared" si="26"/>
        <v>7000</v>
      </c>
      <c r="CU27" s="64">
        <f t="shared" si="26"/>
        <v>7500</v>
      </c>
      <c r="CV27" s="64">
        <f t="shared" si="26"/>
        <v>7000</v>
      </c>
      <c r="CW27" s="64">
        <f t="shared" ref="CW27:DJ27" si="27" xml:space="preserve"> CW$17</f>
        <v>7500</v>
      </c>
      <c r="CX27" s="64">
        <f t="shared" si="27"/>
        <v>7000</v>
      </c>
      <c r="CY27" s="64">
        <f t="shared" si="27"/>
        <v>7500</v>
      </c>
      <c r="CZ27" s="64">
        <f t="shared" si="27"/>
        <v>7000</v>
      </c>
      <c r="DA27" s="64">
        <f t="shared" si="27"/>
        <v>7500</v>
      </c>
      <c r="DB27" s="64">
        <f t="shared" si="27"/>
        <v>7000</v>
      </c>
      <c r="DC27" s="64">
        <f t="shared" si="27"/>
        <v>7500</v>
      </c>
      <c r="DD27" s="64">
        <f t="shared" si="27"/>
        <v>7000</v>
      </c>
      <c r="DE27" s="64">
        <f t="shared" si="27"/>
        <v>7500</v>
      </c>
      <c r="DF27" s="64">
        <f t="shared" si="27"/>
        <v>7000</v>
      </c>
      <c r="DG27" s="64">
        <f t="shared" si="27"/>
        <v>7500</v>
      </c>
      <c r="DH27" s="64">
        <f t="shared" si="27"/>
        <v>0</v>
      </c>
      <c r="DI27" s="64">
        <f t="shared" si="27"/>
        <v>0</v>
      </c>
      <c r="DJ27" s="64">
        <f t="shared" si="27"/>
        <v>0</v>
      </c>
    </row>
    <row r="28" spans="1:114" x14ac:dyDescent="0.25">
      <c r="E28" s="64" t="str">
        <f t="shared" ref="E28:AJ28" si="28" xml:space="preserve"> E$18</f>
        <v>Landings aircraft - international chartered</v>
      </c>
      <c r="F28" s="64">
        <f t="shared" si="28"/>
        <v>0</v>
      </c>
      <c r="G28" s="64" t="str">
        <f t="shared" si="28"/>
        <v>landings / aircraft</v>
      </c>
      <c r="H28" s="64">
        <f t="shared" si="28"/>
        <v>0</v>
      </c>
      <c r="I28" s="64">
        <f t="shared" si="28"/>
        <v>0</v>
      </c>
      <c r="J28" s="64">
        <f t="shared" si="28"/>
        <v>1295</v>
      </c>
      <c r="K28" s="64">
        <f t="shared" si="28"/>
        <v>1505</v>
      </c>
      <c r="L28" s="64">
        <f t="shared" si="28"/>
        <v>1505</v>
      </c>
      <c r="M28" s="64">
        <f t="shared" si="28"/>
        <v>1645</v>
      </c>
      <c r="N28" s="64">
        <f t="shared" si="28"/>
        <v>1645</v>
      </c>
      <c r="O28" s="64">
        <f t="shared" si="28"/>
        <v>1925</v>
      </c>
      <c r="P28" s="64">
        <f t="shared" si="28"/>
        <v>1925</v>
      </c>
      <c r="Q28" s="64">
        <f t="shared" si="28"/>
        <v>1925</v>
      </c>
      <c r="R28" s="64">
        <f t="shared" si="28"/>
        <v>1925</v>
      </c>
      <c r="S28" s="64">
        <f t="shared" si="28"/>
        <v>2345</v>
      </c>
      <c r="T28" s="64">
        <f t="shared" si="28"/>
        <v>2345</v>
      </c>
      <c r="U28" s="64">
        <f t="shared" si="28"/>
        <v>2625</v>
      </c>
      <c r="V28" s="64">
        <f t="shared" si="28"/>
        <v>2625</v>
      </c>
      <c r="W28" s="64">
        <f t="shared" si="28"/>
        <v>2975</v>
      </c>
      <c r="X28" s="64">
        <f t="shared" si="28"/>
        <v>2975</v>
      </c>
      <c r="Y28" s="64">
        <f t="shared" si="28"/>
        <v>2975</v>
      </c>
      <c r="Z28" s="64">
        <f t="shared" si="28"/>
        <v>2975</v>
      </c>
      <c r="AA28" s="64">
        <f t="shared" si="28"/>
        <v>2975</v>
      </c>
      <c r="AB28" s="64">
        <f t="shared" si="28"/>
        <v>2975</v>
      </c>
      <c r="AC28" s="64">
        <f t="shared" si="28"/>
        <v>2975</v>
      </c>
      <c r="AD28" s="64">
        <f t="shared" si="28"/>
        <v>2975</v>
      </c>
      <c r="AE28" s="64">
        <f t="shared" si="28"/>
        <v>2975</v>
      </c>
      <c r="AF28" s="64">
        <f t="shared" si="28"/>
        <v>2975</v>
      </c>
      <c r="AG28" s="64">
        <f t="shared" si="28"/>
        <v>2975</v>
      </c>
      <c r="AH28" s="64">
        <f t="shared" si="28"/>
        <v>2975</v>
      </c>
      <c r="AI28" s="64">
        <f t="shared" si="28"/>
        <v>2975</v>
      </c>
      <c r="AJ28" s="64">
        <f t="shared" si="28"/>
        <v>2975</v>
      </c>
      <c r="AK28" s="64">
        <f t="shared" ref="AK28:BP28" si="29" xml:space="preserve"> AK$18</f>
        <v>2975</v>
      </c>
      <c r="AL28" s="64">
        <f t="shared" si="29"/>
        <v>2975</v>
      </c>
      <c r="AM28" s="64">
        <f t="shared" si="29"/>
        <v>2975</v>
      </c>
      <c r="AN28" s="64">
        <f t="shared" si="29"/>
        <v>2975</v>
      </c>
      <c r="AO28" s="64">
        <f t="shared" si="29"/>
        <v>2975</v>
      </c>
      <c r="AP28" s="64">
        <f t="shared" si="29"/>
        <v>2975</v>
      </c>
      <c r="AQ28" s="64">
        <f t="shared" si="29"/>
        <v>2975</v>
      </c>
      <c r="AR28" s="64">
        <f t="shared" si="29"/>
        <v>2975</v>
      </c>
      <c r="AS28" s="64">
        <f t="shared" si="29"/>
        <v>2975</v>
      </c>
      <c r="AT28" s="64">
        <f t="shared" si="29"/>
        <v>2975</v>
      </c>
      <c r="AU28" s="64">
        <f t="shared" si="29"/>
        <v>2975</v>
      </c>
      <c r="AV28" s="64">
        <f t="shared" si="29"/>
        <v>2975</v>
      </c>
      <c r="AW28" s="64">
        <f t="shared" si="29"/>
        <v>2975</v>
      </c>
      <c r="AX28" s="64">
        <f t="shared" si="29"/>
        <v>2975</v>
      </c>
      <c r="AY28" s="64">
        <f t="shared" si="29"/>
        <v>2975</v>
      </c>
      <c r="AZ28" s="64">
        <f t="shared" si="29"/>
        <v>2975</v>
      </c>
      <c r="BA28" s="64">
        <f t="shared" si="29"/>
        <v>2975</v>
      </c>
      <c r="BB28" s="64">
        <f t="shared" si="29"/>
        <v>2975</v>
      </c>
      <c r="BC28" s="64">
        <f t="shared" si="29"/>
        <v>2975</v>
      </c>
      <c r="BD28" s="64">
        <f t="shared" si="29"/>
        <v>2975</v>
      </c>
      <c r="BE28" s="64">
        <f t="shared" si="29"/>
        <v>2975</v>
      </c>
      <c r="BF28" s="64">
        <f t="shared" si="29"/>
        <v>2975</v>
      </c>
      <c r="BG28" s="64">
        <f t="shared" si="29"/>
        <v>2975</v>
      </c>
      <c r="BH28" s="64">
        <f t="shared" si="29"/>
        <v>2975</v>
      </c>
      <c r="BI28" s="64">
        <f t="shared" si="29"/>
        <v>2975</v>
      </c>
      <c r="BJ28" s="64">
        <f t="shared" si="29"/>
        <v>2975</v>
      </c>
      <c r="BK28" s="64">
        <f t="shared" si="29"/>
        <v>2975</v>
      </c>
      <c r="BL28" s="64">
        <f t="shared" si="29"/>
        <v>2975</v>
      </c>
      <c r="BM28" s="64">
        <f t="shared" si="29"/>
        <v>2975</v>
      </c>
      <c r="BN28" s="64">
        <f t="shared" si="29"/>
        <v>2975</v>
      </c>
      <c r="BO28" s="64">
        <f t="shared" si="29"/>
        <v>2975</v>
      </c>
      <c r="BP28" s="64">
        <f t="shared" si="29"/>
        <v>2975</v>
      </c>
      <c r="BQ28" s="64">
        <f t="shared" ref="BQ28:CV28" si="30" xml:space="preserve"> BQ$18</f>
        <v>2975</v>
      </c>
      <c r="BR28" s="64">
        <f t="shared" si="30"/>
        <v>2975</v>
      </c>
      <c r="BS28" s="64">
        <f t="shared" si="30"/>
        <v>2975</v>
      </c>
      <c r="BT28" s="64">
        <f t="shared" si="30"/>
        <v>2975</v>
      </c>
      <c r="BU28" s="64">
        <f t="shared" si="30"/>
        <v>2975</v>
      </c>
      <c r="BV28" s="64">
        <f t="shared" si="30"/>
        <v>2975</v>
      </c>
      <c r="BW28" s="64">
        <f t="shared" si="30"/>
        <v>1295</v>
      </c>
      <c r="BX28" s="64">
        <f t="shared" si="30"/>
        <v>1505</v>
      </c>
      <c r="BY28" s="64">
        <f t="shared" si="30"/>
        <v>1505</v>
      </c>
      <c r="BZ28" s="64">
        <f t="shared" si="30"/>
        <v>1645</v>
      </c>
      <c r="CA28" s="64">
        <f t="shared" si="30"/>
        <v>1645</v>
      </c>
      <c r="CB28" s="64">
        <f t="shared" si="30"/>
        <v>1925</v>
      </c>
      <c r="CC28" s="64">
        <f t="shared" si="30"/>
        <v>1925</v>
      </c>
      <c r="CD28" s="64">
        <f t="shared" si="30"/>
        <v>1925</v>
      </c>
      <c r="CE28" s="64">
        <f t="shared" si="30"/>
        <v>1925</v>
      </c>
      <c r="CF28" s="64">
        <f t="shared" si="30"/>
        <v>2345</v>
      </c>
      <c r="CG28" s="64">
        <f t="shared" si="30"/>
        <v>2345</v>
      </c>
      <c r="CH28" s="64">
        <f t="shared" si="30"/>
        <v>2625</v>
      </c>
      <c r="CI28" s="64">
        <f t="shared" si="30"/>
        <v>2625</v>
      </c>
      <c r="CJ28" s="64">
        <f t="shared" si="30"/>
        <v>2975</v>
      </c>
      <c r="CK28" s="64">
        <f t="shared" si="30"/>
        <v>2975</v>
      </c>
      <c r="CL28" s="64">
        <f t="shared" si="30"/>
        <v>2975</v>
      </c>
      <c r="CM28" s="64">
        <f t="shared" si="30"/>
        <v>2975</v>
      </c>
      <c r="CN28" s="64">
        <f t="shared" si="30"/>
        <v>2975</v>
      </c>
      <c r="CO28" s="64">
        <f t="shared" si="30"/>
        <v>2975</v>
      </c>
      <c r="CP28" s="64">
        <f t="shared" si="30"/>
        <v>2975</v>
      </c>
      <c r="CQ28" s="64">
        <f t="shared" si="30"/>
        <v>2975</v>
      </c>
      <c r="CR28" s="64">
        <f t="shared" si="30"/>
        <v>2975</v>
      </c>
      <c r="CS28" s="64">
        <f t="shared" si="30"/>
        <v>2975</v>
      </c>
      <c r="CT28" s="64">
        <f t="shared" si="30"/>
        <v>2975</v>
      </c>
      <c r="CU28" s="64">
        <f t="shared" si="30"/>
        <v>2975</v>
      </c>
      <c r="CV28" s="64">
        <f t="shared" si="30"/>
        <v>2975</v>
      </c>
      <c r="CW28" s="64">
        <f t="shared" ref="CW28:DJ28" si="31" xml:space="preserve"> CW$18</f>
        <v>2975</v>
      </c>
      <c r="CX28" s="64">
        <f t="shared" si="31"/>
        <v>2975</v>
      </c>
      <c r="CY28" s="64">
        <f t="shared" si="31"/>
        <v>2975</v>
      </c>
      <c r="CZ28" s="64">
        <f t="shared" si="31"/>
        <v>2975</v>
      </c>
      <c r="DA28" s="64">
        <f t="shared" si="31"/>
        <v>2975</v>
      </c>
      <c r="DB28" s="64">
        <f t="shared" si="31"/>
        <v>2975</v>
      </c>
      <c r="DC28" s="64">
        <f t="shared" si="31"/>
        <v>2975</v>
      </c>
      <c r="DD28" s="64">
        <f t="shared" si="31"/>
        <v>2975</v>
      </c>
      <c r="DE28" s="64">
        <f t="shared" si="31"/>
        <v>2975</v>
      </c>
      <c r="DF28" s="64">
        <f t="shared" si="31"/>
        <v>2975</v>
      </c>
      <c r="DG28" s="64">
        <f t="shared" si="31"/>
        <v>2975</v>
      </c>
      <c r="DH28" s="64">
        <f t="shared" si="31"/>
        <v>0</v>
      </c>
      <c r="DI28" s="64">
        <f t="shared" si="31"/>
        <v>0</v>
      </c>
      <c r="DJ28" s="64">
        <f t="shared" si="31"/>
        <v>0</v>
      </c>
    </row>
    <row r="29" spans="1:114" x14ac:dyDescent="0.25">
      <c r="E29" s="64" t="str">
        <f t="shared" ref="E29:AJ29" si="32" xml:space="preserve"> E$19</f>
        <v>Landings aircraft - international scheduled</v>
      </c>
      <c r="F29" s="64">
        <f t="shared" si="32"/>
        <v>0</v>
      </c>
      <c r="G29" s="64" t="str">
        <f t="shared" si="32"/>
        <v>landings / aircraft</v>
      </c>
      <c r="H29" s="64">
        <f t="shared" si="32"/>
        <v>0</v>
      </c>
      <c r="I29" s="64">
        <f t="shared" si="32"/>
        <v>0</v>
      </c>
      <c r="J29" s="64">
        <f t="shared" si="32"/>
        <v>800</v>
      </c>
      <c r="K29" s="64">
        <f t="shared" si="32"/>
        <v>720</v>
      </c>
      <c r="L29" s="64">
        <f t="shared" si="32"/>
        <v>720</v>
      </c>
      <c r="M29" s="64">
        <f t="shared" si="32"/>
        <v>850</v>
      </c>
      <c r="N29" s="64">
        <f t="shared" si="32"/>
        <v>850</v>
      </c>
      <c r="O29" s="64">
        <f t="shared" si="32"/>
        <v>750</v>
      </c>
      <c r="P29" s="64">
        <f t="shared" si="32"/>
        <v>750</v>
      </c>
      <c r="Q29" s="64">
        <f t="shared" si="32"/>
        <v>975</v>
      </c>
      <c r="R29" s="64">
        <f t="shared" si="32"/>
        <v>975</v>
      </c>
      <c r="S29" s="64">
        <f t="shared" si="32"/>
        <v>975</v>
      </c>
      <c r="T29" s="64">
        <f t="shared" si="32"/>
        <v>975</v>
      </c>
      <c r="U29" s="64">
        <f t="shared" si="32"/>
        <v>975</v>
      </c>
      <c r="V29" s="64">
        <f t="shared" si="32"/>
        <v>975</v>
      </c>
      <c r="W29" s="64">
        <f t="shared" si="32"/>
        <v>975</v>
      </c>
      <c r="X29" s="64">
        <f t="shared" si="32"/>
        <v>975</v>
      </c>
      <c r="Y29" s="64">
        <f t="shared" si="32"/>
        <v>975</v>
      </c>
      <c r="Z29" s="64">
        <f t="shared" si="32"/>
        <v>975</v>
      </c>
      <c r="AA29" s="64">
        <f t="shared" si="32"/>
        <v>975</v>
      </c>
      <c r="AB29" s="64">
        <f t="shared" si="32"/>
        <v>975</v>
      </c>
      <c r="AC29" s="64">
        <f t="shared" si="32"/>
        <v>975</v>
      </c>
      <c r="AD29" s="64">
        <f t="shared" si="32"/>
        <v>975</v>
      </c>
      <c r="AE29" s="64">
        <f t="shared" si="32"/>
        <v>975</v>
      </c>
      <c r="AF29" s="64">
        <f t="shared" si="32"/>
        <v>975</v>
      </c>
      <c r="AG29" s="64">
        <f t="shared" si="32"/>
        <v>975</v>
      </c>
      <c r="AH29" s="64">
        <f t="shared" si="32"/>
        <v>975</v>
      </c>
      <c r="AI29" s="64">
        <f t="shared" si="32"/>
        <v>975</v>
      </c>
      <c r="AJ29" s="64">
        <f t="shared" si="32"/>
        <v>975</v>
      </c>
      <c r="AK29" s="64">
        <f t="shared" ref="AK29:BP29" si="33" xml:space="preserve"> AK$19</f>
        <v>975</v>
      </c>
      <c r="AL29" s="64">
        <f t="shared" si="33"/>
        <v>975</v>
      </c>
      <c r="AM29" s="64">
        <f t="shared" si="33"/>
        <v>975</v>
      </c>
      <c r="AN29" s="64">
        <f t="shared" si="33"/>
        <v>975</v>
      </c>
      <c r="AO29" s="64">
        <f t="shared" si="33"/>
        <v>975</v>
      </c>
      <c r="AP29" s="64">
        <f t="shared" si="33"/>
        <v>975</v>
      </c>
      <c r="AQ29" s="64">
        <f t="shared" si="33"/>
        <v>975</v>
      </c>
      <c r="AR29" s="64">
        <f t="shared" si="33"/>
        <v>975</v>
      </c>
      <c r="AS29" s="64">
        <f t="shared" si="33"/>
        <v>975</v>
      </c>
      <c r="AT29" s="64">
        <f t="shared" si="33"/>
        <v>975</v>
      </c>
      <c r="AU29" s="64">
        <f t="shared" si="33"/>
        <v>975</v>
      </c>
      <c r="AV29" s="64">
        <f t="shared" si="33"/>
        <v>975</v>
      </c>
      <c r="AW29" s="64">
        <f t="shared" si="33"/>
        <v>975</v>
      </c>
      <c r="AX29" s="64">
        <f t="shared" si="33"/>
        <v>975</v>
      </c>
      <c r="AY29" s="64">
        <f t="shared" si="33"/>
        <v>975</v>
      </c>
      <c r="AZ29" s="64">
        <f t="shared" si="33"/>
        <v>975</v>
      </c>
      <c r="BA29" s="64">
        <f t="shared" si="33"/>
        <v>975</v>
      </c>
      <c r="BB29" s="64">
        <f t="shared" si="33"/>
        <v>975</v>
      </c>
      <c r="BC29" s="64">
        <f t="shared" si="33"/>
        <v>975</v>
      </c>
      <c r="BD29" s="64">
        <f t="shared" si="33"/>
        <v>975</v>
      </c>
      <c r="BE29" s="64">
        <f t="shared" si="33"/>
        <v>975</v>
      </c>
      <c r="BF29" s="64">
        <f t="shared" si="33"/>
        <v>975</v>
      </c>
      <c r="BG29" s="64">
        <f t="shared" si="33"/>
        <v>975</v>
      </c>
      <c r="BH29" s="64">
        <f t="shared" si="33"/>
        <v>975</v>
      </c>
      <c r="BI29" s="64">
        <f t="shared" si="33"/>
        <v>975</v>
      </c>
      <c r="BJ29" s="64">
        <f t="shared" si="33"/>
        <v>975</v>
      </c>
      <c r="BK29" s="64">
        <f t="shared" si="33"/>
        <v>975</v>
      </c>
      <c r="BL29" s="64">
        <f t="shared" si="33"/>
        <v>975</v>
      </c>
      <c r="BM29" s="64">
        <f t="shared" si="33"/>
        <v>975</v>
      </c>
      <c r="BN29" s="64">
        <f t="shared" si="33"/>
        <v>975</v>
      </c>
      <c r="BO29" s="64">
        <f t="shared" si="33"/>
        <v>975</v>
      </c>
      <c r="BP29" s="64">
        <f t="shared" si="33"/>
        <v>975</v>
      </c>
      <c r="BQ29" s="64">
        <f t="shared" ref="BQ29:CV29" si="34" xml:space="preserve"> BQ$19</f>
        <v>975</v>
      </c>
      <c r="BR29" s="64">
        <f t="shared" si="34"/>
        <v>975</v>
      </c>
      <c r="BS29" s="64">
        <f t="shared" si="34"/>
        <v>975</v>
      </c>
      <c r="BT29" s="64">
        <f t="shared" si="34"/>
        <v>975</v>
      </c>
      <c r="BU29" s="64">
        <f t="shared" si="34"/>
        <v>975</v>
      </c>
      <c r="BV29" s="64">
        <f t="shared" si="34"/>
        <v>975</v>
      </c>
      <c r="BW29" s="64">
        <f t="shared" si="34"/>
        <v>800</v>
      </c>
      <c r="BX29" s="64">
        <f t="shared" si="34"/>
        <v>720</v>
      </c>
      <c r="BY29" s="64">
        <f t="shared" si="34"/>
        <v>720</v>
      </c>
      <c r="BZ29" s="64">
        <f t="shared" si="34"/>
        <v>850</v>
      </c>
      <c r="CA29" s="64">
        <f t="shared" si="34"/>
        <v>850</v>
      </c>
      <c r="CB29" s="64">
        <f t="shared" si="34"/>
        <v>750</v>
      </c>
      <c r="CC29" s="64">
        <f t="shared" si="34"/>
        <v>750</v>
      </c>
      <c r="CD29" s="64">
        <f t="shared" si="34"/>
        <v>975</v>
      </c>
      <c r="CE29" s="64">
        <f t="shared" si="34"/>
        <v>975</v>
      </c>
      <c r="CF29" s="64">
        <f t="shared" si="34"/>
        <v>975</v>
      </c>
      <c r="CG29" s="64">
        <f t="shared" si="34"/>
        <v>975</v>
      </c>
      <c r="CH29" s="64">
        <f t="shared" si="34"/>
        <v>975</v>
      </c>
      <c r="CI29" s="64">
        <f t="shared" si="34"/>
        <v>975</v>
      </c>
      <c r="CJ29" s="64">
        <f t="shared" si="34"/>
        <v>975</v>
      </c>
      <c r="CK29" s="64">
        <f t="shared" si="34"/>
        <v>975</v>
      </c>
      <c r="CL29" s="64">
        <f t="shared" si="34"/>
        <v>975</v>
      </c>
      <c r="CM29" s="64">
        <f t="shared" si="34"/>
        <v>975</v>
      </c>
      <c r="CN29" s="64">
        <f t="shared" si="34"/>
        <v>975</v>
      </c>
      <c r="CO29" s="64">
        <f t="shared" si="34"/>
        <v>975</v>
      </c>
      <c r="CP29" s="64">
        <f t="shared" si="34"/>
        <v>975</v>
      </c>
      <c r="CQ29" s="64">
        <f t="shared" si="34"/>
        <v>975</v>
      </c>
      <c r="CR29" s="64">
        <f t="shared" si="34"/>
        <v>975</v>
      </c>
      <c r="CS29" s="64">
        <f t="shared" si="34"/>
        <v>975</v>
      </c>
      <c r="CT29" s="64">
        <f t="shared" si="34"/>
        <v>975</v>
      </c>
      <c r="CU29" s="64">
        <f t="shared" si="34"/>
        <v>975</v>
      </c>
      <c r="CV29" s="64">
        <f t="shared" si="34"/>
        <v>975</v>
      </c>
      <c r="CW29" s="64">
        <f t="shared" ref="CW29:DJ29" si="35" xml:space="preserve"> CW$19</f>
        <v>975</v>
      </c>
      <c r="CX29" s="64">
        <f t="shared" si="35"/>
        <v>975</v>
      </c>
      <c r="CY29" s="64">
        <f t="shared" si="35"/>
        <v>975</v>
      </c>
      <c r="CZ29" s="64">
        <f t="shared" si="35"/>
        <v>975</v>
      </c>
      <c r="DA29" s="64">
        <f t="shared" si="35"/>
        <v>975</v>
      </c>
      <c r="DB29" s="64">
        <f t="shared" si="35"/>
        <v>975</v>
      </c>
      <c r="DC29" s="64">
        <f t="shared" si="35"/>
        <v>975</v>
      </c>
      <c r="DD29" s="64">
        <f t="shared" si="35"/>
        <v>975</v>
      </c>
      <c r="DE29" s="64">
        <f t="shared" si="35"/>
        <v>975</v>
      </c>
      <c r="DF29" s="64">
        <f t="shared" si="35"/>
        <v>975</v>
      </c>
      <c r="DG29" s="64">
        <f t="shared" si="35"/>
        <v>975</v>
      </c>
      <c r="DH29" s="64">
        <f t="shared" si="35"/>
        <v>0</v>
      </c>
      <c r="DI29" s="64">
        <f t="shared" si="35"/>
        <v>0</v>
      </c>
      <c r="DJ29" s="64">
        <f t="shared" si="35"/>
        <v>0</v>
      </c>
    </row>
    <row r="30" spans="1:114" s="299" customFormat="1" x14ac:dyDescent="0.25">
      <c r="A30" s="297"/>
      <c r="B30" s="297"/>
      <c r="C30" s="298"/>
      <c r="E30" s="300" t="s">
        <v>80</v>
      </c>
      <c r="F30" s="300"/>
      <c r="G30" s="300" t="s">
        <v>81</v>
      </c>
      <c r="H30" s="300"/>
      <c r="I30" s="300"/>
      <c r="J30" s="300">
        <f t="shared" ref="J30:AO30" si="36">J26*$F22</f>
        <v>249600</v>
      </c>
      <c r="K30" s="300">
        <f t="shared" si="36"/>
        <v>216000</v>
      </c>
      <c r="L30" s="300">
        <f t="shared" si="36"/>
        <v>216000</v>
      </c>
      <c r="M30" s="300">
        <f t="shared" si="36"/>
        <v>216000</v>
      </c>
      <c r="N30" s="300">
        <f t="shared" si="36"/>
        <v>216000</v>
      </c>
      <c r="O30" s="300">
        <f t="shared" si="36"/>
        <v>216000</v>
      </c>
      <c r="P30" s="300">
        <f t="shared" si="36"/>
        <v>216000</v>
      </c>
      <c r="Q30" s="300">
        <f t="shared" si="36"/>
        <v>158400</v>
      </c>
      <c r="R30" s="300">
        <f t="shared" si="36"/>
        <v>158400</v>
      </c>
      <c r="S30" s="300">
        <f t="shared" si="36"/>
        <v>158400</v>
      </c>
      <c r="T30" s="300">
        <f t="shared" si="36"/>
        <v>158400</v>
      </c>
      <c r="U30" s="300">
        <f t="shared" si="36"/>
        <v>132000</v>
      </c>
      <c r="V30" s="300">
        <f t="shared" si="36"/>
        <v>132000</v>
      </c>
      <c r="W30" s="300">
        <f t="shared" si="36"/>
        <v>132000</v>
      </c>
      <c r="X30" s="300">
        <f t="shared" si="36"/>
        <v>132000</v>
      </c>
      <c r="Y30" s="300">
        <f t="shared" si="36"/>
        <v>118800</v>
      </c>
      <c r="Z30" s="300">
        <f t="shared" si="36"/>
        <v>118800</v>
      </c>
      <c r="AA30" s="300">
        <f t="shared" si="36"/>
        <v>118800</v>
      </c>
      <c r="AB30" s="300">
        <f t="shared" si="36"/>
        <v>118800</v>
      </c>
      <c r="AC30" s="300">
        <f t="shared" si="36"/>
        <v>118800</v>
      </c>
      <c r="AD30" s="300">
        <f t="shared" si="36"/>
        <v>118800</v>
      </c>
      <c r="AE30" s="300">
        <f t="shared" si="36"/>
        <v>118800</v>
      </c>
      <c r="AF30" s="300">
        <f t="shared" si="36"/>
        <v>118800</v>
      </c>
      <c r="AG30" s="300">
        <f t="shared" si="36"/>
        <v>118800</v>
      </c>
      <c r="AH30" s="300">
        <f t="shared" si="36"/>
        <v>118800</v>
      </c>
      <c r="AI30" s="300">
        <f t="shared" si="36"/>
        <v>118800</v>
      </c>
      <c r="AJ30" s="300">
        <f t="shared" si="36"/>
        <v>118800</v>
      </c>
      <c r="AK30" s="300">
        <f t="shared" si="36"/>
        <v>118800</v>
      </c>
      <c r="AL30" s="300">
        <f t="shared" si="36"/>
        <v>118800</v>
      </c>
      <c r="AM30" s="300">
        <f t="shared" si="36"/>
        <v>118800</v>
      </c>
      <c r="AN30" s="300">
        <f t="shared" si="36"/>
        <v>118800</v>
      </c>
      <c r="AO30" s="300">
        <f t="shared" si="36"/>
        <v>118800</v>
      </c>
      <c r="AP30" s="300">
        <f t="shared" ref="AP30:BU30" si="37">AP26*$F22</f>
        <v>118800</v>
      </c>
      <c r="AQ30" s="300">
        <f t="shared" si="37"/>
        <v>118800</v>
      </c>
      <c r="AR30" s="300">
        <f t="shared" si="37"/>
        <v>118800</v>
      </c>
      <c r="AS30" s="300">
        <f t="shared" si="37"/>
        <v>118800</v>
      </c>
      <c r="AT30" s="300">
        <f t="shared" si="37"/>
        <v>118800</v>
      </c>
      <c r="AU30" s="300">
        <f t="shared" si="37"/>
        <v>118800</v>
      </c>
      <c r="AV30" s="300">
        <f t="shared" si="37"/>
        <v>118800</v>
      </c>
      <c r="AW30" s="300">
        <f t="shared" si="37"/>
        <v>118800</v>
      </c>
      <c r="AX30" s="300">
        <f t="shared" si="37"/>
        <v>118800</v>
      </c>
      <c r="AY30" s="300">
        <f t="shared" si="37"/>
        <v>118800</v>
      </c>
      <c r="AZ30" s="300">
        <f t="shared" si="37"/>
        <v>118800</v>
      </c>
      <c r="BA30" s="300">
        <f t="shared" si="37"/>
        <v>118800</v>
      </c>
      <c r="BB30" s="300">
        <f t="shared" si="37"/>
        <v>118800</v>
      </c>
      <c r="BC30" s="300">
        <f t="shared" si="37"/>
        <v>118800</v>
      </c>
      <c r="BD30" s="300">
        <f t="shared" si="37"/>
        <v>118800</v>
      </c>
      <c r="BE30" s="300">
        <f t="shared" si="37"/>
        <v>118800</v>
      </c>
      <c r="BF30" s="300">
        <f t="shared" si="37"/>
        <v>118800</v>
      </c>
      <c r="BG30" s="300">
        <f t="shared" si="37"/>
        <v>118800</v>
      </c>
      <c r="BH30" s="300">
        <f t="shared" si="37"/>
        <v>118800</v>
      </c>
      <c r="BI30" s="300">
        <f t="shared" si="37"/>
        <v>118800</v>
      </c>
      <c r="BJ30" s="300">
        <f t="shared" si="37"/>
        <v>118800</v>
      </c>
      <c r="BK30" s="300">
        <f t="shared" si="37"/>
        <v>118800</v>
      </c>
      <c r="BL30" s="300">
        <f t="shared" si="37"/>
        <v>118800</v>
      </c>
      <c r="BM30" s="300">
        <f t="shared" si="37"/>
        <v>118800</v>
      </c>
      <c r="BN30" s="300">
        <f t="shared" si="37"/>
        <v>118800</v>
      </c>
      <c r="BO30" s="300">
        <f t="shared" si="37"/>
        <v>118800</v>
      </c>
      <c r="BP30" s="300">
        <f t="shared" si="37"/>
        <v>118800</v>
      </c>
      <c r="BQ30" s="300">
        <f t="shared" si="37"/>
        <v>118800</v>
      </c>
      <c r="BR30" s="300">
        <f t="shared" si="37"/>
        <v>118800</v>
      </c>
      <c r="BS30" s="300">
        <f t="shared" si="37"/>
        <v>118800</v>
      </c>
      <c r="BT30" s="300">
        <f t="shared" si="37"/>
        <v>118800</v>
      </c>
      <c r="BU30" s="300">
        <f t="shared" si="37"/>
        <v>118800</v>
      </c>
      <c r="BV30" s="300">
        <f t="shared" ref="BV30:DA30" si="38">BV26*$F22</f>
        <v>118800</v>
      </c>
      <c r="BW30" s="300">
        <f t="shared" si="38"/>
        <v>249600</v>
      </c>
      <c r="BX30" s="300">
        <f t="shared" si="38"/>
        <v>216000</v>
      </c>
      <c r="BY30" s="300">
        <f t="shared" si="38"/>
        <v>216000</v>
      </c>
      <c r="BZ30" s="300">
        <f t="shared" si="38"/>
        <v>216000</v>
      </c>
      <c r="CA30" s="300">
        <f t="shared" si="38"/>
        <v>216000</v>
      </c>
      <c r="CB30" s="300">
        <f t="shared" si="38"/>
        <v>216000</v>
      </c>
      <c r="CC30" s="300">
        <f t="shared" si="38"/>
        <v>216000</v>
      </c>
      <c r="CD30" s="300">
        <f t="shared" si="38"/>
        <v>158400</v>
      </c>
      <c r="CE30" s="300">
        <f t="shared" si="38"/>
        <v>158400</v>
      </c>
      <c r="CF30" s="300">
        <f t="shared" si="38"/>
        <v>158400</v>
      </c>
      <c r="CG30" s="300">
        <f t="shared" si="38"/>
        <v>158400</v>
      </c>
      <c r="CH30" s="300">
        <f t="shared" si="38"/>
        <v>132000</v>
      </c>
      <c r="CI30" s="300">
        <f t="shared" si="38"/>
        <v>132000</v>
      </c>
      <c r="CJ30" s="300">
        <f t="shared" si="38"/>
        <v>132000</v>
      </c>
      <c r="CK30" s="300">
        <f t="shared" si="38"/>
        <v>132000</v>
      </c>
      <c r="CL30" s="300">
        <f t="shared" si="38"/>
        <v>118800</v>
      </c>
      <c r="CM30" s="300">
        <f t="shared" si="38"/>
        <v>118800</v>
      </c>
      <c r="CN30" s="300">
        <f t="shared" si="38"/>
        <v>118800</v>
      </c>
      <c r="CO30" s="300">
        <f t="shared" si="38"/>
        <v>118800</v>
      </c>
      <c r="CP30" s="300">
        <f t="shared" si="38"/>
        <v>118800</v>
      </c>
      <c r="CQ30" s="300">
        <f t="shared" si="38"/>
        <v>118800</v>
      </c>
      <c r="CR30" s="300">
        <f t="shared" si="38"/>
        <v>118800</v>
      </c>
      <c r="CS30" s="300">
        <f t="shared" si="38"/>
        <v>118800</v>
      </c>
      <c r="CT30" s="300">
        <f t="shared" si="38"/>
        <v>118800</v>
      </c>
      <c r="CU30" s="300">
        <f t="shared" si="38"/>
        <v>118800</v>
      </c>
      <c r="CV30" s="300">
        <f t="shared" si="38"/>
        <v>118800</v>
      </c>
      <c r="CW30" s="300">
        <f t="shared" si="38"/>
        <v>118800</v>
      </c>
      <c r="CX30" s="300">
        <f t="shared" si="38"/>
        <v>118800</v>
      </c>
      <c r="CY30" s="300">
        <f t="shared" si="38"/>
        <v>118800</v>
      </c>
      <c r="CZ30" s="300">
        <f t="shared" si="38"/>
        <v>118800</v>
      </c>
      <c r="DA30" s="300">
        <f t="shared" si="38"/>
        <v>118800</v>
      </c>
      <c r="DB30" s="300">
        <f t="shared" ref="DB30:DJ30" si="39">DB26*$F22</f>
        <v>118800</v>
      </c>
      <c r="DC30" s="300">
        <f t="shared" si="39"/>
        <v>118800</v>
      </c>
      <c r="DD30" s="300">
        <f t="shared" si="39"/>
        <v>118800</v>
      </c>
      <c r="DE30" s="300">
        <f t="shared" si="39"/>
        <v>118800</v>
      </c>
      <c r="DF30" s="300">
        <f t="shared" si="39"/>
        <v>118800</v>
      </c>
      <c r="DG30" s="300">
        <f t="shared" si="39"/>
        <v>118800</v>
      </c>
      <c r="DH30" s="300">
        <f t="shared" si="39"/>
        <v>0</v>
      </c>
      <c r="DI30" s="300">
        <f t="shared" si="39"/>
        <v>0</v>
      </c>
      <c r="DJ30" s="300">
        <f t="shared" si="39"/>
        <v>0</v>
      </c>
    </row>
    <row r="31" spans="1:114" x14ac:dyDescent="0.25">
      <c r="A31" s="294"/>
      <c r="B31" s="294"/>
      <c r="C31" s="295"/>
      <c r="D31" s="12"/>
      <c r="E31" s="296" t="s">
        <v>82</v>
      </c>
      <c r="F31" s="296"/>
      <c r="G31" s="296" t="s">
        <v>81</v>
      </c>
      <c r="H31" s="296"/>
      <c r="I31" s="296"/>
      <c r="J31" s="296">
        <f t="shared" ref="J31:AO31" si="40">J27*$F23</f>
        <v>1350000</v>
      </c>
      <c r="K31" s="296">
        <f t="shared" si="40"/>
        <v>1260000</v>
      </c>
      <c r="L31" s="296">
        <f t="shared" si="40"/>
        <v>1350000</v>
      </c>
      <c r="M31" s="296">
        <f t="shared" si="40"/>
        <v>1176000</v>
      </c>
      <c r="N31" s="296">
        <f t="shared" si="40"/>
        <v>1260000</v>
      </c>
      <c r="O31" s="296">
        <f t="shared" si="40"/>
        <v>1176000</v>
      </c>
      <c r="P31" s="296">
        <f t="shared" si="40"/>
        <v>1260000</v>
      </c>
      <c r="Q31" s="296">
        <f t="shared" si="40"/>
        <v>1050000</v>
      </c>
      <c r="R31" s="296">
        <f t="shared" si="40"/>
        <v>1125000</v>
      </c>
      <c r="S31" s="296">
        <f t="shared" si="40"/>
        <v>1050000</v>
      </c>
      <c r="T31" s="296">
        <f t="shared" si="40"/>
        <v>1125000</v>
      </c>
      <c r="U31" s="296">
        <f t="shared" si="40"/>
        <v>1050000</v>
      </c>
      <c r="V31" s="296">
        <f t="shared" si="40"/>
        <v>1125000</v>
      </c>
      <c r="W31" s="296">
        <f t="shared" si="40"/>
        <v>1050000</v>
      </c>
      <c r="X31" s="296">
        <f t="shared" si="40"/>
        <v>1125000</v>
      </c>
      <c r="Y31" s="296">
        <f t="shared" si="40"/>
        <v>1050000</v>
      </c>
      <c r="Z31" s="296">
        <f t="shared" si="40"/>
        <v>1125000</v>
      </c>
      <c r="AA31" s="296">
        <f t="shared" si="40"/>
        <v>1050000</v>
      </c>
      <c r="AB31" s="296">
        <f t="shared" si="40"/>
        <v>1125000</v>
      </c>
      <c r="AC31" s="296">
        <f t="shared" si="40"/>
        <v>1050000</v>
      </c>
      <c r="AD31" s="296">
        <f t="shared" si="40"/>
        <v>1125000</v>
      </c>
      <c r="AE31" s="296">
        <f t="shared" si="40"/>
        <v>1050000</v>
      </c>
      <c r="AF31" s="296">
        <f t="shared" si="40"/>
        <v>1125000</v>
      </c>
      <c r="AG31" s="296">
        <f t="shared" si="40"/>
        <v>1050000</v>
      </c>
      <c r="AH31" s="296">
        <f t="shared" si="40"/>
        <v>1125000</v>
      </c>
      <c r="AI31" s="296">
        <f t="shared" si="40"/>
        <v>1050000</v>
      </c>
      <c r="AJ31" s="296">
        <f t="shared" si="40"/>
        <v>1125000</v>
      </c>
      <c r="AK31" s="296">
        <f t="shared" si="40"/>
        <v>1050000</v>
      </c>
      <c r="AL31" s="296">
        <f t="shared" si="40"/>
        <v>1125000</v>
      </c>
      <c r="AM31" s="296">
        <f t="shared" si="40"/>
        <v>1050000</v>
      </c>
      <c r="AN31" s="296">
        <f t="shared" si="40"/>
        <v>1125000</v>
      </c>
      <c r="AO31" s="296">
        <f t="shared" si="40"/>
        <v>1050000</v>
      </c>
      <c r="AP31" s="296">
        <f t="shared" ref="AP31:BU31" si="41">AP27*$F23</f>
        <v>1125000</v>
      </c>
      <c r="AQ31" s="296">
        <f t="shared" si="41"/>
        <v>1050000</v>
      </c>
      <c r="AR31" s="296">
        <f t="shared" si="41"/>
        <v>1125000</v>
      </c>
      <c r="AS31" s="296">
        <f t="shared" si="41"/>
        <v>1050000</v>
      </c>
      <c r="AT31" s="296">
        <f t="shared" si="41"/>
        <v>1125000</v>
      </c>
      <c r="AU31" s="296">
        <f t="shared" si="41"/>
        <v>1050000</v>
      </c>
      <c r="AV31" s="296">
        <f t="shared" si="41"/>
        <v>1125000</v>
      </c>
      <c r="AW31" s="296">
        <f t="shared" si="41"/>
        <v>1050000</v>
      </c>
      <c r="AX31" s="296">
        <f t="shared" si="41"/>
        <v>1125000</v>
      </c>
      <c r="AY31" s="296">
        <f t="shared" si="41"/>
        <v>1050000</v>
      </c>
      <c r="AZ31" s="296">
        <f t="shared" si="41"/>
        <v>1125000</v>
      </c>
      <c r="BA31" s="296">
        <f t="shared" si="41"/>
        <v>1050000</v>
      </c>
      <c r="BB31" s="296">
        <f t="shared" si="41"/>
        <v>1125000</v>
      </c>
      <c r="BC31" s="296">
        <f t="shared" si="41"/>
        <v>1050000</v>
      </c>
      <c r="BD31" s="296">
        <f t="shared" si="41"/>
        <v>1125000</v>
      </c>
      <c r="BE31" s="296">
        <f t="shared" si="41"/>
        <v>1050000</v>
      </c>
      <c r="BF31" s="296">
        <f t="shared" si="41"/>
        <v>1125000</v>
      </c>
      <c r="BG31" s="296">
        <f t="shared" si="41"/>
        <v>1050000</v>
      </c>
      <c r="BH31" s="296">
        <f t="shared" si="41"/>
        <v>1050000</v>
      </c>
      <c r="BI31" s="296">
        <f t="shared" si="41"/>
        <v>1125000</v>
      </c>
      <c r="BJ31" s="296">
        <f t="shared" si="41"/>
        <v>1050000</v>
      </c>
      <c r="BK31" s="296">
        <f t="shared" si="41"/>
        <v>1125000</v>
      </c>
      <c r="BL31" s="296">
        <f t="shared" si="41"/>
        <v>1050000</v>
      </c>
      <c r="BM31" s="296">
        <f t="shared" si="41"/>
        <v>1125000</v>
      </c>
      <c r="BN31" s="296">
        <f t="shared" si="41"/>
        <v>1050000</v>
      </c>
      <c r="BO31" s="296">
        <f t="shared" si="41"/>
        <v>1125000</v>
      </c>
      <c r="BP31" s="296">
        <f t="shared" si="41"/>
        <v>1050000</v>
      </c>
      <c r="BQ31" s="296">
        <f t="shared" si="41"/>
        <v>1050000</v>
      </c>
      <c r="BR31" s="296">
        <f t="shared" si="41"/>
        <v>1125000</v>
      </c>
      <c r="BS31" s="296">
        <f t="shared" si="41"/>
        <v>1050000</v>
      </c>
      <c r="BT31" s="296">
        <f t="shared" si="41"/>
        <v>1125000</v>
      </c>
      <c r="BU31" s="296">
        <f t="shared" si="41"/>
        <v>1050000</v>
      </c>
      <c r="BV31" s="296">
        <f t="shared" ref="BV31:DA31" si="42">BV27*$F23</f>
        <v>1125000</v>
      </c>
      <c r="BW31" s="296">
        <f t="shared" si="42"/>
        <v>1350000</v>
      </c>
      <c r="BX31" s="296">
        <f t="shared" si="42"/>
        <v>1260000</v>
      </c>
      <c r="BY31" s="296">
        <f t="shared" si="42"/>
        <v>1350000</v>
      </c>
      <c r="BZ31" s="296">
        <f t="shared" si="42"/>
        <v>1176000</v>
      </c>
      <c r="CA31" s="296">
        <f t="shared" si="42"/>
        <v>1260000</v>
      </c>
      <c r="CB31" s="296">
        <f t="shared" si="42"/>
        <v>1176000</v>
      </c>
      <c r="CC31" s="296">
        <f t="shared" si="42"/>
        <v>1260000</v>
      </c>
      <c r="CD31" s="296">
        <f t="shared" si="42"/>
        <v>1050000</v>
      </c>
      <c r="CE31" s="296">
        <f t="shared" si="42"/>
        <v>1125000</v>
      </c>
      <c r="CF31" s="296">
        <f t="shared" si="42"/>
        <v>1050000</v>
      </c>
      <c r="CG31" s="296">
        <f t="shared" si="42"/>
        <v>1125000</v>
      </c>
      <c r="CH31" s="296">
        <f t="shared" si="42"/>
        <v>1050000</v>
      </c>
      <c r="CI31" s="296">
        <f t="shared" si="42"/>
        <v>1125000</v>
      </c>
      <c r="CJ31" s="296">
        <f t="shared" si="42"/>
        <v>1050000</v>
      </c>
      <c r="CK31" s="296">
        <f t="shared" si="42"/>
        <v>1125000</v>
      </c>
      <c r="CL31" s="296">
        <f t="shared" si="42"/>
        <v>1050000</v>
      </c>
      <c r="CM31" s="296">
        <f t="shared" si="42"/>
        <v>1125000</v>
      </c>
      <c r="CN31" s="296">
        <f t="shared" si="42"/>
        <v>1050000</v>
      </c>
      <c r="CO31" s="296">
        <f t="shared" si="42"/>
        <v>1125000</v>
      </c>
      <c r="CP31" s="296">
        <f t="shared" si="42"/>
        <v>1050000</v>
      </c>
      <c r="CQ31" s="296">
        <f t="shared" si="42"/>
        <v>1125000</v>
      </c>
      <c r="CR31" s="296">
        <f t="shared" si="42"/>
        <v>1050000</v>
      </c>
      <c r="CS31" s="296">
        <f t="shared" si="42"/>
        <v>1125000</v>
      </c>
      <c r="CT31" s="296">
        <f t="shared" si="42"/>
        <v>1050000</v>
      </c>
      <c r="CU31" s="296">
        <f t="shared" si="42"/>
        <v>1125000</v>
      </c>
      <c r="CV31" s="296">
        <f t="shared" si="42"/>
        <v>1050000</v>
      </c>
      <c r="CW31" s="296">
        <f t="shared" si="42"/>
        <v>1125000</v>
      </c>
      <c r="CX31" s="296">
        <f t="shared" si="42"/>
        <v>1050000</v>
      </c>
      <c r="CY31" s="296">
        <f t="shared" si="42"/>
        <v>1125000</v>
      </c>
      <c r="CZ31" s="296">
        <f t="shared" si="42"/>
        <v>1050000</v>
      </c>
      <c r="DA31" s="296">
        <f t="shared" si="42"/>
        <v>1125000</v>
      </c>
      <c r="DB31" s="296">
        <f t="shared" ref="DB31:DJ31" si="43">DB27*$F23</f>
        <v>1050000</v>
      </c>
      <c r="DC31" s="296">
        <f t="shared" si="43"/>
        <v>1125000</v>
      </c>
      <c r="DD31" s="296">
        <f t="shared" si="43"/>
        <v>1050000</v>
      </c>
      <c r="DE31" s="296">
        <f t="shared" si="43"/>
        <v>1125000</v>
      </c>
      <c r="DF31" s="296">
        <f t="shared" si="43"/>
        <v>1050000</v>
      </c>
      <c r="DG31" s="296">
        <f t="shared" si="43"/>
        <v>1125000</v>
      </c>
      <c r="DH31" s="296">
        <f t="shared" si="43"/>
        <v>0</v>
      </c>
      <c r="DI31" s="296">
        <f t="shared" si="43"/>
        <v>0</v>
      </c>
      <c r="DJ31" s="296">
        <f t="shared" si="43"/>
        <v>0</v>
      </c>
    </row>
    <row r="32" spans="1:114" x14ac:dyDescent="0.25">
      <c r="A32" s="294"/>
      <c r="B32" s="294"/>
      <c r="C32" s="295"/>
      <c r="D32" s="12"/>
      <c r="E32" s="296" t="s">
        <v>83</v>
      </c>
      <c r="F32" s="296"/>
      <c r="G32" s="296" t="s">
        <v>81</v>
      </c>
      <c r="H32" s="296"/>
      <c r="I32" s="296"/>
      <c r="J32" s="296">
        <f t="shared" ref="J32:AO32" si="44">J28*$F24</f>
        <v>336700</v>
      </c>
      <c r="K32" s="296">
        <f t="shared" si="44"/>
        <v>391300</v>
      </c>
      <c r="L32" s="296">
        <f t="shared" si="44"/>
        <v>391300</v>
      </c>
      <c r="M32" s="296">
        <f t="shared" si="44"/>
        <v>427700</v>
      </c>
      <c r="N32" s="296">
        <f t="shared" si="44"/>
        <v>427700</v>
      </c>
      <c r="O32" s="296">
        <f t="shared" si="44"/>
        <v>500500</v>
      </c>
      <c r="P32" s="296">
        <f t="shared" si="44"/>
        <v>500500</v>
      </c>
      <c r="Q32" s="296">
        <f t="shared" si="44"/>
        <v>500500</v>
      </c>
      <c r="R32" s="296">
        <f t="shared" si="44"/>
        <v>500500</v>
      </c>
      <c r="S32" s="296">
        <f t="shared" si="44"/>
        <v>609700</v>
      </c>
      <c r="T32" s="296">
        <f t="shared" si="44"/>
        <v>609700</v>
      </c>
      <c r="U32" s="296">
        <f t="shared" si="44"/>
        <v>682500</v>
      </c>
      <c r="V32" s="296">
        <f t="shared" si="44"/>
        <v>682500</v>
      </c>
      <c r="W32" s="296">
        <f t="shared" si="44"/>
        <v>773500</v>
      </c>
      <c r="X32" s="296">
        <f t="shared" si="44"/>
        <v>773500</v>
      </c>
      <c r="Y32" s="296">
        <f t="shared" si="44"/>
        <v>773500</v>
      </c>
      <c r="Z32" s="296">
        <f t="shared" si="44"/>
        <v>773500</v>
      </c>
      <c r="AA32" s="296">
        <f t="shared" si="44"/>
        <v>773500</v>
      </c>
      <c r="AB32" s="296">
        <f t="shared" si="44"/>
        <v>773500</v>
      </c>
      <c r="AC32" s="296">
        <f t="shared" si="44"/>
        <v>773500</v>
      </c>
      <c r="AD32" s="296">
        <f t="shared" si="44"/>
        <v>773500</v>
      </c>
      <c r="AE32" s="296">
        <f t="shared" si="44"/>
        <v>773500</v>
      </c>
      <c r="AF32" s="296">
        <f t="shared" si="44"/>
        <v>773500</v>
      </c>
      <c r="AG32" s="296">
        <f t="shared" si="44"/>
        <v>773500</v>
      </c>
      <c r="AH32" s="296">
        <f t="shared" si="44"/>
        <v>773500</v>
      </c>
      <c r="AI32" s="296">
        <f t="shared" si="44"/>
        <v>773500</v>
      </c>
      <c r="AJ32" s="296">
        <f t="shared" si="44"/>
        <v>773500</v>
      </c>
      <c r="AK32" s="296">
        <f t="shared" si="44"/>
        <v>773500</v>
      </c>
      <c r="AL32" s="296">
        <f t="shared" si="44"/>
        <v>773500</v>
      </c>
      <c r="AM32" s="296">
        <f t="shared" si="44"/>
        <v>773500</v>
      </c>
      <c r="AN32" s="296">
        <f t="shared" si="44"/>
        <v>773500</v>
      </c>
      <c r="AO32" s="296">
        <f t="shared" si="44"/>
        <v>773500</v>
      </c>
      <c r="AP32" s="296">
        <f t="shared" ref="AP32:BU32" si="45">AP28*$F24</f>
        <v>773500</v>
      </c>
      <c r="AQ32" s="296">
        <f t="shared" si="45"/>
        <v>773500</v>
      </c>
      <c r="AR32" s="296">
        <f t="shared" si="45"/>
        <v>773500</v>
      </c>
      <c r="AS32" s="296">
        <f t="shared" si="45"/>
        <v>773500</v>
      </c>
      <c r="AT32" s="296">
        <f t="shared" si="45"/>
        <v>773500</v>
      </c>
      <c r="AU32" s="296">
        <f t="shared" si="45"/>
        <v>773500</v>
      </c>
      <c r="AV32" s="296">
        <f t="shared" si="45"/>
        <v>773500</v>
      </c>
      <c r="AW32" s="296">
        <f t="shared" si="45"/>
        <v>773500</v>
      </c>
      <c r="AX32" s="296">
        <f t="shared" si="45"/>
        <v>773500</v>
      </c>
      <c r="AY32" s="296">
        <f t="shared" si="45"/>
        <v>773500</v>
      </c>
      <c r="AZ32" s="296">
        <f t="shared" si="45"/>
        <v>773500</v>
      </c>
      <c r="BA32" s="296">
        <f t="shared" si="45"/>
        <v>773500</v>
      </c>
      <c r="BB32" s="296">
        <f t="shared" si="45"/>
        <v>773500</v>
      </c>
      <c r="BC32" s="296">
        <f t="shared" si="45"/>
        <v>773500</v>
      </c>
      <c r="BD32" s="296">
        <f t="shared" si="45"/>
        <v>773500</v>
      </c>
      <c r="BE32" s="296">
        <f t="shared" si="45"/>
        <v>773500</v>
      </c>
      <c r="BF32" s="296">
        <f t="shared" si="45"/>
        <v>773500</v>
      </c>
      <c r="BG32" s="296">
        <f t="shared" si="45"/>
        <v>773500</v>
      </c>
      <c r="BH32" s="296">
        <f t="shared" si="45"/>
        <v>773500</v>
      </c>
      <c r="BI32" s="296">
        <f t="shared" si="45"/>
        <v>773500</v>
      </c>
      <c r="BJ32" s="296">
        <f t="shared" si="45"/>
        <v>773500</v>
      </c>
      <c r="BK32" s="296">
        <f t="shared" si="45"/>
        <v>773500</v>
      </c>
      <c r="BL32" s="296">
        <f t="shared" si="45"/>
        <v>773500</v>
      </c>
      <c r="BM32" s="296">
        <f t="shared" si="45"/>
        <v>773500</v>
      </c>
      <c r="BN32" s="296">
        <f t="shared" si="45"/>
        <v>773500</v>
      </c>
      <c r="BO32" s="296">
        <f t="shared" si="45"/>
        <v>773500</v>
      </c>
      <c r="BP32" s="296">
        <f t="shared" si="45"/>
        <v>773500</v>
      </c>
      <c r="BQ32" s="296">
        <f t="shared" si="45"/>
        <v>773500</v>
      </c>
      <c r="BR32" s="296">
        <f t="shared" si="45"/>
        <v>773500</v>
      </c>
      <c r="BS32" s="296">
        <f t="shared" si="45"/>
        <v>773500</v>
      </c>
      <c r="BT32" s="296">
        <f t="shared" si="45"/>
        <v>773500</v>
      </c>
      <c r="BU32" s="296">
        <f t="shared" si="45"/>
        <v>773500</v>
      </c>
      <c r="BV32" s="296">
        <f t="shared" ref="BV32:DA32" si="46">BV28*$F24</f>
        <v>773500</v>
      </c>
      <c r="BW32" s="296">
        <f t="shared" si="46"/>
        <v>336700</v>
      </c>
      <c r="BX32" s="296">
        <f t="shared" si="46"/>
        <v>391300</v>
      </c>
      <c r="BY32" s="296">
        <f t="shared" si="46"/>
        <v>391300</v>
      </c>
      <c r="BZ32" s="296">
        <f t="shared" si="46"/>
        <v>427700</v>
      </c>
      <c r="CA32" s="296">
        <f t="shared" si="46"/>
        <v>427700</v>
      </c>
      <c r="CB32" s="296">
        <f t="shared" si="46"/>
        <v>500500</v>
      </c>
      <c r="CC32" s="296">
        <f t="shared" si="46"/>
        <v>500500</v>
      </c>
      <c r="CD32" s="296">
        <f t="shared" si="46"/>
        <v>500500</v>
      </c>
      <c r="CE32" s="296">
        <f t="shared" si="46"/>
        <v>500500</v>
      </c>
      <c r="CF32" s="296">
        <f t="shared" si="46"/>
        <v>609700</v>
      </c>
      <c r="CG32" s="296">
        <f t="shared" si="46"/>
        <v>609700</v>
      </c>
      <c r="CH32" s="296">
        <f t="shared" si="46"/>
        <v>682500</v>
      </c>
      <c r="CI32" s="296">
        <f t="shared" si="46"/>
        <v>682500</v>
      </c>
      <c r="CJ32" s="296">
        <f t="shared" si="46"/>
        <v>773500</v>
      </c>
      <c r="CK32" s="296">
        <f t="shared" si="46"/>
        <v>773500</v>
      </c>
      <c r="CL32" s="296">
        <f t="shared" si="46"/>
        <v>773500</v>
      </c>
      <c r="CM32" s="296">
        <f t="shared" si="46"/>
        <v>773500</v>
      </c>
      <c r="CN32" s="296">
        <f t="shared" si="46"/>
        <v>773500</v>
      </c>
      <c r="CO32" s="296">
        <f t="shared" si="46"/>
        <v>773500</v>
      </c>
      <c r="CP32" s="296">
        <f t="shared" si="46"/>
        <v>773500</v>
      </c>
      <c r="CQ32" s="296">
        <f t="shared" si="46"/>
        <v>773500</v>
      </c>
      <c r="CR32" s="296">
        <f t="shared" si="46"/>
        <v>773500</v>
      </c>
      <c r="CS32" s="296">
        <f t="shared" si="46"/>
        <v>773500</v>
      </c>
      <c r="CT32" s="296">
        <f t="shared" si="46"/>
        <v>773500</v>
      </c>
      <c r="CU32" s="296">
        <f t="shared" si="46"/>
        <v>773500</v>
      </c>
      <c r="CV32" s="296">
        <f t="shared" si="46"/>
        <v>773500</v>
      </c>
      <c r="CW32" s="296">
        <f t="shared" si="46"/>
        <v>773500</v>
      </c>
      <c r="CX32" s="296">
        <f t="shared" si="46"/>
        <v>773500</v>
      </c>
      <c r="CY32" s="296">
        <f t="shared" si="46"/>
        <v>773500</v>
      </c>
      <c r="CZ32" s="296">
        <f t="shared" si="46"/>
        <v>773500</v>
      </c>
      <c r="DA32" s="296">
        <f t="shared" si="46"/>
        <v>773500</v>
      </c>
      <c r="DB32" s="296">
        <f t="shared" ref="DB32:DJ32" si="47">DB28*$F24</f>
        <v>773500</v>
      </c>
      <c r="DC32" s="296">
        <f t="shared" si="47"/>
        <v>773500</v>
      </c>
      <c r="DD32" s="296">
        <f t="shared" si="47"/>
        <v>773500</v>
      </c>
      <c r="DE32" s="296">
        <f t="shared" si="47"/>
        <v>773500</v>
      </c>
      <c r="DF32" s="296">
        <f t="shared" si="47"/>
        <v>773500</v>
      </c>
      <c r="DG32" s="296">
        <f t="shared" si="47"/>
        <v>773500</v>
      </c>
      <c r="DH32" s="296">
        <f t="shared" si="47"/>
        <v>0</v>
      </c>
      <c r="DI32" s="296">
        <f t="shared" si="47"/>
        <v>0</v>
      </c>
      <c r="DJ32" s="296">
        <f t="shared" si="47"/>
        <v>0</v>
      </c>
    </row>
    <row r="33" spans="1:114" s="326" customFormat="1" x14ac:dyDescent="0.25">
      <c r="A33" s="324"/>
      <c r="B33" s="324"/>
      <c r="C33" s="325"/>
      <c r="E33" s="327" t="s">
        <v>84</v>
      </c>
      <c r="F33" s="327"/>
      <c r="G33" s="327" t="s">
        <v>81</v>
      </c>
      <c r="H33" s="327"/>
      <c r="I33" s="327"/>
      <c r="J33" s="327">
        <f t="shared" ref="J33:AO33" si="48">J29*$F25</f>
        <v>240000</v>
      </c>
      <c r="K33" s="327">
        <f t="shared" si="48"/>
        <v>216000</v>
      </c>
      <c r="L33" s="327">
        <f t="shared" si="48"/>
        <v>216000</v>
      </c>
      <c r="M33" s="327">
        <f t="shared" si="48"/>
        <v>255000</v>
      </c>
      <c r="N33" s="327">
        <f t="shared" si="48"/>
        <v>255000</v>
      </c>
      <c r="O33" s="327">
        <f t="shared" si="48"/>
        <v>225000</v>
      </c>
      <c r="P33" s="327">
        <f t="shared" si="48"/>
        <v>225000</v>
      </c>
      <c r="Q33" s="327">
        <f t="shared" si="48"/>
        <v>292500</v>
      </c>
      <c r="R33" s="327">
        <f t="shared" si="48"/>
        <v>292500</v>
      </c>
      <c r="S33" s="327">
        <f t="shared" si="48"/>
        <v>292500</v>
      </c>
      <c r="T33" s="327">
        <f t="shared" si="48"/>
        <v>292500</v>
      </c>
      <c r="U33" s="327">
        <f t="shared" si="48"/>
        <v>292500</v>
      </c>
      <c r="V33" s="327">
        <f t="shared" si="48"/>
        <v>292500</v>
      </c>
      <c r="W33" s="327">
        <f t="shared" si="48"/>
        <v>292500</v>
      </c>
      <c r="X33" s="327">
        <f t="shared" si="48"/>
        <v>292500</v>
      </c>
      <c r="Y33" s="327">
        <f t="shared" si="48"/>
        <v>292500</v>
      </c>
      <c r="Z33" s="327">
        <f t="shared" si="48"/>
        <v>292500</v>
      </c>
      <c r="AA33" s="327">
        <f t="shared" si="48"/>
        <v>292500</v>
      </c>
      <c r="AB33" s="327">
        <f t="shared" si="48"/>
        <v>292500</v>
      </c>
      <c r="AC33" s="327">
        <f t="shared" si="48"/>
        <v>292500</v>
      </c>
      <c r="AD33" s="327">
        <f t="shared" si="48"/>
        <v>292500</v>
      </c>
      <c r="AE33" s="327">
        <f t="shared" si="48"/>
        <v>292500</v>
      </c>
      <c r="AF33" s="327">
        <f t="shared" si="48"/>
        <v>292500</v>
      </c>
      <c r="AG33" s="327">
        <f t="shared" si="48"/>
        <v>292500</v>
      </c>
      <c r="AH33" s="327">
        <f t="shared" si="48"/>
        <v>292500</v>
      </c>
      <c r="AI33" s="327">
        <f t="shared" si="48"/>
        <v>292500</v>
      </c>
      <c r="AJ33" s="327">
        <f t="shared" si="48"/>
        <v>292500</v>
      </c>
      <c r="AK33" s="327">
        <f t="shared" si="48"/>
        <v>292500</v>
      </c>
      <c r="AL33" s="327">
        <f t="shared" si="48"/>
        <v>292500</v>
      </c>
      <c r="AM33" s="327">
        <f t="shared" si="48"/>
        <v>292500</v>
      </c>
      <c r="AN33" s="327">
        <f t="shared" si="48"/>
        <v>292500</v>
      </c>
      <c r="AO33" s="327">
        <f t="shared" si="48"/>
        <v>292500</v>
      </c>
      <c r="AP33" s="327">
        <f t="shared" ref="AP33:BU33" si="49">AP29*$F25</f>
        <v>292500</v>
      </c>
      <c r="AQ33" s="327">
        <f t="shared" si="49"/>
        <v>292500</v>
      </c>
      <c r="AR33" s="327">
        <f t="shared" si="49"/>
        <v>292500</v>
      </c>
      <c r="AS33" s="327">
        <f t="shared" si="49"/>
        <v>292500</v>
      </c>
      <c r="AT33" s="327">
        <f t="shared" si="49"/>
        <v>292500</v>
      </c>
      <c r="AU33" s="327">
        <f t="shared" si="49"/>
        <v>292500</v>
      </c>
      <c r="AV33" s="327">
        <f t="shared" si="49"/>
        <v>292500</v>
      </c>
      <c r="AW33" s="327">
        <f t="shared" si="49"/>
        <v>292500</v>
      </c>
      <c r="AX33" s="327">
        <f t="shared" si="49"/>
        <v>292500</v>
      </c>
      <c r="AY33" s="327">
        <f t="shared" si="49"/>
        <v>292500</v>
      </c>
      <c r="AZ33" s="327">
        <f t="shared" si="49"/>
        <v>292500</v>
      </c>
      <c r="BA33" s="327">
        <f t="shared" si="49"/>
        <v>292500</v>
      </c>
      <c r="BB33" s="327">
        <f t="shared" si="49"/>
        <v>292500</v>
      </c>
      <c r="BC33" s="327">
        <f t="shared" si="49"/>
        <v>292500</v>
      </c>
      <c r="BD33" s="327">
        <f t="shared" si="49"/>
        <v>292500</v>
      </c>
      <c r="BE33" s="327">
        <f t="shared" si="49"/>
        <v>292500</v>
      </c>
      <c r="BF33" s="327">
        <f t="shared" si="49"/>
        <v>292500</v>
      </c>
      <c r="BG33" s="327">
        <f t="shared" si="49"/>
        <v>292500</v>
      </c>
      <c r="BH33" s="327">
        <f t="shared" si="49"/>
        <v>292500</v>
      </c>
      <c r="BI33" s="327">
        <f t="shared" si="49"/>
        <v>292500</v>
      </c>
      <c r="BJ33" s="327">
        <f t="shared" si="49"/>
        <v>292500</v>
      </c>
      <c r="BK33" s="327">
        <f t="shared" si="49"/>
        <v>292500</v>
      </c>
      <c r="BL33" s="327">
        <f t="shared" si="49"/>
        <v>292500</v>
      </c>
      <c r="BM33" s="327">
        <f t="shared" si="49"/>
        <v>292500</v>
      </c>
      <c r="BN33" s="327">
        <f t="shared" si="49"/>
        <v>292500</v>
      </c>
      <c r="BO33" s="327">
        <f t="shared" si="49"/>
        <v>292500</v>
      </c>
      <c r="BP33" s="327">
        <f t="shared" si="49"/>
        <v>292500</v>
      </c>
      <c r="BQ33" s="327">
        <f t="shared" si="49"/>
        <v>292500</v>
      </c>
      <c r="BR33" s="327">
        <f t="shared" si="49"/>
        <v>292500</v>
      </c>
      <c r="BS33" s="327">
        <f t="shared" si="49"/>
        <v>292500</v>
      </c>
      <c r="BT33" s="327">
        <f t="shared" si="49"/>
        <v>292500</v>
      </c>
      <c r="BU33" s="327">
        <f t="shared" si="49"/>
        <v>292500</v>
      </c>
      <c r="BV33" s="327">
        <f t="shared" ref="BV33:DA33" si="50">BV29*$F25</f>
        <v>292500</v>
      </c>
      <c r="BW33" s="327">
        <f t="shared" si="50"/>
        <v>240000</v>
      </c>
      <c r="BX33" s="327">
        <f t="shared" si="50"/>
        <v>216000</v>
      </c>
      <c r="BY33" s="327">
        <f t="shared" si="50"/>
        <v>216000</v>
      </c>
      <c r="BZ33" s="327">
        <f t="shared" si="50"/>
        <v>255000</v>
      </c>
      <c r="CA33" s="327">
        <f t="shared" si="50"/>
        <v>255000</v>
      </c>
      <c r="CB33" s="327">
        <f t="shared" si="50"/>
        <v>225000</v>
      </c>
      <c r="CC33" s="327">
        <f t="shared" si="50"/>
        <v>225000</v>
      </c>
      <c r="CD33" s="327">
        <f t="shared" si="50"/>
        <v>292500</v>
      </c>
      <c r="CE33" s="327">
        <f t="shared" si="50"/>
        <v>292500</v>
      </c>
      <c r="CF33" s="327">
        <f t="shared" si="50"/>
        <v>292500</v>
      </c>
      <c r="CG33" s="327">
        <f t="shared" si="50"/>
        <v>292500</v>
      </c>
      <c r="CH33" s="327">
        <f t="shared" si="50"/>
        <v>292500</v>
      </c>
      <c r="CI33" s="327">
        <f t="shared" si="50"/>
        <v>292500</v>
      </c>
      <c r="CJ33" s="327">
        <f t="shared" si="50"/>
        <v>292500</v>
      </c>
      <c r="CK33" s="327">
        <f t="shared" si="50"/>
        <v>292500</v>
      </c>
      <c r="CL33" s="327">
        <f t="shared" si="50"/>
        <v>292500</v>
      </c>
      <c r="CM33" s="327">
        <f t="shared" si="50"/>
        <v>292500</v>
      </c>
      <c r="CN33" s="327">
        <f t="shared" si="50"/>
        <v>292500</v>
      </c>
      <c r="CO33" s="327">
        <f t="shared" si="50"/>
        <v>292500</v>
      </c>
      <c r="CP33" s="327">
        <f t="shared" si="50"/>
        <v>292500</v>
      </c>
      <c r="CQ33" s="327">
        <f t="shared" si="50"/>
        <v>292500</v>
      </c>
      <c r="CR33" s="327">
        <f t="shared" si="50"/>
        <v>292500</v>
      </c>
      <c r="CS33" s="327">
        <f t="shared" si="50"/>
        <v>292500</v>
      </c>
      <c r="CT33" s="327">
        <f t="shared" si="50"/>
        <v>292500</v>
      </c>
      <c r="CU33" s="327">
        <f t="shared" si="50"/>
        <v>292500</v>
      </c>
      <c r="CV33" s="327">
        <f t="shared" si="50"/>
        <v>292500</v>
      </c>
      <c r="CW33" s="327">
        <f t="shared" si="50"/>
        <v>292500</v>
      </c>
      <c r="CX33" s="327">
        <f t="shared" si="50"/>
        <v>292500</v>
      </c>
      <c r="CY33" s="327">
        <f t="shared" si="50"/>
        <v>292500</v>
      </c>
      <c r="CZ33" s="327">
        <f t="shared" si="50"/>
        <v>292500</v>
      </c>
      <c r="DA33" s="327">
        <f t="shared" si="50"/>
        <v>292500</v>
      </c>
      <c r="DB33" s="327">
        <f t="shared" ref="DB33:DJ33" si="51">DB29*$F25</f>
        <v>292500</v>
      </c>
      <c r="DC33" s="327">
        <f t="shared" si="51"/>
        <v>292500</v>
      </c>
      <c r="DD33" s="327">
        <f t="shared" si="51"/>
        <v>292500</v>
      </c>
      <c r="DE33" s="327">
        <f t="shared" si="51"/>
        <v>292500</v>
      </c>
      <c r="DF33" s="327">
        <f t="shared" si="51"/>
        <v>292500</v>
      </c>
      <c r="DG33" s="327">
        <f t="shared" si="51"/>
        <v>292500</v>
      </c>
      <c r="DH33" s="327">
        <f t="shared" si="51"/>
        <v>0</v>
      </c>
      <c r="DI33" s="327">
        <f t="shared" si="51"/>
        <v>0</v>
      </c>
      <c r="DJ33" s="327">
        <f t="shared" si="51"/>
        <v>0</v>
      </c>
    </row>
    <row r="34" spans="1:114" x14ac:dyDescent="0.25">
      <c r="A34" s="294"/>
      <c r="B34" s="294"/>
      <c r="C34" s="295"/>
      <c r="D34" s="12"/>
      <c r="E34" s="296"/>
      <c r="F34" s="296"/>
      <c r="G34" s="296"/>
      <c r="H34" s="296"/>
      <c r="I34" s="296"/>
      <c r="J34" s="296"/>
      <c r="K34" s="296"/>
      <c r="L34" s="296"/>
      <c r="M34" s="296"/>
      <c r="N34" s="296"/>
      <c r="O34" s="296"/>
      <c r="P34" s="296"/>
      <c r="Q34" s="296"/>
      <c r="R34" s="296"/>
      <c r="S34" s="296"/>
      <c r="T34" s="296"/>
      <c r="U34" s="296"/>
      <c r="V34" s="296"/>
      <c r="W34" s="296"/>
      <c r="X34" s="296"/>
      <c r="Y34" s="296"/>
      <c r="Z34" s="296"/>
      <c r="AA34" s="296"/>
      <c r="AB34" s="296"/>
      <c r="AC34" s="296"/>
      <c r="AD34" s="296"/>
      <c r="AE34" s="296"/>
      <c r="AF34" s="296"/>
      <c r="AG34" s="296"/>
      <c r="AH34" s="296"/>
      <c r="AI34" s="296"/>
      <c r="AJ34" s="296"/>
      <c r="AK34" s="296"/>
      <c r="AL34" s="296"/>
      <c r="AM34" s="296"/>
      <c r="AN34" s="296"/>
      <c r="AO34" s="296"/>
      <c r="AP34" s="296"/>
      <c r="AQ34" s="296"/>
      <c r="AR34" s="296"/>
      <c r="AS34" s="296"/>
      <c r="AT34" s="296"/>
      <c r="AU34" s="296"/>
      <c r="AV34" s="296"/>
      <c r="AW34" s="296"/>
      <c r="AX34" s="296"/>
      <c r="AY34" s="296"/>
      <c r="AZ34" s="296"/>
      <c r="BA34" s="296"/>
      <c r="BB34" s="296"/>
      <c r="BC34" s="296"/>
      <c r="BD34" s="296"/>
      <c r="BE34" s="296"/>
      <c r="BF34" s="296"/>
      <c r="BG34" s="296"/>
      <c r="BH34" s="296"/>
      <c r="BI34" s="296"/>
      <c r="BJ34" s="296"/>
      <c r="BK34" s="296"/>
      <c r="BL34" s="296"/>
      <c r="BM34" s="296"/>
      <c r="BN34" s="296"/>
      <c r="BO34" s="296"/>
      <c r="BP34" s="296"/>
      <c r="BQ34" s="296"/>
      <c r="BR34" s="296"/>
      <c r="BS34" s="296"/>
      <c r="BT34" s="296"/>
      <c r="BU34" s="296"/>
      <c r="BV34" s="296"/>
      <c r="BW34" s="296"/>
      <c r="BX34" s="296"/>
      <c r="BY34" s="296"/>
      <c r="BZ34" s="296"/>
      <c r="CA34" s="296"/>
      <c r="CB34" s="296"/>
      <c r="CC34" s="296"/>
      <c r="CD34" s="296"/>
      <c r="CE34" s="296"/>
      <c r="CF34" s="296"/>
      <c r="CG34" s="296"/>
      <c r="CH34" s="296"/>
      <c r="CI34" s="296"/>
      <c r="CJ34" s="296"/>
      <c r="CK34" s="296"/>
      <c r="CL34" s="296"/>
      <c r="CM34" s="296"/>
      <c r="CN34" s="296"/>
      <c r="CO34" s="296"/>
      <c r="CP34" s="296"/>
      <c r="CQ34" s="296"/>
      <c r="CR34" s="296"/>
      <c r="CS34" s="296"/>
      <c r="CT34" s="296"/>
      <c r="CU34" s="296"/>
      <c r="CV34" s="296"/>
      <c r="CW34" s="296"/>
      <c r="CX34" s="296"/>
      <c r="CY34" s="296"/>
      <c r="CZ34" s="296"/>
      <c r="DA34" s="296"/>
      <c r="DB34" s="296"/>
      <c r="DC34" s="296"/>
      <c r="DD34" s="296"/>
      <c r="DE34" s="296"/>
      <c r="DF34" s="296"/>
      <c r="DG34" s="296"/>
      <c r="DH34" s="296"/>
      <c r="DI34" s="296"/>
      <c r="DJ34" s="296"/>
    </row>
    <row r="35" spans="1:114" x14ac:dyDescent="0.25">
      <c r="A35" s="294"/>
      <c r="B35" s="294"/>
      <c r="C35" s="295"/>
      <c r="D35" s="12"/>
      <c r="E35" s="296"/>
      <c r="F35" s="296"/>
      <c r="G35" s="296"/>
      <c r="H35" s="296"/>
      <c r="I35" s="296"/>
      <c r="J35" s="296"/>
      <c r="K35" s="296"/>
      <c r="L35" s="296"/>
      <c r="M35" s="296"/>
      <c r="N35" s="296"/>
      <c r="O35" s="296"/>
      <c r="P35" s="296"/>
      <c r="Q35" s="296"/>
      <c r="R35" s="296"/>
      <c r="S35" s="296"/>
      <c r="T35" s="296"/>
      <c r="U35" s="296"/>
      <c r="V35" s="296"/>
      <c r="W35" s="296"/>
      <c r="X35" s="296"/>
      <c r="Y35" s="296"/>
      <c r="Z35" s="296"/>
      <c r="AA35" s="296"/>
      <c r="AB35" s="296"/>
      <c r="AC35" s="296"/>
      <c r="AD35" s="296"/>
      <c r="AE35" s="296"/>
      <c r="AF35" s="296"/>
      <c r="AG35" s="296"/>
      <c r="AH35" s="296"/>
      <c r="AI35" s="296"/>
      <c r="AJ35" s="296"/>
      <c r="AK35" s="296"/>
      <c r="AL35" s="296"/>
      <c r="AM35" s="296"/>
      <c r="AN35" s="296"/>
      <c r="AO35" s="296"/>
      <c r="AP35" s="296"/>
      <c r="AQ35" s="296"/>
      <c r="AR35" s="296"/>
      <c r="AS35" s="296"/>
      <c r="AT35" s="296"/>
      <c r="AU35" s="296"/>
      <c r="AV35" s="296"/>
      <c r="AW35" s="296"/>
      <c r="AX35" s="296"/>
      <c r="AY35" s="296"/>
      <c r="AZ35" s="296"/>
      <c r="BA35" s="296"/>
      <c r="BB35" s="296"/>
      <c r="BC35" s="296"/>
      <c r="BD35" s="296"/>
      <c r="BE35" s="296"/>
      <c r="BF35" s="296"/>
      <c r="BG35" s="296"/>
      <c r="BH35" s="296"/>
      <c r="BI35" s="296"/>
      <c r="BJ35" s="296"/>
      <c r="BK35" s="296"/>
      <c r="BL35" s="296"/>
      <c r="BM35" s="296"/>
      <c r="BN35" s="296"/>
      <c r="BO35" s="296"/>
      <c r="BP35" s="296"/>
      <c r="BQ35" s="296"/>
      <c r="BR35" s="296"/>
      <c r="BS35" s="296"/>
      <c r="BT35" s="296"/>
      <c r="BU35" s="296"/>
      <c r="BV35" s="296"/>
      <c r="BW35" s="296"/>
      <c r="BX35" s="296"/>
      <c r="BY35" s="296"/>
      <c r="BZ35" s="296"/>
      <c r="CA35" s="296"/>
      <c r="CB35" s="296"/>
      <c r="CC35" s="296"/>
      <c r="CD35" s="296"/>
      <c r="CE35" s="296"/>
      <c r="CF35" s="296"/>
      <c r="CG35" s="296"/>
      <c r="CH35" s="296"/>
      <c r="CI35" s="296"/>
      <c r="CJ35" s="296"/>
      <c r="CK35" s="296"/>
      <c r="CL35" s="296"/>
      <c r="CM35" s="296"/>
      <c r="CN35" s="296"/>
      <c r="CO35" s="296"/>
      <c r="CP35" s="296"/>
      <c r="CQ35" s="296"/>
      <c r="CR35" s="296"/>
      <c r="CS35" s="296"/>
      <c r="CT35" s="296"/>
      <c r="CU35" s="296"/>
      <c r="CV35" s="296"/>
      <c r="CW35" s="296"/>
      <c r="CX35" s="296"/>
      <c r="CY35" s="296"/>
      <c r="CZ35" s="296"/>
      <c r="DA35" s="296"/>
      <c r="DB35" s="296"/>
      <c r="DC35" s="296"/>
      <c r="DD35" s="296"/>
      <c r="DE35" s="296"/>
      <c r="DF35" s="296"/>
      <c r="DG35" s="296"/>
      <c r="DH35" s="296"/>
      <c r="DI35" s="296"/>
      <c r="DJ35" s="296"/>
    </row>
    <row r="36" spans="1:114" s="309" customFormat="1" x14ac:dyDescent="0.25">
      <c r="A36" s="306"/>
      <c r="B36" s="306"/>
      <c r="C36" s="307"/>
      <c r="D36" s="308"/>
      <c r="E36" s="328" t="str">
        <f xml:space="preserve"> InpS!E$22</f>
        <v>Occupancy - domestic chartered</v>
      </c>
      <c r="F36" s="328">
        <f xml:space="preserve"> InpS!F$22</f>
        <v>0</v>
      </c>
      <c r="G36" s="328" t="str">
        <f xml:space="preserve"> InpS!G$22</f>
        <v>%</v>
      </c>
      <c r="H36" s="328">
        <f xml:space="preserve"> InpS!H$22</f>
        <v>0</v>
      </c>
      <c r="I36" s="328">
        <f xml:space="preserve"> InpS!I$22</f>
        <v>0</v>
      </c>
      <c r="J36" s="328">
        <f xml:space="preserve"> InpS!J$22</f>
        <v>0.6</v>
      </c>
      <c r="K36" s="328">
        <f xml:space="preserve"> InpS!K$22</f>
        <v>0.6</v>
      </c>
      <c r="L36" s="328">
        <f xml:space="preserve"> InpS!L$22</f>
        <v>0.6</v>
      </c>
      <c r="M36" s="328">
        <f xml:space="preserve"> InpS!M$22</f>
        <v>0.6</v>
      </c>
      <c r="N36" s="328">
        <f xml:space="preserve"> InpS!N$22</f>
        <v>0.7</v>
      </c>
      <c r="O36" s="328">
        <f xml:space="preserve"> InpS!O$22</f>
        <v>0.7</v>
      </c>
      <c r="P36" s="328">
        <f xml:space="preserve"> InpS!P$22</f>
        <v>0.7</v>
      </c>
      <c r="Q36" s="328">
        <f xml:space="preserve"> InpS!Q$22</f>
        <v>0.7</v>
      </c>
      <c r="R36" s="328">
        <f xml:space="preserve"> InpS!R$22</f>
        <v>0.7</v>
      </c>
      <c r="S36" s="328">
        <f xml:space="preserve"> InpS!S$22</f>
        <v>0.7</v>
      </c>
      <c r="T36" s="328">
        <f xml:space="preserve"> InpS!T$22</f>
        <v>0.7</v>
      </c>
      <c r="U36" s="328">
        <f xml:space="preserve"> InpS!U$22</f>
        <v>0.7</v>
      </c>
      <c r="V36" s="328">
        <f xml:space="preserve"> InpS!V$22</f>
        <v>0.7</v>
      </c>
      <c r="W36" s="328">
        <f xml:space="preserve"> InpS!W$22</f>
        <v>0.7</v>
      </c>
      <c r="X36" s="328">
        <f xml:space="preserve"> InpS!X$22</f>
        <v>0.7</v>
      </c>
      <c r="Y36" s="328">
        <f xml:space="preserve"> InpS!Y$22</f>
        <v>0.7</v>
      </c>
      <c r="Z36" s="328">
        <f xml:space="preserve"> InpS!Z$22</f>
        <v>0.7</v>
      </c>
      <c r="AA36" s="328">
        <f xml:space="preserve"> InpS!AA$22</f>
        <v>0.7</v>
      </c>
      <c r="AB36" s="328">
        <f xml:space="preserve"> InpS!AB$22</f>
        <v>0.7</v>
      </c>
      <c r="AC36" s="328">
        <f xml:space="preserve"> InpS!AC$22</f>
        <v>0.7</v>
      </c>
      <c r="AD36" s="328">
        <f xml:space="preserve"> InpS!AD$22</f>
        <v>0.79</v>
      </c>
      <c r="AE36" s="328">
        <f xml:space="preserve"> InpS!AE$22</f>
        <v>0.79</v>
      </c>
      <c r="AF36" s="328">
        <f xml:space="preserve"> InpS!AF$22</f>
        <v>0.79</v>
      </c>
      <c r="AG36" s="328">
        <f xml:space="preserve"> InpS!AG$22</f>
        <v>0.79</v>
      </c>
      <c r="AH36" s="328">
        <f xml:space="preserve"> InpS!AH$22</f>
        <v>0.79</v>
      </c>
      <c r="AI36" s="328">
        <f xml:space="preserve"> InpS!AI$22</f>
        <v>0.79</v>
      </c>
      <c r="AJ36" s="328">
        <f xml:space="preserve"> InpS!AJ$22</f>
        <v>0.79</v>
      </c>
      <c r="AK36" s="328">
        <f xml:space="preserve"> InpS!AK$22</f>
        <v>0.79</v>
      </c>
      <c r="AL36" s="328">
        <f xml:space="preserve"> InpS!AL$22</f>
        <v>0.79</v>
      </c>
      <c r="AM36" s="328">
        <f xml:space="preserve"> InpS!AM$22</f>
        <v>0.79</v>
      </c>
      <c r="AN36" s="328">
        <f xml:space="preserve"> InpS!AN$22</f>
        <v>0.79</v>
      </c>
      <c r="AO36" s="328">
        <f xml:space="preserve"> InpS!AO$22</f>
        <v>0.79</v>
      </c>
      <c r="AP36" s="328">
        <f xml:space="preserve"> InpS!AP$22</f>
        <v>0.79</v>
      </c>
      <c r="AQ36" s="328">
        <f xml:space="preserve"> InpS!AQ$22</f>
        <v>0.79</v>
      </c>
      <c r="AR36" s="328">
        <f xml:space="preserve"> InpS!AR$22</f>
        <v>0.79</v>
      </c>
      <c r="AS36" s="328">
        <f xml:space="preserve"> InpS!AS$22</f>
        <v>0.79</v>
      </c>
      <c r="AT36" s="328">
        <f xml:space="preserve"> InpS!AT$22</f>
        <v>0.79</v>
      </c>
      <c r="AU36" s="328">
        <f xml:space="preserve"> InpS!AU$22</f>
        <v>0.79</v>
      </c>
      <c r="AV36" s="328">
        <f xml:space="preserve"> InpS!AV$22</f>
        <v>0.79</v>
      </c>
      <c r="AW36" s="328">
        <f xml:space="preserve"> InpS!AW$22</f>
        <v>0.79</v>
      </c>
      <c r="AX36" s="328">
        <f xml:space="preserve"> InpS!AX$22</f>
        <v>0.7</v>
      </c>
      <c r="AY36" s="328">
        <f xml:space="preserve"> InpS!AY$22</f>
        <v>0.7</v>
      </c>
      <c r="AZ36" s="328">
        <f xml:space="preserve"> InpS!AZ$22</f>
        <v>0.7</v>
      </c>
      <c r="BA36" s="328">
        <f xml:space="preserve"> InpS!BA$22</f>
        <v>0.7</v>
      </c>
      <c r="BB36" s="328">
        <f xml:space="preserve"> InpS!BB$22</f>
        <v>0.7</v>
      </c>
      <c r="BC36" s="328">
        <f xml:space="preserve"> InpS!BC$22</f>
        <v>0.7</v>
      </c>
      <c r="BD36" s="328">
        <f xml:space="preserve"> InpS!BD$22</f>
        <v>0.7</v>
      </c>
      <c r="BE36" s="328">
        <f xml:space="preserve"> InpS!BE$22</f>
        <v>0.7</v>
      </c>
      <c r="BF36" s="328">
        <f xml:space="preserve"> InpS!BF$22</f>
        <v>0.65</v>
      </c>
      <c r="BG36" s="328">
        <f xml:space="preserve"> InpS!BG$22</f>
        <v>0.65</v>
      </c>
      <c r="BH36" s="328">
        <f xml:space="preserve"> InpS!BH$22</f>
        <v>0.65</v>
      </c>
      <c r="BI36" s="328">
        <f xml:space="preserve"> InpS!BI$22</f>
        <v>0.65</v>
      </c>
      <c r="BJ36" s="328">
        <f xml:space="preserve"> InpS!BJ$22</f>
        <v>0.6</v>
      </c>
      <c r="BK36" s="328">
        <f xml:space="preserve"> InpS!BK$22</f>
        <v>0.6</v>
      </c>
      <c r="BL36" s="328">
        <f xml:space="preserve"> InpS!BL$22</f>
        <v>0.6</v>
      </c>
      <c r="BM36" s="328">
        <f xml:space="preserve"> InpS!BM$22</f>
        <v>0.6</v>
      </c>
      <c r="BN36" s="328">
        <f xml:space="preserve"> InpS!BN$22</f>
        <v>0.6</v>
      </c>
      <c r="BO36" s="328">
        <f xml:space="preserve"> InpS!BO$22</f>
        <v>0.6</v>
      </c>
      <c r="BP36" s="328">
        <f xml:space="preserve"> InpS!BP$22</f>
        <v>0.6</v>
      </c>
      <c r="BQ36" s="328">
        <f xml:space="preserve"> InpS!BQ$22</f>
        <v>0.6</v>
      </c>
      <c r="BR36" s="328">
        <f xml:space="preserve"> InpS!BR$22</f>
        <v>0.6</v>
      </c>
      <c r="BS36" s="328">
        <f xml:space="preserve"> InpS!BS$22</f>
        <v>0.6</v>
      </c>
      <c r="BT36" s="328">
        <f xml:space="preserve"> InpS!BT$22</f>
        <v>0.6</v>
      </c>
      <c r="BU36" s="328">
        <f xml:space="preserve"> InpS!BU$22</f>
        <v>0.6</v>
      </c>
      <c r="BV36" s="328">
        <f xml:space="preserve"> InpS!BV$22</f>
        <v>0.6</v>
      </c>
      <c r="BW36" s="328">
        <f xml:space="preserve"> InpS!BW$22</f>
        <v>0.6</v>
      </c>
      <c r="BX36" s="328">
        <f xml:space="preserve"> InpS!BX$22</f>
        <v>0.6</v>
      </c>
      <c r="BY36" s="328">
        <f xml:space="preserve"> InpS!BY$22</f>
        <v>0.6</v>
      </c>
      <c r="BZ36" s="328">
        <f xml:space="preserve"> InpS!BZ$22</f>
        <v>0.6</v>
      </c>
      <c r="CA36" s="328">
        <f xml:space="preserve"> InpS!CA$22</f>
        <v>0.7</v>
      </c>
      <c r="CB36" s="328">
        <f xml:space="preserve"> InpS!CB$22</f>
        <v>0.7</v>
      </c>
      <c r="CC36" s="328">
        <f xml:space="preserve"> InpS!CC$22</f>
        <v>0.7</v>
      </c>
      <c r="CD36" s="328">
        <f xml:space="preserve"> InpS!CD$22</f>
        <v>0.7</v>
      </c>
      <c r="CE36" s="328">
        <f xml:space="preserve"> InpS!CE$22</f>
        <v>0.7</v>
      </c>
      <c r="CF36" s="328">
        <f xml:space="preserve"> InpS!CF$22</f>
        <v>0.7</v>
      </c>
      <c r="CG36" s="328">
        <f xml:space="preserve"> InpS!CG$22</f>
        <v>0.7</v>
      </c>
      <c r="CH36" s="328">
        <f xml:space="preserve"> InpS!CH$22</f>
        <v>0.7</v>
      </c>
      <c r="CI36" s="328">
        <f xml:space="preserve"> InpS!CI$22</f>
        <v>0.7</v>
      </c>
      <c r="CJ36" s="328">
        <f xml:space="preserve"> InpS!CJ$22</f>
        <v>0.7</v>
      </c>
      <c r="CK36" s="328">
        <f xml:space="preserve"> InpS!CK$22</f>
        <v>0.7</v>
      </c>
      <c r="CL36" s="328">
        <f xml:space="preserve"> InpS!CL$22</f>
        <v>0.7</v>
      </c>
      <c r="CM36" s="328">
        <f xml:space="preserve"> InpS!CM$22</f>
        <v>0.7</v>
      </c>
      <c r="CN36" s="328">
        <f xml:space="preserve"> InpS!CN$22</f>
        <v>0.7</v>
      </c>
      <c r="CO36" s="328">
        <f xml:space="preserve"> InpS!CO$22</f>
        <v>0.7</v>
      </c>
      <c r="CP36" s="328">
        <f xml:space="preserve"> InpS!CP$22</f>
        <v>0.7</v>
      </c>
      <c r="CQ36" s="328">
        <f xml:space="preserve"> InpS!CQ$22</f>
        <v>0.79</v>
      </c>
      <c r="CR36" s="328">
        <f xml:space="preserve"> InpS!CR$22</f>
        <v>0.79</v>
      </c>
      <c r="CS36" s="328">
        <f xml:space="preserve"> InpS!CS$22</f>
        <v>0.79</v>
      </c>
      <c r="CT36" s="328">
        <f xml:space="preserve"> InpS!CT$22</f>
        <v>0.79</v>
      </c>
      <c r="CU36" s="328">
        <f xml:space="preserve"> InpS!CU$22</f>
        <v>0.79</v>
      </c>
      <c r="CV36" s="328">
        <f xml:space="preserve"> InpS!CV$22</f>
        <v>0.79</v>
      </c>
      <c r="CW36" s="328">
        <f xml:space="preserve"> InpS!CW$22</f>
        <v>0.79</v>
      </c>
      <c r="CX36" s="328">
        <f xml:space="preserve"> InpS!CX$22</f>
        <v>0.79</v>
      </c>
      <c r="CY36" s="328">
        <f xml:space="preserve"> InpS!CY$22</f>
        <v>0.79</v>
      </c>
      <c r="CZ36" s="328">
        <f xml:space="preserve"> InpS!CZ$22</f>
        <v>0.79</v>
      </c>
      <c r="DA36" s="328">
        <f xml:space="preserve"> InpS!DA$22</f>
        <v>0.79</v>
      </c>
      <c r="DB36" s="328">
        <f xml:space="preserve"> InpS!DB$22</f>
        <v>0.79</v>
      </c>
      <c r="DC36" s="328">
        <f xml:space="preserve"> InpS!DC$22</f>
        <v>0.79</v>
      </c>
      <c r="DD36" s="328">
        <f xml:space="preserve"> InpS!DD$22</f>
        <v>0.79</v>
      </c>
      <c r="DE36" s="328">
        <f xml:space="preserve"> InpS!DE$22</f>
        <v>0.79</v>
      </c>
      <c r="DF36" s="328">
        <f xml:space="preserve"> InpS!DF$22</f>
        <v>0.79</v>
      </c>
      <c r="DG36" s="328">
        <f xml:space="preserve"> InpS!DG$22</f>
        <v>0.79</v>
      </c>
      <c r="DH36" s="328">
        <f xml:space="preserve"> InpS!DH$22</f>
        <v>0</v>
      </c>
      <c r="DI36" s="328">
        <f xml:space="preserve"> InpS!DI$22</f>
        <v>0</v>
      </c>
      <c r="DJ36" s="328">
        <f xml:space="preserve"> InpS!DJ$22</f>
        <v>0</v>
      </c>
    </row>
    <row r="37" spans="1:114" s="309" customFormat="1" x14ac:dyDescent="0.25">
      <c r="A37" s="306"/>
      <c r="B37" s="306"/>
      <c r="C37" s="307"/>
      <c r="D37" s="308"/>
      <c r="E37" s="328" t="str">
        <f xml:space="preserve"> InpS!E$23</f>
        <v>Occupancy - domestic scheduled</v>
      </c>
      <c r="F37" s="328">
        <f xml:space="preserve"> InpS!F$23</f>
        <v>0</v>
      </c>
      <c r="G37" s="328" t="str">
        <f xml:space="preserve"> InpS!G$23</f>
        <v>%</v>
      </c>
      <c r="H37" s="328">
        <f xml:space="preserve"> InpS!H$23</f>
        <v>0</v>
      </c>
      <c r="I37" s="328">
        <f xml:space="preserve"> InpS!I$23</f>
        <v>0</v>
      </c>
      <c r="J37" s="328">
        <f xml:space="preserve"> InpS!J$23</f>
        <v>0.7</v>
      </c>
      <c r="K37" s="328">
        <f xml:space="preserve"> InpS!K$23</f>
        <v>0.7</v>
      </c>
      <c r="L37" s="328">
        <f xml:space="preserve"> InpS!L$23</f>
        <v>0.7</v>
      </c>
      <c r="M37" s="328">
        <f xml:space="preserve"> InpS!M$23</f>
        <v>0.7</v>
      </c>
      <c r="N37" s="328">
        <f xml:space="preserve"> InpS!N$23</f>
        <v>0.7</v>
      </c>
      <c r="O37" s="328">
        <f xml:space="preserve"> InpS!O$23</f>
        <v>0.7</v>
      </c>
      <c r="P37" s="328">
        <f xml:space="preserve"> InpS!P$23</f>
        <v>0.7</v>
      </c>
      <c r="Q37" s="328">
        <f xml:space="preserve"> InpS!Q$23</f>
        <v>0.7</v>
      </c>
      <c r="R37" s="328">
        <f xml:space="preserve"> InpS!R$23</f>
        <v>0.7</v>
      </c>
      <c r="S37" s="328">
        <f xml:space="preserve"> InpS!S$23</f>
        <v>0.7</v>
      </c>
      <c r="T37" s="328">
        <f xml:space="preserve"> InpS!T$23</f>
        <v>0.66</v>
      </c>
      <c r="U37" s="328">
        <f xml:space="preserve"> InpS!U$23</f>
        <v>0.66</v>
      </c>
      <c r="V37" s="328">
        <f xml:space="preserve"> InpS!V$23</f>
        <v>0.66</v>
      </c>
      <c r="W37" s="328">
        <f xml:space="preserve"> InpS!W$23</f>
        <v>0.66</v>
      </c>
      <c r="X37" s="328">
        <f xml:space="preserve"> InpS!X$23</f>
        <v>0.66</v>
      </c>
      <c r="Y37" s="328">
        <f xml:space="preserve"> InpS!Y$23</f>
        <v>0.66</v>
      </c>
      <c r="Z37" s="328">
        <f xml:space="preserve"> InpS!Z$23</f>
        <v>0.66</v>
      </c>
      <c r="AA37" s="328">
        <f xml:space="preserve"> InpS!AA$23</f>
        <v>0.66</v>
      </c>
      <c r="AB37" s="328">
        <f xml:space="preserve"> InpS!AB$23</f>
        <v>0.66</v>
      </c>
      <c r="AC37" s="328">
        <f xml:space="preserve"> InpS!AC$23</f>
        <v>0.66</v>
      </c>
      <c r="AD37" s="328">
        <f xml:space="preserve"> InpS!AD$23</f>
        <v>0.68</v>
      </c>
      <c r="AE37" s="328">
        <f xml:space="preserve"> InpS!AE$23</f>
        <v>0.68</v>
      </c>
      <c r="AF37" s="328">
        <f xml:space="preserve"> InpS!AF$23</f>
        <v>0.68</v>
      </c>
      <c r="AG37" s="328">
        <f xml:space="preserve"> InpS!AG$23</f>
        <v>0.68</v>
      </c>
      <c r="AH37" s="328">
        <f xml:space="preserve"> InpS!AH$23</f>
        <v>0.68</v>
      </c>
      <c r="AI37" s="328">
        <f xml:space="preserve"> InpS!AI$23</f>
        <v>0.68</v>
      </c>
      <c r="AJ37" s="328">
        <f xml:space="preserve"> InpS!AJ$23</f>
        <v>0.68</v>
      </c>
      <c r="AK37" s="328">
        <f xml:space="preserve"> InpS!AK$23</f>
        <v>0.68</v>
      </c>
      <c r="AL37" s="328">
        <f xml:space="preserve"> InpS!AL$23</f>
        <v>0.68</v>
      </c>
      <c r="AM37" s="328">
        <f xml:space="preserve"> InpS!AM$23</f>
        <v>0.68</v>
      </c>
      <c r="AN37" s="328">
        <f xml:space="preserve"> InpS!AN$23</f>
        <v>0.7</v>
      </c>
      <c r="AO37" s="328">
        <f xml:space="preserve"> InpS!AO$23</f>
        <v>0.7</v>
      </c>
      <c r="AP37" s="328">
        <f xml:space="preserve"> InpS!AP$23</f>
        <v>0.7</v>
      </c>
      <c r="AQ37" s="328">
        <f xml:space="preserve"> InpS!AQ$23</f>
        <v>0.7</v>
      </c>
      <c r="AR37" s="328">
        <f xml:space="preserve"> InpS!AR$23</f>
        <v>0.7</v>
      </c>
      <c r="AS37" s="328">
        <f xml:space="preserve"> InpS!AS$23</f>
        <v>0.7</v>
      </c>
      <c r="AT37" s="328">
        <f xml:space="preserve"> InpS!AT$23</f>
        <v>0.7</v>
      </c>
      <c r="AU37" s="328">
        <f xml:space="preserve"> InpS!AU$23</f>
        <v>0.7</v>
      </c>
      <c r="AV37" s="328">
        <f xml:space="preserve"> InpS!AV$23</f>
        <v>0.7</v>
      </c>
      <c r="AW37" s="328">
        <f xml:space="preserve"> InpS!AW$23</f>
        <v>0.7</v>
      </c>
      <c r="AX37" s="328">
        <f xml:space="preserve"> InpS!AX$23</f>
        <v>0.72</v>
      </c>
      <c r="AY37" s="328">
        <f xml:space="preserve"> InpS!AY$23</f>
        <v>0.72</v>
      </c>
      <c r="AZ37" s="328">
        <f xml:space="preserve"> InpS!AZ$23</f>
        <v>0.72</v>
      </c>
      <c r="BA37" s="328">
        <f xml:space="preserve"> InpS!BA$23</f>
        <v>0.72</v>
      </c>
      <c r="BB37" s="328">
        <f xml:space="preserve"> InpS!BB$23</f>
        <v>0.72</v>
      </c>
      <c r="BC37" s="328">
        <f xml:space="preserve"> InpS!BC$23</f>
        <v>0.72</v>
      </c>
      <c r="BD37" s="328">
        <f xml:space="preserve"> InpS!BD$23</f>
        <v>0.72</v>
      </c>
      <c r="BE37" s="328">
        <f xml:space="preserve"> InpS!BE$23</f>
        <v>0.72</v>
      </c>
      <c r="BF37" s="328">
        <f xml:space="preserve"> InpS!BF$23</f>
        <v>0.72</v>
      </c>
      <c r="BG37" s="328">
        <f xml:space="preserve"> InpS!BG$23</f>
        <v>0.72</v>
      </c>
      <c r="BH37" s="328">
        <f xml:space="preserve"> InpS!BH$23</f>
        <v>0.72</v>
      </c>
      <c r="BI37" s="328">
        <f xml:space="preserve"> InpS!BI$23</f>
        <v>0.72</v>
      </c>
      <c r="BJ37" s="328">
        <f xml:space="preserve"> InpS!BJ$23</f>
        <v>0.72</v>
      </c>
      <c r="BK37" s="328">
        <f xml:space="preserve"> InpS!BK$23</f>
        <v>0.72</v>
      </c>
      <c r="BL37" s="328">
        <f xml:space="preserve"> InpS!BL$23</f>
        <v>0.72</v>
      </c>
      <c r="BM37" s="328">
        <f xml:space="preserve"> InpS!BM$23</f>
        <v>0.72</v>
      </c>
      <c r="BN37" s="328">
        <f xml:space="preserve"> InpS!BN$23</f>
        <v>0.72</v>
      </c>
      <c r="BO37" s="328">
        <f xml:space="preserve"> InpS!BO$23</f>
        <v>0.72</v>
      </c>
      <c r="BP37" s="328">
        <f xml:space="preserve"> InpS!BP$23</f>
        <v>0.72</v>
      </c>
      <c r="BQ37" s="328">
        <f xml:space="preserve"> InpS!BQ$23</f>
        <v>0.72</v>
      </c>
      <c r="BR37" s="328">
        <f xml:space="preserve"> InpS!BR$23</f>
        <v>0.72</v>
      </c>
      <c r="BS37" s="328">
        <f xml:space="preserve"> InpS!BS$23</f>
        <v>0.72</v>
      </c>
      <c r="BT37" s="328">
        <f xml:space="preserve"> InpS!BT$23</f>
        <v>0.72</v>
      </c>
      <c r="BU37" s="328">
        <f xml:space="preserve"> InpS!BU$23</f>
        <v>0.72</v>
      </c>
      <c r="BV37" s="328">
        <f xml:space="preserve"> InpS!BV$23</f>
        <v>0.72</v>
      </c>
      <c r="BW37" s="328">
        <f xml:space="preserve"> InpS!BW$23</f>
        <v>0.7</v>
      </c>
      <c r="BX37" s="328">
        <f xml:space="preserve"> InpS!BX$23</f>
        <v>0.7</v>
      </c>
      <c r="BY37" s="328">
        <f xml:space="preserve"> InpS!BY$23</f>
        <v>0.7</v>
      </c>
      <c r="BZ37" s="328">
        <f xml:space="preserve"> InpS!BZ$23</f>
        <v>0.7</v>
      </c>
      <c r="CA37" s="328">
        <f xml:space="preserve"> InpS!CA$23</f>
        <v>0.7</v>
      </c>
      <c r="CB37" s="328">
        <f xml:space="preserve"> InpS!CB$23</f>
        <v>0.7</v>
      </c>
      <c r="CC37" s="328">
        <f xml:space="preserve"> InpS!CC$23</f>
        <v>0.7</v>
      </c>
      <c r="CD37" s="328">
        <f xml:space="preserve"> InpS!CD$23</f>
        <v>0.7</v>
      </c>
      <c r="CE37" s="328">
        <f xml:space="preserve"> InpS!CE$23</f>
        <v>0.7</v>
      </c>
      <c r="CF37" s="328">
        <f xml:space="preserve"> InpS!CF$23</f>
        <v>0.7</v>
      </c>
      <c r="CG37" s="328">
        <f xml:space="preserve"> InpS!CG$23</f>
        <v>0.66</v>
      </c>
      <c r="CH37" s="328">
        <f xml:space="preserve"> InpS!CH$23</f>
        <v>0.66</v>
      </c>
      <c r="CI37" s="328">
        <f xml:space="preserve"> InpS!CI$23</f>
        <v>0.66</v>
      </c>
      <c r="CJ37" s="328">
        <f xml:space="preserve"> InpS!CJ$23</f>
        <v>0.66</v>
      </c>
      <c r="CK37" s="328">
        <f xml:space="preserve"> InpS!CK$23</f>
        <v>0.66</v>
      </c>
      <c r="CL37" s="328">
        <f xml:space="preserve"> InpS!CL$23</f>
        <v>0.66</v>
      </c>
      <c r="CM37" s="328">
        <f xml:space="preserve"> InpS!CM$23</f>
        <v>0.66</v>
      </c>
      <c r="CN37" s="328">
        <f xml:space="preserve"> InpS!CN$23</f>
        <v>0.66</v>
      </c>
      <c r="CO37" s="328">
        <f xml:space="preserve"> InpS!CO$23</f>
        <v>0.66</v>
      </c>
      <c r="CP37" s="328">
        <f xml:space="preserve"> InpS!CP$23</f>
        <v>0.66</v>
      </c>
      <c r="CQ37" s="328">
        <f xml:space="preserve"> InpS!CQ$23</f>
        <v>0.68</v>
      </c>
      <c r="CR37" s="328">
        <f xml:space="preserve"> InpS!CR$23</f>
        <v>0.68</v>
      </c>
      <c r="CS37" s="328">
        <f xml:space="preserve"> InpS!CS$23</f>
        <v>0.68</v>
      </c>
      <c r="CT37" s="328">
        <f xml:space="preserve"> InpS!CT$23</f>
        <v>0.68</v>
      </c>
      <c r="CU37" s="328">
        <f xml:space="preserve"> InpS!CU$23</f>
        <v>0.68</v>
      </c>
      <c r="CV37" s="328">
        <f xml:space="preserve"> InpS!CV$23</f>
        <v>0.68</v>
      </c>
      <c r="CW37" s="328">
        <f xml:space="preserve"> InpS!CW$23</f>
        <v>0.68</v>
      </c>
      <c r="CX37" s="328">
        <f xml:space="preserve"> InpS!CX$23</f>
        <v>0.68</v>
      </c>
      <c r="CY37" s="328">
        <f xml:space="preserve"> InpS!CY$23</f>
        <v>0.68</v>
      </c>
      <c r="CZ37" s="328">
        <f xml:space="preserve"> InpS!CZ$23</f>
        <v>0.68</v>
      </c>
      <c r="DA37" s="328">
        <f xml:space="preserve"> InpS!DA$23</f>
        <v>0.7</v>
      </c>
      <c r="DB37" s="328">
        <f xml:space="preserve"> InpS!DB$23</f>
        <v>0.7</v>
      </c>
      <c r="DC37" s="328">
        <f xml:space="preserve"> InpS!DC$23</f>
        <v>0.7</v>
      </c>
      <c r="DD37" s="328">
        <f xml:space="preserve"> InpS!DD$23</f>
        <v>0.7</v>
      </c>
      <c r="DE37" s="328">
        <f xml:space="preserve"> InpS!DE$23</f>
        <v>0.7</v>
      </c>
      <c r="DF37" s="328">
        <f xml:space="preserve"> InpS!DF$23</f>
        <v>0.7</v>
      </c>
      <c r="DG37" s="328">
        <f xml:space="preserve"> InpS!DG$23</f>
        <v>0.7</v>
      </c>
      <c r="DH37" s="328">
        <f xml:space="preserve"> InpS!DH$23</f>
        <v>0</v>
      </c>
      <c r="DI37" s="328">
        <f xml:space="preserve"> InpS!DI$23</f>
        <v>0</v>
      </c>
      <c r="DJ37" s="328">
        <f xml:space="preserve"> InpS!DJ$23</f>
        <v>0</v>
      </c>
    </row>
    <row r="38" spans="1:114" s="309" customFormat="1" x14ac:dyDescent="0.25">
      <c r="A38" s="306"/>
      <c r="B38" s="306"/>
      <c r="C38" s="307"/>
      <c r="D38" s="308"/>
      <c r="E38" s="328" t="str">
        <f xml:space="preserve"> InpS!E$24</f>
        <v>Occupancy - international chartered</v>
      </c>
      <c r="F38" s="328">
        <f xml:space="preserve"> InpS!F$24</f>
        <v>0</v>
      </c>
      <c r="G38" s="328" t="str">
        <f xml:space="preserve"> InpS!G$24</f>
        <v>%</v>
      </c>
      <c r="H38" s="328">
        <f xml:space="preserve"> InpS!H$24</f>
        <v>0</v>
      </c>
      <c r="I38" s="328">
        <f xml:space="preserve"> InpS!I$24</f>
        <v>0</v>
      </c>
      <c r="J38" s="328">
        <f xml:space="preserve"> InpS!J$24</f>
        <v>0.65</v>
      </c>
      <c r="K38" s="328">
        <f xml:space="preserve"> InpS!K$24</f>
        <v>0.6</v>
      </c>
      <c r="L38" s="328">
        <f xml:space="preserve"> InpS!L$24</f>
        <v>0.65</v>
      </c>
      <c r="M38" s="328">
        <f xml:space="preserve"> InpS!M$24</f>
        <v>0.6</v>
      </c>
      <c r="N38" s="328">
        <f xml:space="preserve"> InpS!N$24</f>
        <v>0.65</v>
      </c>
      <c r="O38" s="328">
        <f xml:space="preserve"> InpS!O$24</f>
        <v>0.6</v>
      </c>
      <c r="P38" s="328">
        <f xml:space="preserve"> InpS!P$24</f>
        <v>0.65</v>
      </c>
      <c r="Q38" s="328">
        <f xml:space="preserve"> InpS!Q$24</f>
        <v>0.6</v>
      </c>
      <c r="R38" s="328">
        <f xml:space="preserve"> InpS!R$24</f>
        <v>0.65</v>
      </c>
      <c r="S38" s="328">
        <f xml:space="preserve"> InpS!S$24</f>
        <v>0.6</v>
      </c>
      <c r="T38" s="328">
        <f xml:space="preserve"> InpS!T$24</f>
        <v>0.65</v>
      </c>
      <c r="U38" s="328">
        <f xml:space="preserve"> InpS!U$24</f>
        <v>0.6</v>
      </c>
      <c r="V38" s="328">
        <f xml:space="preserve"> InpS!V$24</f>
        <v>0.65</v>
      </c>
      <c r="W38" s="328">
        <f xml:space="preserve"> InpS!W$24</f>
        <v>0.6</v>
      </c>
      <c r="X38" s="328">
        <f xml:space="preserve"> InpS!X$24</f>
        <v>0.65</v>
      </c>
      <c r="Y38" s="328">
        <f xml:space="preserve"> InpS!Y$24</f>
        <v>0.6</v>
      </c>
      <c r="Z38" s="328">
        <f xml:space="preserve"> InpS!Z$24</f>
        <v>0.65</v>
      </c>
      <c r="AA38" s="328">
        <f xml:space="preserve"> InpS!AA$24</f>
        <v>0.6</v>
      </c>
      <c r="AB38" s="328">
        <f xml:space="preserve"> InpS!AB$24</f>
        <v>0.65</v>
      </c>
      <c r="AC38" s="328">
        <f xml:space="preserve"> InpS!AC$24</f>
        <v>0.6</v>
      </c>
      <c r="AD38" s="328">
        <f xml:space="preserve"> InpS!AD$24</f>
        <v>0.65</v>
      </c>
      <c r="AE38" s="328">
        <f xml:space="preserve"> InpS!AE$24</f>
        <v>0.6</v>
      </c>
      <c r="AF38" s="328">
        <f xml:space="preserve"> InpS!AF$24</f>
        <v>0.65</v>
      </c>
      <c r="AG38" s="328">
        <f xml:space="preserve"> InpS!AG$24</f>
        <v>0.6</v>
      </c>
      <c r="AH38" s="328">
        <f xml:space="preserve"> InpS!AH$24</f>
        <v>0.65</v>
      </c>
      <c r="AI38" s="328">
        <f xml:space="preserve"> InpS!AI$24</f>
        <v>0.6</v>
      </c>
      <c r="AJ38" s="328">
        <f xml:space="preserve"> InpS!AJ$24</f>
        <v>0.65</v>
      </c>
      <c r="AK38" s="328">
        <f xml:space="preserve"> InpS!AK$24</f>
        <v>0.6</v>
      </c>
      <c r="AL38" s="328">
        <f xml:space="preserve"> InpS!AL$24</f>
        <v>0.65</v>
      </c>
      <c r="AM38" s="328">
        <f xml:space="preserve"> InpS!AM$24</f>
        <v>0.6</v>
      </c>
      <c r="AN38" s="328">
        <f xml:space="preserve"> InpS!AN$24</f>
        <v>0.65</v>
      </c>
      <c r="AO38" s="328">
        <f xml:space="preserve"> InpS!AO$24</f>
        <v>0.6</v>
      </c>
      <c r="AP38" s="328">
        <f xml:space="preserve"> InpS!AP$24</f>
        <v>0.65</v>
      </c>
      <c r="AQ38" s="328">
        <f xml:space="preserve"> InpS!AQ$24</f>
        <v>0.6</v>
      </c>
      <c r="AR38" s="328">
        <f xml:space="preserve"> InpS!AR$24</f>
        <v>0.65</v>
      </c>
      <c r="AS38" s="328">
        <f xml:space="preserve"> InpS!AS$24</f>
        <v>0.6</v>
      </c>
      <c r="AT38" s="328">
        <f xml:space="preserve"> InpS!AT$24</f>
        <v>0.65</v>
      </c>
      <c r="AU38" s="328">
        <f xml:space="preserve"> InpS!AU$24</f>
        <v>0.6</v>
      </c>
      <c r="AV38" s="328">
        <f xml:space="preserve"> InpS!AV$24</f>
        <v>0.65</v>
      </c>
      <c r="AW38" s="328">
        <f xml:space="preserve"> InpS!AW$24</f>
        <v>0.6</v>
      </c>
      <c r="AX38" s="328">
        <f xml:space="preserve"> InpS!AX$24</f>
        <v>0.65</v>
      </c>
      <c r="AY38" s="328">
        <f xml:space="preserve"> InpS!AY$24</f>
        <v>0.6</v>
      </c>
      <c r="AZ38" s="328">
        <f xml:space="preserve"> InpS!AZ$24</f>
        <v>0.65</v>
      </c>
      <c r="BA38" s="328">
        <f xml:space="preserve"> InpS!BA$24</f>
        <v>0.6</v>
      </c>
      <c r="BB38" s="328">
        <f xml:space="preserve"> InpS!BB$24</f>
        <v>0.65</v>
      </c>
      <c r="BC38" s="328">
        <f xml:space="preserve"> InpS!BC$24</f>
        <v>0.6</v>
      </c>
      <c r="BD38" s="328">
        <f xml:space="preserve"> InpS!BD$24</f>
        <v>0.65</v>
      </c>
      <c r="BE38" s="328">
        <f xml:space="preserve"> InpS!BE$24</f>
        <v>0.6</v>
      </c>
      <c r="BF38" s="328">
        <f xml:space="preserve"> InpS!BF$24</f>
        <v>0.65</v>
      </c>
      <c r="BG38" s="328">
        <f xml:space="preserve"> InpS!BG$24</f>
        <v>0.6</v>
      </c>
      <c r="BH38" s="328">
        <f xml:space="preserve"> InpS!BH$24</f>
        <v>0.65</v>
      </c>
      <c r="BI38" s="328">
        <f xml:space="preserve"> InpS!BI$24</f>
        <v>0.6</v>
      </c>
      <c r="BJ38" s="328">
        <f xml:space="preserve"> InpS!BJ$24</f>
        <v>0.65</v>
      </c>
      <c r="BK38" s="328">
        <f xml:space="preserve"> InpS!BK$24</f>
        <v>0.6</v>
      </c>
      <c r="BL38" s="328">
        <f xml:space="preserve"> InpS!BL$24</f>
        <v>0.65</v>
      </c>
      <c r="BM38" s="328">
        <f xml:space="preserve"> InpS!BM$24</f>
        <v>0.6</v>
      </c>
      <c r="BN38" s="328">
        <f xml:space="preserve"> InpS!BN$24</f>
        <v>0.65</v>
      </c>
      <c r="BO38" s="328">
        <f xml:space="preserve"> InpS!BO$24</f>
        <v>0.6</v>
      </c>
      <c r="BP38" s="328">
        <f xml:space="preserve"> InpS!BP$24</f>
        <v>0.65</v>
      </c>
      <c r="BQ38" s="328">
        <f xml:space="preserve"> InpS!BQ$24</f>
        <v>0.6</v>
      </c>
      <c r="BR38" s="328">
        <f xml:space="preserve"> InpS!BR$24</f>
        <v>0.65</v>
      </c>
      <c r="BS38" s="328">
        <f xml:space="preserve"> InpS!BS$24</f>
        <v>0.6</v>
      </c>
      <c r="BT38" s="328">
        <f xml:space="preserve"> InpS!BT$24</f>
        <v>0.65</v>
      </c>
      <c r="BU38" s="328">
        <f xml:space="preserve"> InpS!BU$24</f>
        <v>0.6</v>
      </c>
      <c r="BV38" s="328">
        <f xml:space="preserve"> InpS!BV$24</f>
        <v>0.65</v>
      </c>
      <c r="BW38" s="328">
        <f xml:space="preserve"> InpS!BW$24</f>
        <v>0.65</v>
      </c>
      <c r="BX38" s="328">
        <f xml:space="preserve"> InpS!BX$24</f>
        <v>0.6</v>
      </c>
      <c r="BY38" s="328">
        <f xml:space="preserve"> InpS!BY$24</f>
        <v>0.65</v>
      </c>
      <c r="BZ38" s="328">
        <f xml:space="preserve"> InpS!BZ$24</f>
        <v>0.6</v>
      </c>
      <c r="CA38" s="328">
        <f xml:space="preserve"> InpS!CA$24</f>
        <v>0.65</v>
      </c>
      <c r="CB38" s="328">
        <f xml:space="preserve"> InpS!CB$24</f>
        <v>0.6</v>
      </c>
      <c r="CC38" s="328">
        <f xml:space="preserve"> InpS!CC$24</f>
        <v>0.65</v>
      </c>
      <c r="CD38" s="328">
        <f xml:space="preserve"> InpS!CD$24</f>
        <v>0.6</v>
      </c>
      <c r="CE38" s="328">
        <f xml:space="preserve"> InpS!CE$24</f>
        <v>0.65</v>
      </c>
      <c r="CF38" s="328">
        <f xml:space="preserve"> InpS!CF$24</f>
        <v>0.6</v>
      </c>
      <c r="CG38" s="328">
        <f xml:space="preserve"> InpS!CG$24</f>
        <v>0.65</v>
      </c>
      <c r="CH38" s="328">
        <f xml:space="preserve"> InpS!CH$24</f>
        <v>0.6</v>
      </c>
      <c r="CI38" s="328">
        <f xml:space="preserve"> InpS!CI$24</f>
        <v>0.65</v>
      </c>
      <c r="CJ38" s="328">
        <f xml:space="preserve"> InpS!CJ$24</f>
        <v>0.6</v>
      </c>
      <c r="CK38" s="328">
        <f xml:space="preserve"> InpS!CK$24</f>
        <v>0.65</v>
      </c>
      <c r="CL38" s="328">
        <f xml:space="preserve"> InpS!CL$24</f>
        <v>0.6</v>
      </c>
      <c r="CM38" s="328">
        <f xml:space="preserve"> InpS!CM$24</f>
        <v>0.65</v>
      </c>
      <c r="CN38" s="328">
        <f xml:space="preserve"> InpS!CN$24</f>
        <v>0.6</v>
      </c>
      <c r="CO38" s="328">
        <f xml:space="preserve"> InpS!CO$24</f>
        <v>0.65</v>
      </c>
      <c r="CP38" s="328">
        <f xml:space="preserve"> InpS!CP$24</f>
        <v>0.6</v>
      </c>
      <c r="CQ38" s="328">
        <f xml:space="preserve"> InpS!CQ$24</f>
        <v>0.65</v>
      </c>
      <c r="CR38" s="328">
        <f xml:space="preserve"> InpS!CR$24</f>
        <v>0.6</v>
      </c>
      <c r="CS38" s="328">
        <f xml:space="preserve"> InpS!CS$24</f>
        <v>0.65</v>
      </c>
      <c r="CT38" s="328">
        <f xml:space="preserve"> InpS!CT$24</f>
        <v>0.6</v>
      </c>
      <c r="CU38" s="328">
        <f xml:space="preserve"> InpS!CU$24</f>
        <v>0.65</v>
      </c>
      <c r="CV38" s="328">
        <f xml:space="preserve"> InpS!CV$24</f>
        <v>0.6</v>
      </c>
      <c r="CW38" s="328">
        <f xml:space="preserve"> InpS!CW$24</f>
        <v>0.65</v>
      </c>
      <c r="CX38" s="328">
        <f xml:space="preserve"> InpS!CX$24</f>
        <v>0.6</v>
      </c>
      <c r="CY38" s="328">
        <f xml:space="preserve"> InpS!CY$24</f>
        <v>0.65</v>
      </c>
      <c r="CZ38" s="328">
        <f xml:space="preserve"> InpS!CZ$24</f>
        <v>0.6</v>
      </c>
      <c r="DA38" s="328">
        <f xml:space="preserve"> InpS!DA$24</f>
        <v>0.65</v>
      </c>
      <c r="DB38" s="328">
        <f xml:space="preserve"> InpS!DB$24</f>
        <v>0.6</v>
      </c>
      <c r="DC38" s="328">
        <f xml:space="preserve"> InpS!DC$24</f>
        <v>0.65</v>
      </c>
      <c r="DD38" s="328">
        <f xml:space="preserve"> InpS!DD$24</f>
        <v>0.6</v>
      </c>
      <c r="DE38" s="328">
        <f xml:space="preserve"> InpS!DE$24</f>
        <v>0.65</v>
      </c>
      <c r="DF38" s="328">
        <f xml:space="preserve"> InpS!DF$24</f>
        <v>0.6</v>
      </c>
      <c r="DG38" s="328">
        <f xml:space="preserve"> InpS!DG$24</f>
        <v>0.65</v>
      </c>
      <c r="DH38" s="328">
        <f xml:space="preserve"> InpS!DH$24</f>
        <v>0</v>
      </c>
      <c r="DI38" s="328">
        <f xml:space="preserve"> InpS!DI$24</f>
        <v>0</v>
      </c>
      <c r="DJ38" s="328">
        <f xml:space="preserve"> InpS!DJ$24</f>
        <v>0</v>
      </c>
    </row>
    <row r="39" spans="1:114" s="309" customFormat="1" x14ac:dyDescent="0.25">
      <c r="A39" s="306"/>
      <c r="B39" s="306"/>
      <c r="C39" s="307"/>
      <c r="D39" s="308"/>
      <c r="E39" s="328" t="str">
        <f xml:space="preserve"> InpS!E$25</f>
        <v>Occupancy - international scheduled</v>
      </c>
      <c r="F39" s="328">
        <f xml:space="preserve"> InpS!F$25</f>
        <v>0</v>
      </c>
      <c r="G39" s="328" t="str">
        <f xml:space="preserve"> InpS!G$25</f>
        <v>%</v>
      </c>
      <c r="H39" s="328">
        <f xml:space="preserve"> InpS!H$25</f>
        <v>0</v>
      </c>
      <c r="I39" s="328">
        <f xml:space="preserve"> InpS!I$25</f>
        <v>0</v>
      </c>
      <c r="J39" s="328">
        <f xml:space="preserve"> InpS!J$25</f>
        <v>0.65</v>
      </c>
      <c r="K39" s="328">
        <f xml:space="preserve"> InpS!K$25</f>
        <v>0.65</v>
      </c>
      <c r="L39" s="328">
        <f xml:space="preserve"> InpS!L$25</f>
        <v>0.65</v>
      </c>
      <c r="M39" s="328">
        <f xml:space="preserve"> InpS!M$25</f>
        <v>0.65</v>
      </c>
      <c r="N39" s="328">
        <f xml:space="preserve"> InpS!N$25</f>
        <v>0.65</v>
      </c>
      <c r="O39" s="328">
        <f xml:space="preserve"> InpS!O$25</f>
        <v>0.65</v>
      </c>
      <c r="P39" s="328">
        <f xml:space="preserve"> InpS!P$25</f>
        <v>0.65</v>
      </c>
      <c r="Q39" s="328">
        <f xml:space="preserve"> InpS!Q$25</f>
        <v>0.65</v>
      </c>
      <c r="R39" s="328">
        <f xml:space="preserve"> InpS!R$25</f>
        <v>0.65</v>
      </c>
      <c r="S39" s="328">
        <f xml:space="preserve"> InpS!S$25</f>
        <v>0.65</v>
      </c>
      <c r="T39" s="328">
        <f xml:space="preserve"> InpS!T$25</f>
        <v>0.65</v>
      </c>
      <c r="U39" s="328">
        <f xml:space="preserve"> InpS!U$25</f>
        <v>0.65</v>
      </c>
      <c r="V39" s="328">
        <f xml:space="preserve"> InpS!V$25</f>
        <v>0.65</v>
      </c>
      <c r="W39" s="328">
        <f xml:space="preserve"> InpS!W$25</f>
        <v>0.65</v>
      </c>
      <c r="X39" s="328">
        <f xml:space="preserve"> InpS!X$25</f>
        <v>0.65</v>
      </c>
      <c r="Y39" s="328">
        <f xml:space="preserve"> InpS!Y$25</f>
        <v>0.65</v>
      </c>
      <c r="Z39" s="328">
        <f xml:space="preserve"> InpS!Z$25</f>
        <v>0.65</v>
      </c>
      <c r="AA39" s="328">
        <f xml:space="preserve"> InpS!AA$25</f>
        <v>0.65</v>
      </c>
      <c r="AB39" s="328">
        <f xml:space="preserve"> InpS!AB$25</f>
        <v>0.65</v>
      </c>
      <c r="AC39" s="328">
        <f xml:space="preserve"> InpS!AC$25</f>
        <v>0.65</v>
      </c>
      <c r="AD39" s="328">
        <f xml:space="preserve"> InpS!AD$25</f>
        <v>0.65</v>
      </c>
      <c r="AE39" s="328">
        <f xml:space="preserve"> InpS!AE$25</f>
        <v>0.65</v>
      </c>
      <c r="AF39" s="328">
        <f xml:space="preserve"> InpS!AF$25</f>
        <v>0.65</v>
      </c>
      <c r="AG39" s="328">
        <f xml:space="preserve"> InpS!AG$25</f>
        <v>0.65</v>
      </c>
      <c r="AH39" s="328">
        <f xml:space="preserve"> InpS!AH$25</f>
        <v>0.65</v>
      </c>
      <c r="AI39" s="328">
        <f xml:space="preserve"> InpS!AI$25</f>
        <v>0.65</v>
      </c>
      <c r="AJ39" s="328">
        <f xml:space="preserve"> InpS!AJ$25</f>
        <v>0.65</v>
      </c>
      <c r="AK39" s="328">
        <f xml:space="preserve"> InpS!AK$25</f>
        <v>0.65</v>
      </c>
      <c r="AL39" s="328">
        <f xml:space="preserve"> InpS!AL$25</f>
        <v>0.65</v>
      </c>
      <c r="AM39" s="328">
        <f xml:space="preserve"> InpS!AM$25</f>
        <v>0.65</v>
      </c>
      <c r="AN39" s="328">
        <f xml:space="preserve"> InpS!AN$25</f>
        <v>0.65</v>
      </c>
      <c r="AO39" s="328">
        <f xml:space="preserve"> InpS!AO$25</f>
        <v>0.65</v>
      </c>
      <c r="AP39" s="328">
        <f xml:space="preserve"> InpS!AP$25</f>
        <v>0.65</v>
      </c>
      <c r="AQ39" s="328">
        <f xml:space="preserve"> InpS!AQ$25</f>
        <v>0.65</v>
      </c>
      <c r="AR39" s="328">
        <f xml:space="preserve"> InpS!AR$25</f>
        <v>0.65</v>
      </c>
      <c r="AS39" s="328">
        <f xml:space="preserve"> InpS!AS$25</f>
        <v>0.65</v>
      </c>
      <c r="AT39" s="328">
        <f xml:space="preserve"> InpS!AT$25</f>
        <v>0.65</v>
      </c>
      <c r="AU39" s="328">
        <f xml:space="preserve"> InpS!AU$25</f>
        <v>0.65</v>
      </c>
      <c r="AV39" s="328">
        <f xml:space="preserve"> InpS!AV$25</f>
        <v>0.65</v>
      </c>
      <c r="AW39" s="328">
        <f xml:space="preserve"> InpS!AW$25</f>
        <v>0.65</v>
      </c>
      <c r="AX39" s="328">
        <f xml:space="preserve"> InpS!AX$25</f>
        <v>0.7</v>
      </c>
      <c r="AY39" s="328">
        <f xml:space="preserve"> InpS!AY$25</f>
        <v>0.7</v>
      </c>
      <c r="AZ39" s="328">
        <f xml:space="preserve"> InpS!AZ$25</f>
        <v>0.7</v>
      </c>
      <c r="BA39" s="328">
        <f xml:space="preserve"> InpS!BA$25</f>
        <v>0.7</v>
      </c>
      <c r="BB39" s="328">
        <f xml:space="preserve"> InpS!BB$25</f>
        <v>0.7</v>
      </c>
      <c r="BC39" s="328">
        <f xml:space="preserve"> InpS!BC$25</f>
        <v>0.7</v>
      </c>
      <c r="BD39" s="328">
        <f xml:space="preserve"> InpS!BD$25</f>
        <v>0.7</v>
      </c>
      <c r="BE39" s="328">
        <f xml:space="preserve"> InpS!BE$25</f>
        <v>0.7</v>
      </c>
      <c r="BF39" s="328">
        <f xml:space="preserve"> InpS!BF$25</f>
        <v>0.7</v>
      </c>
      <c r="BG39" s="328">
        <f xml:space="preserve"> InpS!BG$25</f>
        <v>0.7</v>
      </c>
      <c r="BH39" s="328">
        <f xml:space="preserve"> InpS!BH$25</f>
        <v>0.7</v>
      </c>
      <c r="BI39" s="328">
        <f xml:space="preserve"> InpS!BI$25</f>
        <v>0.7</v>
      </c>
      <c r="BJ39" s="328">
        <f xml:space="preserve"> InpS!BJ$25</f>
        <v>0.7</v>
      </c>
      <c r="BK39" s="328">
        <f xml:space="preserve"> InpS!BK$25</f>
        <v>0.7</v>
      </c>
      <c r="BL39" s="328">
        <f xml:space="preserve"> InpS!BL$25</f>
        <v>0.7</v>
      </c>
      <c r="BM39" s="328">
        <f xml:space="preserve"> InpS!BM$25</f>
        <v>0.7</v>
      </c>
      <c r="BN39" s="328">
        <f xml:space="preserve"> InpS!BN$25</f>
        <v>0.7</v>
      </c>
      <c r="BO39" s="328">
        <f xml:space="preserve"> InpS!BO$25</f>
        <v>0.7</v>
      </c>
      <c r="BP39" s="328">
        <f xml:space="preserve"> InpS!BP$25</f>
        <v>0.7</v>
      </c>
      <c r="BQ39" s="328">
        <f xml:space="preserve"> InpS!BQ$25</f>
        <v>0.7</v>
      </c>
      <c r="BR39" s="328">
        <f xml:space="preserve"> InpS!BR$25</f>
        <v>0.7</v>
      </c>
      <c r="BS39" s="328">
        <f xml:space="preserve"> InpS!BS$25</f>
        <v>0.7</v>
      </c>
      <c r="BT39" s="328">
        <f xml:space="preserve"> InpS!BT$25</f>
        <v>0.7</v>
      </c>
      <c r="BU39" s="328">
        <f xml:space="preserve"> InpS!BU$25</f>
        <v>0.7</v>
      </c>
      <c r="BV39" s="328">
        <f xml:space="preserve"> InpS!BV$25</f>
        <v>0.7</v>
      </c>
      <c r="BW39" s="328">
        <f xml:space="preserve"> InpS!BW$25</f>
        <v>0.65</v>
      </c>
      <c r="BX39" s="328">
        <f xml:space="preserve"> InpS!BX$25</f>
        <v>0.65</v>
      </c>
      <c r="BY39" s="328">
        <f xml:space="preserve"> InpS!BY$25</f>
        <v>0.65</v>
      </c>
      <c r="BZ39" s="328">
        <f xml:space="preserve"> InpS!BZ$25</f>
        <v>0.65</v>
      </c>
      <c r="CA39" s="328">
        <f xml:space="preserve"> InpS!CA$25</f>
        <v>0.65</v>
      </c>
      <c r="CB39" s="328">
        <f xml:space="preserve"> InpS!CB$25</f>
        <v>0.65</v>
      </c>
      <c r="CC39" s="328">
        <f xml:space="preserve"> InpS!CC$25</f>
        <v>0.65</v>
      </c>
      <c r="CD39" s="328">
        <f xml:space="preserve"> InpS!CD$25</f>
        <v>0.65</v>
      </c>
      <c r="CE39" s="328">
        <f xml:space="preserve"> InpS!CE$25</f>
        <v>0.65</v>
      </c>
      <c r="CF39" s="328">
        <f xml:space="preserve"> InpS!CF$25</f>
        <v>0.65</v>
      </c>
      <c r="CG39" s="328">
        <f xml:space="preserve"> InpS!CG$25</f>
        <v>0.65</v>
      </c>
      <c r="CH39" s="328">
        <f xml:space="preserve"> InpS!CH$25</f>
        <v>0.65</v>
      </c>
      <c r="CI39" s="328">
        <f xml:space="preserve"> InpS!CI$25</f>
        <v>0.65</v>
      </c>
      <c r="CJ39" s="328">
        <f xml:space="preserve"> InpS!CJ$25</f>
        <v>0.65</v>
      </c>
      <c r="CK39" s="328">
        <f xml:space="preserve"> InpS!CK$25</f>
        <v>0.65</v>
      </c>
      <c r="CL39" s="328">
        <f xml:space="preserve"> InpS!CL$25</f>
        <v>0.65</v>
      </c>
      <c r="CM39" s="328">
        <f xml:space="preserve"> InpS!CM$25</f>
        <v>0.65</v>
      </c>
      <c r="CN39" s="328">
        <f xml:space="preserve"> InpS!CN$25</f>
        <v>0.65</v>
      </c>
      <c r="CO39" s="328">
        <f xml:space="preserve"> InpS!CO$25</f>
        <v>0.65</v>
      </c>
      <c r="CP39" s="328">
        <f xml:space="preserve"> InpS!CP$25</f>
        <v>0.65</v>
      </c>
      <c r="CQ39" s="328">
        <f xml:space="preserve"> InpS!CQ$25</f>
        <v>0.65</v>
      </c>
      <c r="CR39" s="328">
        <f xml:space="preserve"> InpS!CR$25</f>
        <v>0.65</v>
      </c>
      <c r="CS39" s="328">
        <f xml:space="preserve"> InpS!CS$25</f>
        <v>0.65</v>
      </c>
      <c r="CT39" s="328">
        <f xml:space="preserve"> InpS!CT$25</f>
        <v>0.65</v>
      </c>
      <c r="CU39" s="328">
        <f xml:space="preserve"> InpS!CU$25</f>
        <v>0.65</v>
      </c>
      <c r="CV39" s="328">
        <f xml:space="preserve"> InpS!CV$25</f>
        <v>0.65</v>
      </c>
      <c r="CW39" s="328">
        <f xml:space="preserve"> InpS!CW$25</f>
        <v>0.65</v>
      </c>
      <c r="CX39" s="328">
        <f xml:space="preserve"> InpS!CX$25</f>
        <v>0.65</v>
      </c>
      <c r="CY39" s="328">
        <f xml:space="preserve"> InpS!CY$25</f>
        <v>0.65</v>
      </c>
      <c r="CZ39" s="328">
        <f xml:space="preserve"> InpS!CZ$25</f>
        <v>0.65</v>
      </c>
      <c r="DA39" s="328">
        <f xml:space="preserve"> InpS!DA$25</f>
        <v>0.65</v>
      </c>
      <c r="DB39" s="328">
        <f xml:space="preserve"> InpS!DB$25</f>
        <v>0.65</v>
      </c>
      <c r="DC39" s="328">
        <f xml:space="preserve"> InpS!DC$25</f>
        <v>0.65</v>
      </c>
      <c r="DD39" s="328">
        <f xml:space="preserve"> InpS!DD$25</f>
        <v>0.65</v>
      </c>
      <c r="DE39" s="328">
        <f xml:space="preserve"> InpS!DE$25</f>
        <v>0.65</v>
      </c>
      <c r="DF39" s="328">
        <f xml:space="preserve"> InpS!DF$25</f>
        <v>0.65</v>
      </c>
      <c r="DG39" s="328">
        <f xml:space="preserve"> InpS!DG$25</f>
        <v>0.65</v>
      </c>
      <c r="DH39" s="328">
        <f xml:space="preserve"> InpS!DH$25</f>
        <v>0</v>
      </c>
      <c r="DI39" s="328">
        <f xml:space="preserve"> InpS!DI$25</f>
        <v>0</v>
      </c>
      <c r="DJ39" s="328">
        <f xml:space="preserve"> InpS!DJ$25</f>
        <v>0</v>
      </c>
    </row>
    <row r="40" spans="1:114" x14ac:dyDescent="0.25">
      <c r="E40" s="285" t="str">
        <f xml:space="preserve"> Time!E$58</f>
        <v>Forecast period flag</v>
      </c>
      <c r="F40" s="285">
        <f xml:space="preserve"> Time!F$58</f>
        <v>0</v>
      </c>
      <c r="G40" s="285" t="str">
        <f xml:space="preserve"> Time!G$58</f>
        <v>flag</v>
      </c>
      <c r="H40" s="285">
        <f xml:space="preserve"> Time!H$58</f>
        <v>100</v>
      </c>
      <c r="I40" s="285">
        <f xml:space="preserve"> Time!I$58</f>
        <v>0</v>
      </c>
      <c r="J40" s="285">
        <f xml:space="preserve"> Time!J$58</f>
        <v>0</v>
      </c>
      <c r="K40" s="285">
        <f xml:space="preserve"> Time!K$58</f>
        <v>0</v>
      </c>
      <c r="L40" s="285">
        <f xml:space="preserve"> Time!L$58</f>
        <v>1</v>
      </c>
      <c r="M40" s="285">
        <f xml:space="preserve"> Time!M$58</f>
        <v>1</v>
      </c>
      <c r="N40" s="285">
        <f xml:space="preserve"> Time!N$58</f>
        <v>1</v>
      </c>
      <c r="O40" s="285">
        <f xml:space="preserve"> Time!O$58</f>
        <v>1</v>
      </c>
      <c r="P40" s="285">
        <f xml:space="preserve"> Time!P$58</f>
        <v>1</v>
      </c>
      <c r="Q40" s="285">
        <f xml:space="preserve"> Time!Q$58</f>
        <v>1</v>
      </c>
      <c r="R40" s="285">
        <f xml:space="preserve"> Time!R$58</f>
        <v>1</v>
      </c>
      <c r="S40" s="285">
        <f xml:space="preserve"> Time!S$58</f>
        <v>1</v>
      </c>
      <c r="T40" s="285">
        <f xml:space="preserve"> Time!T$58</f>
        <v>1</v>
      </c>
      <c r="U40" s="285">
        <f xml:space="preserve"> Time!U$58</f>
        <v>1</v>
      </c>
      <c r="V40" s="285">
        <f xml:space="preserve"> Time!V$58</f>
        <v>1</v>
      </c>
      <c r="W40" s="285">
        <f xml:space="preserve"> Time!W$58</f>
        <v>1</v>
      </c>
      <c r="X40" s="285">
        <f xml:space="preserve"> Time!X$58</f>
        <v>1</v>
      </c>
      <c r="Y40" s="285">
        <f xml:space="preserve"> Time!Y$58</f>
        <v>1</v>
      </c>
      <c r="Z40" s="285">
        <f xml:space="preserve"> Time!Z$58</f>
        <v>1</v>
      </c>
      <c r="AA40" s="285">
        <f xml:space="preserve"> Time!AA$58</f>
        <v>1</v>
      </c>
      <c r="AB40" s="285">
        <f xml:space="preserve"> Time!AB$58</f>
        <v>1</v>
      </c>
      <c r="AC40" s="285">
        <f xml:space="preserve"> Time!AC$58</f>
        <v>1</v>
      </c>
      <c r="AD40" s="285">
        <f xml:space="preserve"> Time!AD$58</f>
        <v>1</v>
      </c>
      <c r="AE40" s="285">
        <f xml:space="preserve"> Time!AE$58</f>
        <v>1</v>
      </c>
      <c r="AF40" s="285">
        <f xml:space="preserve"> Time!AF$58</f>
        <v>1</v>
      </c>
      <c r="AG40" s="285">
        <f xml:space="preserve"> Time!AG$58</f>
        <v>1</v>
      </c>
      <c r="AH40" s="285">
        <f xml:space="preserve"> Time!AH$58</f>
        <v>1</v>
      </c>
      <c r="AI40" s="285">
        <f xml:space="preserve"> Time!AI$58</f>
        <v>1</v>
      </c>
      <c r="AJ40" s="285">
        <f xml:space="preserve"> Time!AJ$58</f>
        <v>1</v>
      </c>
      <c r="AK40" s="285">
        <f xml:space="preserve"> Time!AK$58</f>
        <v>1</v>
      </c>
      <c r="AL40" s="285">
        <f xml:space="preserve"> Time!AL$58</f>
        <v>1</v>
      </c>
      <c r="AM40" s="285">
        <f xml:space="preserve"> Time!AM$58</f>
        <v>1</v>
      </c>
      <c r="AN40" s="285">
        <f xml:space="preserve"> Time!AN$58</f>
        <v>1</v>
      </c>
      <c r="AO40" s="285">
        <f xml:space="preserve"> Time!AO$58</f>
        <v>1</v>
      </c>
      <c r="AP40" s="285">
        <f xml:space="preserve"> Time!AP$58</f>
        <v>1</v>
      </c>
      <c r="AQ40" s="285">
        <f xml:space="preserve"> Time!AQ$58</f>
        <v>1</v>
      </c>
      <c r="AR40" s="285">
        <f xml:space="preserve"> Time!AR$58</f>
        <v>1</v>
      </c>
      <c r="AS40" s="285">
        <f xml:space="preserve"> Time!AS$58</f>
        <v>1</v>
      </c>
      <c r="AT40" s="285">
        <f xml:space="preserve"> Time!AT$58</f>
        <v>1</v>
      </c>
      <c r="AU40" s="285">
        <f xml:space="preserve"> Time!AU$58</f>
        <v>1</v>
      </c>
      <c r="AV40" s="285">
        <f xml:space="preserve"> Time!AV$58</f>
        <v>1</v>
      </c>
      <c r="AW40" s="285">
        <f xml:space="preserve"> Time!AW$58</f>
        <v>1</v>
      </c>
      <c r="AX40" s="285">
        <f xml:space="preserve"> Time!AX$58</f>
        <v>1</v>
      </c>
      <c r="AY40" s="285">
        <f xml:space="preserve"> Time!AY$58</f>
        <v>1</v>
      </c>
      <c r="AZ40" s="285">
        <f xml:space="preserve"> Time!AZ$58</f>
        <v>1</v>
      </c>
      <c r="BA40" s="285">
        <f xml:space="preserve"> Time!BA$58</f>
        <v>1</v>
      </c>
      <c r="BB40" s="285">
        <f xml:space="preserve"> Time!BB$58</f>
        <v>1</v>
      </c>
      <c r="BC40" s="285">
        <f xml:space="preserve"> Time!BC$58</f>
        <v>1</v>
      </c>
      <c r="BD40" s="285">
        <f xml:space="preserve"> Time!BD$58</f>
        <v>1</v>
      </c>
      <c r="BE40" s="285">
        <f xml:space="preserve"> Time!BE$58</f>
        <v>1</v>
      </c>
      <c r="BF40" s="285">
        <f xml:space="preserve"> Time!BF$58</f>
        <v>1</v>
      </c>
      <c r="BG40" s="285">
        <f xml:space="preserve"> Time!BG$58</f>
        <v>1</v>
      </c>
      <c r="BH40" s="285">
        <f xml:space="preserve"> Time!BH$58</f>
        <v>1</v>
      </c>
      <c r="BI40" s="285">
        <f xml:space="preserve"> Time!BI$58</f>
        <v>1</v>
      </c>
      <c r="BJ40" s="285">
        <f xml:space="preserve"> Time!BJ$58</f>
        <v>1</v>
      </c>
      <c r="BK40" s="285">
        <f xml:space="preserve"> Time!BK$58</f>
        <v>1</v>
      </c>
      <c r="BL40" s="285">
        <f xml:space="preserve"> Time!BL$58</f>
        <v>1</v>
      </c>
      <c r="BM40" s="285">
        <f xml:space="preserve"> Time!BM$58</f>
        <v>1</v>
      </c>
      <c r="BN40" s="285">
        <f xml:space="preserve"> Time!BN$58</f>
        <v>1</v>
      </c>
      <c r="BO40" s="285">
        <f xml:space="preserve"> Time!BO$58</f>
        <v>1</v>
      </c>
      <c r="BP40" s="285">
        <f xml:space="preserve"> Time!BP$58</f>
        <v>1</v>
      </c>
      <c r="BQ40" s="285">
        <f xml:space="preserve"> Time!BQ$58</f>
        <v>1</v>
      </c>
      <c r="BR40" s="285">
        <f xml:space="preserve"> Time!BR$58</f>
        <v>1</v>
      </c>
      <c r="BS40" s="285">
        <f xml:space="preserve"> Time!BS$58</f>
        <v>1</v>
      </c>
      <c r="BT40" s="285">
        <f xml:space="preserve"> Time!BT$58</f>
        <v>1</v>
      </c>
      <c r="BU40" s="285">
        <f xml:space="preserve"> Time!BU$58</f>
        <v>1</v>
      </c>
      <c r="BV40" s="285">
        <f xml:space="preserve"> Time!BV$58</f>
        <v>1</v>
      </c>
      <c r="BW40" s="285">
        <f xml:space="preserve"> Time!BW$58</f>
        <v>1</v>
      </c>
      <c r="BX40" s="285">
        <f xml:space="preserve"> Time!BX$58</f>
        <v>1</v>
      </c>
      <c r="BY40" s="285">
        <f xml:space="preserve"> Time!BY$58</f>
        <v>1</v>
      </c>
      <c r="BZ40" s="285">
        <f xml:space="preserve"> Time!BZ$58</f>
        <v>1</v>
      </c>
      <c r="CA40" s="285">
        <f xml:space="preserve"> Time!CA$58</f>
        <v>1</v>
      </c>
      <c r="CB40" s="285">
        <f xml:space="preserve"> Time!CB$58</f>
        <v>1</v>
      </c>
      <c r="CC40" s="285">
        <f xml:space="preserve"> Time!CC$58</f>
        <v>1</v>
      </c>
      <c r="CD40" s="285">
        <f xml:space="preserve"> Time!CD$58</f>
        <v>1</v>
      </c>
      <c r="CE40" s="285">
        <f xml:space="preserve"> Time!CE$58</f>
        <v>1</v>
      </c>
      <c r="CF40" s="285">
        <f xml:space="preserve"> Time!CF$58</f>
        <v>1</v>
      </c>
      <c r="CG40" s="285">
        <f xml:space="preserve"> Time!CG$58</f>
        <v>1</v>
      </c>
      <c r="CH40" s="285">
        <f xml:space="preserve"> Time!CH$58</f>
        <v>1</v>
      </c>
      <c r="CI40" s="285">
        <f xml:space="preserve"> Time!CI$58</f>
        <v>1</v>
      </c>
      <c r="CJ40" s="285">
        <f xml:space="preserve"> Time!CJ$58</f>
        <v>1</v>
      </c>
      <c r="CK40" s="285">
        <f xml:space="preserve"> Time!CK$58</f>
        <v>1</v>
      </c>
      <c r="CL40" s="285">
        <f xml:space="preserve"> Time!CL$58</f>
        <v>1</v>
      </c>
      <c r="CM40" s="285">
        <f xml:space="preserve"> Time!CM$58</f>
        <v>1</v>
      </c>
      <c r="CN40" s="285">
        <f xml:space="preserve"> Time!CN$58</f>
        <v>1</v>
      </c>
      <c r="CO40" s="285">
        <f xml:space="preserve"> Time!CO$58</f>
        <v>1</v>
      </c>
      <c r="CP40" s="285">
        <f xml:space="preserve"> Time!CP$58</f>
        <v>1</v>
      </c>
      <c r="CQ40" s="285">
        <f xml:space="preserve"> Time!CQ$58</f>
        <v>1</v>
      </c>
      <c r="CR40" s="285">
        <f xml:space="preserve"> Time!CR$58</f>
        <v>1</v>
      </c>
      <c r="CS40" s="285">
        <f xml:space="preserve"> Time!CS$58</f>
        <v>1</v>
      </c>
      <c r="CT40" s="285">
        <f xml:space="preserve"> Time!CT$58</f>
        <v>1</v>
      </c>
      <c r="CU40" s="285">
        <f xml:space="preserve"> Time!CU$58</f>
        <v>1</v>
      </c>
      <c r="CV40" s="285">
        <f xml:space="preserve"> Time!CV$58</f>
        <v>1</v>
      </c>
      <c r="CW40" s="285">
        <f xml:space="preserve"> Time!CW$58</f>
        <v>1</v>
      </c>
      <c r="CX40" s="285">
        <f xml:space="preserve"> Time!CX$58</f>
        <v>1</v>
      </c>
      <c r="CY40" s="285">
        <f xml:space="preserve"> Time!CY$58</f>
        <v>1</v>
      </c>
      <c r="CZ40" s="285">
        <f xml:space="preserve"> Time!CZ$58</f>
        <v>1</v>
      </c>
      <c r="DA40" s="285">
        <f xml:space="preserve"> Time!DA$58</f>
        <v>1</v>
      </c>
      <c r="DB40" s="285">
        <f xml:space="preserve"> Time!DB$58</f>
        <v>1</v>
      </c>
      <c r="DC40" s="285">
        <f xml:space="preserve"> Time!DC$58</f>
        <v>1</v>
      </c>
      <c r="DD40" s="285">
        <f xml:space="preserve"> Time!DD$58</f>
        <v>1</v>
      </c>
      <c r="DE40" s="285">
        <f xml:space="preserve"> Time!DE$58</f>
        <v>1</v>
      </c>
      <c r="DF40" s="285">
        <f xml:space="preserve"> Time!DF$58</f>
        <v>1</v>
      </c>
      <c r="DG40" s="285">
        <f xml:space="preserve"> Time!DG$58</f>
        <v>1</v>
      </c>
      <c r="DH40" s="285">
        <f xml:space="preserve"> Time!DH$58</f>
        <v>0</v>
      </c>
      <c r="DI40" s="285">
        <f xml:space="preserve"> Time!DI$58</f>
        <v>0</v>
      </c>
      <c r="DJ40" s="285">
        <f xml:space="preserve"> Time!DJ$58</f>
        <v>0</v>
      </c>
    </row>
    <row r="41" spans="1:114" x14ac:dyDescent="0.25">
      <c r="E41" s="64" t="str">
        <f t="shared" ref="E41:AJ41" si="52" xml:space="preserve"> E$30</f>
        <v>Aircraft capacity - domestic chartered</v>
      </c>
      <c r="F41" s="64">
        <f t="shared" si="52"/>
        <v>0</v>
      </c>
      <c r="G41" s="64" t="str">
        <f t="shared" si="52"/>
        <v>seats</v>
      </c>
      <c r="H41" s="64">
        <f t="shared" si="52"/>
        <v>0</v>
      </c>
      <c r="I41" s="64">
        <f t="shared" si="52"/>
        <v>0</v>
      </c>
      <c r="J41" s="64">
        <f t="shared" si="52"/>
        <v>249600</v>
      </c>
      <c r="K41" s="64">
        <f t="shared" si="52"/>
        <v>216000</v>
      </c>
      <c r="L41" s="64">
        <f t="shared" si="52"/>
        <v>216000</v>
      </c>
      <c r="M41" s="64">
        <f t="shared" si="52"/>
        <v>216000</v>
      </c>
      <c r="N41" s="64">
        <f t="shared" si="52"/>
        <v>216000</v>
      </c>
      <c r="O41" s="64">
        <f t="shared" si="52"/>
        <v>216000</v>
      </c>
      <c r="P41" s="64">
        <f t="shared" si="52"/>
        <v>216000</v>
      </c>
      <c r="Q41" s="64">
        <f t="shared" si="52"/>
        <v>158400</v>
      </c>
      <c r="R41" s="64">
        <f t="shared" si="52"/>
        <v>158400</v>
      </c>
      <c r="S41" s="64">
        <f t="shared" si="52"/>
        <v>158400</v>
      </c>
      <c r="T41" s="64">
        <f t="shared" si="52"/>
        <v>158400</v>
      </c>
      <c r="U41" s="64">
        <f t="shared" si="52"/>
        <v>132000</v>
      </c>
      <c r="V41" s="64">
        <f t="shared" si="52"/>
        <v>132000</v>
      </c>
      <c r="W41" s="64">
        <f t="shared" si="52"/>
        <v>132000</v>
      </c>
      <c r="X41" s="64">
        <f t="shared" si="52"/>
        <v>132000</v>
      </c>
      <c r="Y41" s="64">
        <f t="shared" si="52"/>
        <v>118800</v>
      </c>
      <c r="Z41" s="64">
        <f t="shared" si="52"/>
        <v>118800</v>
      </c>
      <c r="AA41" s="64">
        <f t="shared" si="52"/>
        <v>118800</v>
      </c>
      <c r="AB41" s="64">
        <f t="shared" si="52"/>
        <v>118800</v>
      </c>
      <c r="AC41" s="64">
        <f t="shared" si="52"/>
        <v>118800</v>
      </c>
      <c r="AD41" s="64">
        <f t="shared" si="52"/>
        <v>118800</v>
      </c>
      <c r="AE41" s="64">
        <f t="shared" si="52"/>
        <v>118800</v>
      </c>
      <c r="AF41" s="64">
        <f t="shared" si="52"/>
        <v>118800</v>
      </c>
      <c r="AG41" s="64">
        <f t="shared" si="52"/>
        <v>118800</v>
      </c>
      <c r="AH41" s="64">
        <f t="shared" si="52"/>
        <v>118800</v>
      </c>
      <c r="AI41" s="64">
        <f t="shared" si="52"/>
        <v>118800</v>
      </c>
      <c r="AJ41" s="64">
        <f t="shared" si="52"/>
        <v>118800</v>
      </c>
      <c r="AK41" s="64">
        <f t="shared" ref="AK41:BP41" si="53" xml:space="preserve"> AK$30</f>
        <v>118800</v>
      </c>
      <c r="AL41" s="64">
        <f t="shared" si="53"/>
        <v>118800</v>
      </c>
      <c r="AM41" s="64">
        <f t="shared" si="53"/>
        <v>118800</v>
      </c>
      <c r="AN41" s="64">
        <f t="shared" si="53"/>
        <v>118800</v>
      </c>
      <c r="AO41" s="64">
        <f t="shared" si="53"/>
        <v>118800</v>
      </c>
      <c r="AP41" s="64">
        <f t="shared" si="53"/>
        <v>118800</v>
      </c>
      <c r="AQ41" s="64">
        <f t="shared" si="53"/>
        <v>118800</v>
      </c>
      <c r="AR41" s="64">
        <f t="shared" si="53"/>
        <v>118800</v>
      </c>
      <c r="AS41" s="64">
        <f t="shared" si="53"/>
        <v>118800</v>
      </c>
      <c r="AT41" s="64">
        <f t="shared" si="53"/>
        <v>118800</v>
      </c>
      <c r="AU41" s="64">
        <f t="shared" si="53"/>
        <v>118800</v>
      </c>
      <c r="AV41" s="64">
        <f t="shared" si="53"/>
        <v>118800</v>
      </c>
      <c r="AW41" s="64">
        <f t="shared" si="53"/>
        <v>118800</v>
      </c>
      <c r="AX41" s="64">
        <f t="shared" si="53"/>
        <v>118800</v>
      </c>
      <c r="AY41" s="64">
        <f t="shared" si="53"/>
        <v>118800</v>
      </c>
      <c r="AZ41" s="64">
        <f t="shared" si="53"/>
        <v>118800</v>
      </c>
      <c r="BA41" s="64">
        <f t="shared" si="53"/>
        <v>118800</v>
      </c>
      <c r="BB41" s="64">
        <f t="shared" si="53"/>
        <v>118800</v>
      </c>
      <c r="BC41" s="64">
        <f t="shared" si="53"/>
        <v>118800</v>
      </c>
      <c r="BD41" s="64">
        <f t="shared" si="53"/>
        <v>118800</v>
      </c>
      <c r="BE41" s="64">
        <f t="shared" si="53"/>
        <v>118800</v>
      </c>
      <c r="BF41" s="64">
        <f t="shared" si="53"/>
        <v>118800</v>
      </c>
      <c r="BG41" s="64">
        <f t="shared" si="53"/>
        <v>118800</v>
      </c>
      <c r="BH41" s="64">
        <f t="shared" si="53"/>
        <v>118800</v>
      </c>
      <c r="BI41" s="64">
        <f t="shared" si="53"/>
        <v>118800</v>
      </c>
      <c r="BJ41" s="64">
        <f t="shared" si="53"/>
        <v>118800</v>
      </c>
      <c r="BK41" s="64">
        <f t="shared" si="53"/>
        <v>118800</v>
      </c>
      <c r="BL41" s="64">
        <f t="shared" si="53"/>
        <v>118800</v>
      </c>
      <c r="BM41" s="64">
        <f t="shared" si="53"/>
        <v>118800</v>
      </c>
      <c r="BN41" s="64">
        <f t="shared" si="53"/>
        <v>118800</v>
      </c>
      <c r="BO41" s="64">
        <f t="shared" si="53"/>
        <v>118800</v>
      </c>
      <c r="BP41" s="64">
        <f t="shared" si="53"/>
        <v>118800</v>
      </c>
      <c r="BQ41" s="64">
        <f t="shared" ref="BQ41:CV41" si="54" xml:space="preserve"> BQ$30</f>
        <v>118800</v>
      </c>
      <c r="BR41" s="64">
        <f t="shared" si="54"/>
        <v>118800</v>
      </c>
      <c r="BS41" s="64">
        <f t="shared" si="54"/>
        <v>118800</v>
      </c>
      <c r="BT41" s="64">
        <f t="shared" si="54"/>
        <v>118800</v>
      </c>
      <c r="BU41" s="64">
        <f t="shared" si="54"/>
        <v>118800</v>
      </c>
      <c r="BV41" s="64">
        <f t="shared" si="54"/>
        <v>118800</v>
      </c>
      <c r="BW41" s="64">
        <f t="shared" si="54"/>
        <v>249600</v>
      </c>
      <c r="BX41" s="64">
        <f t="shared" si="54"/>
        <v>216000</v>
      </c>
      <c r="BY41" s="64">
        <f t="shared" si="54"/>
        <v>216000</v>
      </c>
      <c r="BZ41" s="64">
        <f t="shared" si="54"/>
        <v>216000</v>
      </c>
      <c r="CA41" s="64">
        <f t="shared" si="54"/>
        <v>216000</v>
      </c>
      <c r="CB41" s="64">
        <f t="shared" si="54"/>
        <v>216000</v>
      </c>
      <c r="CC41" s="64">
        <f t="shared" si="54"/>
        <v>216000</v>
      </c>
      <c r="CD41" s="64">
        <f t="shared" si="54"/>
        <v>158400</v>
      </c>
      <c r="CE41" s="64">
        <f t="shared" si="54"/>
        <v>158400</v>
      </c>
      <c r="CF41" s="64">
        <f t="shared" si="54"/>
        <v>158400</v>
      </c>
      <c r="CG41" s="64">
        <f t="shared" si="54"/>
        <v>158400</v>
      </c>
      <c r="CH41" s="64">
        <f t="shared" si="54"/>
        <v>132000</v>
      </c>
      <c r="CI41" s="64">
        <f t="shared" si="54"/>
        <v>132000</v>
      </c>
      <c r="CJ41" s="64">
        <f t="shared" si="54"/>
        <v>132000</v>
      </c>
      <c r="CK41" s="64">
        <f t="shared" si="54"/>
        <v>132000</v>
      </c>
      <c r="CL41" s="64">
        <f t="shared" si="54"/>
        <v>118800</v>
      </c>
      <c r="CM41" s="64">
        <f t="shared" si="54"/>
        <v>118800</v>
      </c>
      <c r="CN41" s="64">
        <f t="shared" si="54"/>
        <v>118800</v>
      </c>
      <c r="CO41" s="64">
        <f t="shared" si="54"/>
        <v>118800</v>
      </c>
      <c r="CP41" s="64">
        <f t="shared" si="54"/>
        <v>118800</v>
      </c>
      <c r="CQ41" s="64">
        <f t="shared" si="54"/>
        <v>118800</v>
      </c>
      <c r="CR41" s="64">
        <f t="shared" si="54"/>
        <v>118800</v>
      </c>
      <c r="CS41" s="64">
        <f t="shared" si="54"/>
        <v>118800</v>
      </c>
      <c r="CT41" s="64">
        <f t="shared" si="54"/>
        <v>118800</v>
      </c>
      <c r="CU41" s="64">
        <f t="shared" si="54"/>
        <v>118800</v>
      </c>
      <c r="CV41" s="64">
        <f t="shared" si="54"/>
        <v>118800</v>
      </c>
      <c r="CW41" s="64">
        <f t="shared" ref="CW41:DJ41" si="55" xml:space="preserve"> CW$30</f>
        <v>118800</v>
      </c>
      <c r="CX41" s="64">
        <f t="shared" si="55"/>
        <v>118800</v>
      </c>
      <c r="CY41" s="64">
        <f t="shared" si="55"/>
        <v>118800</v>
      </c>
      <c r="CZ41" s="64">
        <f t="shared" si="55"/>
        <v>118800</v>
      </c>
      <c r="DA41" s="64">
        <f t="shared" si="55"/>
        <v>118800</v>
      </c>
      <c r="DB41" s="64">
        <f t="shared" si="55"/>
        <v>118800</v>
      </c>
      <c r="DC41" s="64">
        <f t="shared" si="55"/>
        <v>118800</v>
      </c>
      <c r="DD41" s="64">
        <f t="shared" si="55"/>
        <v>118800</v>
      </c>
      <c r="DE41" s="64">
        <f t="shared" si="55"/>
        <v>118800</v>
      </c>
      <c r="DF41" s="64">
        <f t="shared" si="55"/>
        <v>118800</v>
      </c>
      <c r="DG41" s="64">
        <f t="shared" si="55"/>
        <v>118800</v>
      </c>
      <c r="DH41" s="64">
        <f t="shared" si="55"/>
        <v>0</v>
      </c>
      <c r="DI41" s="64">
        <f t="shared" si="55"/>
        <v>0</v>
      </c>
      <c r="DJ41" s="64">
        <f t="shared" si="55"/>
        <v>0</v>
      </c>
    </row>
    <row r="42" spans="1:114" x14ac:dyDescent="0.25">
      <c r="E42" s="64" t="str">
        <f t="shared" ref="E42:AJ42" si="56" xml:space="preserve"> E$31</f>
        <v>Aircraft capacity - domestic scheduled</v>
      </c>
      <c r="F42" s="64">
        <f t="shared" si="56"/>
        <v>0</v>
      </c>
      <c r="G42" s="64" t="str">
        <f t="shared" si="56"/>
        <v>seats</v>
      </c>
      <c r="H42" s="64">
        <f t="shared" si="56"/>
        <v>0</v>
      </c>
      <c r="I42" s="64">
        <f t="shared" si="56"/>
        <v>0</v>
      </c>
      <c r="J42" s="64">
        <f t="shared" si="56"/>
        <v>1350000</v>
      </c>
      <c r="K42" s="64">
        <f t="shared" si="56"/>
        <v>1260000</v>
      </c>
      <c r="L42" s="64">
        <f t="shared" si="56"/>
        <v>1350000</v>
      </c>
      <c r="M42" s="64">
        <f t="shared" si="56"/>
        <v>1176000</v>
      </c>
      <c r="N42" s="64">
        <f t="shared" si="56"/>
        <v>1260000</v>
      </c>
      <c r="O42" s="64">
        <f t="shared" si="56"/>
        <v>1176000</v>
      </c>
      <c r="P42" s="64">
        <f t="shared" si="56"/>
        <v>1260000</v>
      </c>
      <c r="Q42" s="64">
        <f t="shared" si="56"/>
        <v>1050000</v>
      </c>
      <c r="R42" s="64">
        <f t="shared" si="56"/>
        <v>1125000</v>
      </c>
      <c r="S42" s="64">
        <f t="shared" si="56"/>
        <v>1050000</v>
      </c>
      <c r="T42" s="64">
        <f t="shared" si="56"/>
        <v>1125000</v>
      </c>
      <c r="U42" s="64">
        <f t="shared" si="56"/>
        <v>1050000</v>
      </c>
      <c r="V42" s="64">
        <f t="shared" si="56"/>
        <v>1125000</v>
      </c>
      <c r="W42" s="64">
        <f t="shared" si="56"/>
        <v>1050000</v>
      </c>
      <c r="X42" s="64">
        <f t="shared" si="56"/>
        <v>1125000</v>
      </c>
      <c r="Y42" s="64">
        <f t="shared" si="56"/>
        <v>1050000</v>
      </c>
      <c r="Z42" s="64">
        <f t="shared" si="56"/>
        <v>1125000</v>
      </c>
      <c r="AA42" s="64">
        <f t="shared" si="56"/>
        <v>1050000</v>
      </c>
      <c r="AB42" s="64">
        <f t="shared" si="56"/>
        <v>1125000</v>
      </c>
      <c r="AC42" s="64">
        <f t="shared" si="56"/>
        <v>1050000</v>
      </c>
      <c r="AD42" s="64">
        <f t="shared" si="56"/>
        <v>1125000</v>
      </c>
      <c r="AE42" s="64">
        <f t="shared" si="56"/>
        <v>1050000</v>
      </c>
      <c r="AF42" s="64">
        <f t="shared" si="56"/>
        <v>1125000</v>
      </c>
      <c r="AG42" s="64">
        <f t="shared" si="56"/>
        <v>1050000</v>
      </c>
      <c r="AH42" s="64">
        <f t="shared" si="56"/>
        <v>1125000</v>
      </c>
      <c r="AI42" s="64">
        <f t="shared" si="56"/>
        <v>1050000</v>
      </c>
      <c r="AJ42" s="64">
        <f t="shared" si="56"/>
        <v>1125000</v>
      </c>
      <c r="AK42" s="64">
        <f t="shared" ref="AK42:BP42" si="57" xml:space="preserve"> AK$31</f>
        <v>1050000</v>
      </c>
      <c r="AL42" s="64">
        <f t="shared" si="57"/>
        <v>1125000</v>
      </c>
      <c r="AM42" s="64">
        <f t="shared" si="57"/>
        <v>1050000</v>
      </c>
      <c r="AN42" s="64">
        <f t="shared" si="57"/>
        <v>1125000</v>
      </c>
      <c r="AO42" s="64">
        <f t="shared" si="57"/>
        <v>1050000</v>
      </c>
      <c r="AP42" s="64">
        <f t="shared" si="57"/>
        <v>1125000</v>
      </c>
      <c r="AQ42" s="64">
        <f t="shared" si="57"/>
        <v>1050000</v>
      </c>
      <c r="AR42" s="64">
        <f t="shared" si="57"/>
        <v>1125000</v>
      </c>
      <c r="AS42" s="64">
        <f t="shared" si="57"/>
        <v>1050000</v>
      </c>
      <c r="AT42" s="64">
        <f t="shared" si="57"/>
        <v>1125000</v>
      </c>
      <c r="AU42" s="64">
        <f t="shared" si="57"/>
        <v>1050000</v>
      </c>
      <c r="AV42" s="64">
        <f t="shared" si="57"/>
        <v>1125000</v>
      </c>
      <c r="AW42" s="64">
        <f t="shared" si="57"/>
        <v>1050000</v>
      </c>
      <c r="AX42" s="64">
        <f t="shared" si="57"/>
        <v>1125000</v>
      </c>
      <c r="AY42" s="64">
        <f t="shared" si="57"/>
        <v>1050000</v>
      </c>
      <c r="AZ42" s="64">
        <f t="shared" si="57"/>
        <v>1125000</v>
      </c>
      <c r="BA42" s="64">
        <f t="shared" si="57"/>
        <v>1050000</v>
      </c>
      <c r="BB42" s="64">
        <f t="shared" si="57"/>
        <v>1125000</v>
      </c>
      <c r="BC42" s="64">
        <f t="shared" si="57"/>
        <v>1050000</v>
      </c>
      <c r="BD42" s="64">
        <f t="shared" si="57"/>
        <v>1125000</v>
      </c>
      <c r="BE42" s="64">
        <f t="shared" si="57"/>
        <v>1050000</v>
      </c>
      <c r="BF42" s="64">
        <f t="shared" si="57"/>
        <v>1125000</v>
      </c>
      <c r="BG42" s="64">
        <f t="shared" si="57"/>
        <v>1050000</v>
      </c>
      <c r="BH42" s="64">
        <f t="shared" si="57"/>
        <v>1050000</v>
      </c>
      <c r="BI42" s="64">
        <f t="shared" si="57"/>
        <v>1125000</v>
      </c>
      <c r="BJ42" s="64">
        <f t="shared" si="57"/>
        <v>1050000</v>
      </c>
      <c r="BK42" s="64">
        <f t="shared" si="57"/>
        <v>1125000</v>
      </c>
      <c r="BL42" s="64">
        <f t="shared" si="57"/>
        <v>1050000</v>
      </c>
      <c r="BM42" s="64">
        <f t="shared" si="57"/>
        <v>1125000</v>
      </c>
      <c r="BN42" s="64">
        <f t="shared" si="57"/>
        <v>1050000</v>
      </c>
      <c r="BO42" s="64">
        <f t="shared" si="57"/>
        <v>1125000</v>
      </c>
      <c r="BP42" s="64">
        <f t="shared" si="57"/>
        <v>1050000</v>
      </c>
      <c r="BQ42" s="64">
        <f t="shared" ref="BQ42:CV42" si="58" xml:space="preserve"> BQ$31</f>
        <v>1050000</v>
      </c>
      <c r="BR42" s="64">
        <f t="shared" si="58"/>
        <v>1125000</v>
      </c>
      <c r="BS42" s="64">
        <f t="shared" si="58"/>
        <v>1050000</v>
      </c>
      <c r="BT42" s="64">
        <f t="shared" si="58"/>
        <v>1125000</v>
      </c>
      <c r="BU42" s="64">
        <f t="shared" si="58"/>
        <v>1050000</v>
      </c>
      <c r="BV42" s="64">
        <f t="shared" si="58"/>
        <v>1125000</v>
      </c>
      <c r="BW42" s="64">
        <f t="shared" si="58"/>
        <v>1350000</v>
      </c>
      <c r="BX42" s="64">
        <f t="shared" si="58"/>
        <v>1260000</v>
      </c>
      <c r="BY42" s="64">
        <f t="shared" si="58"/>
        <v>1350000</v>
      </c>
      <c r="BZ42" s="64">
        <f t="shared" si="58"/>
        <v>1176000</v>
      </c>
      <c r="CA42" s="64">
        <f t="shared" si="58"/>
        <v>1260000</v>
      </c>
      <c r="CB42" s="64">
        <f t="shared" si="58"/>
        <v>1176000</v>
      </c>
      <c r="CC42" s="64">
        <f t="shared" si="58"/>
        <v>1260000</v>
      </c>
      <c r="CD42" s="64">
        <f t="shared" si="58"/>
        <v>1050000</v>
      </c>
      <c r="CE42" s="64">
        <f t="shared" si="58"/>
        <v>1125000</v>
      </c>
      <c r="CF42" s="64">
        <f t="shared" si="58"/>
        <v>1050000</v>
      </c>
      <c r="CG42" s="64">
        <f t="shared" si="58"/>
        <v>1125000</v>
      </c>
      <c r="CH42" s="64">
        <f t="shared" si="58"/>
        <v>1050000</v>
      </c>
      <c r="CI42" s="64">
        <f t="shared" si="58"/>
        <v>1125000</v>
      </c>
      <c r="CJ42" s="64">
        <f t="shared" si="58"/>
        <v>1050000</v>
      </c>
      <c r="CK42" s="64">
        <f t="shared" si="58"/>
        <v>1125000</v>
      </c>
      <c r="CL42" s="64">
        <f t="shared" si="58"/>
        <v>1050000</v>
      </c>
      <c r="CM42" s="64">
        <f t="shared" si="58"/>
        <v>1125000</v>
      </c>
      <c r="CN42" s="64">
        <f t="shared" si="58"/>
        <v>1050000</v>
      </c>
      <c r="CO42" s="64">
        <f t="shared" si="58"/>
        <v>1125000</v>
      </c>
      <c r="CP42" s="64">
        <f t="shared" si="58"/>
        <v>1050000</v>
      </c>
      <c r="CQ42" s="64">
        <f t="shared" si="58"/>
        <v>1125000</v>
      </c>
      <c r="CR42" s="64">
        <f t="shared" si="58"/>
        <v>1050000</v>
      </c>
      <c r="CS42" s="64">
        <f t="shared" si="58"/>
        <v>1125000</v>
      </c>
      <c r="CT42" s="64">
        <f t="shared" si="58"/>
        <v>1050000</v>
      </c>
      <c r="CU42" s="64">
        <f t="shared" si="58"/>
        <v>1125000</v>
      </c>
      <c r="CV42" s="64">
        <f t="shared" si="58"/>
        <v>1050000</v>
      </c>
      <c r="CW42" s="64">
        <f t="shared" ref="CW42:DJ42" si="59" xml:space="preserve"> CW$31</f>
        <v>1125000</v>
      </c>
      <c r="CX42" s="64">
        <f t="shared" si="59"/>
        <v>1050000</v>
      </c>
      <c r="CY42" s="64">
        <f t="shared" si="59"/>
        <v>1125000</v>
      </c>
      <c r="CZ42" s="64">
        <f t="shared" si="59"/>
        <v>1050000</v>
      </c>
      <c r="DA42" s="64">
        <f t="shared" si="59"/>
        <v>1125000</v>
      </c>
      <c r="DB42" s="64">
        <f t="shared" si="59"/>
        <v>1050000</v>
      </c>
      <c r="DC42" s="64">
        <f t="shared" si="59"/>
        <v>1125000</v>
      </c>
      <c r="DD42" s="64">
        <f t="shared" si="59"/>
        <v>1050000</v>
      </c>
      <c r="DE42" s="64">
        <f t="shared" si="59"/>
        <v>1125000</v>
      </c>
      <c r="DF42" s="64">
        <f t="shared" si="59"/>
        <v>1050000</v>
      </c>
      <c r="DG42" s="64">
        <f t="shared" si="59"/>
        <v>1125000</v>
      </c>
      <c r="DH42" s="64">
        <f t="shared" si="59"/>
        <v>0</v>
      </c>
      <c r="DI42" s="64">
        <f t="shared" si="59"/>
        <v>0</v>
      </c>
      <c r="DJ42" s="64">
        <f t="shared" si="59"/>
        <v>0</v>
      </c>
    </row>
    <row r="43" spans="1:114" x14ac:dyDescent="0.25">
      <c r="E43" s="64" t="str">
        <f t="shared" ref="E43:AJ43" si="60" xml:space="preserve"> E$32</f>
        <v>Aircraft capacity - international chartered</v>
      </c>
      <c r="F43" s="64">
        <f t="shared" si="60"/>
        <v>0</v>
      </c>
      <c r="G43" s="64" t="str">
        <f t="shared" si="60"/>
        <v>seats</v>
      </c>
      <c r="H43" s="64">
        <f t="shared" si="60"/>
        <v>0</v>
      </c>
      <c r="I43" s="64">
        <f t="shared" si="60"/>
        <v>0</v>
      </c>
      <c r="J43" s="64">
        <f t="shared" si="60"/>
        <v>336700</v>
      </c>
      <c r="K43" s="64">
        <f t="shared" si="60"/>
        <v>391300</v>
      </c>
      <c r="L43" s="64">
        <f t="shared" si="60"/>
        <v>391300</v>
      </c>
      <c r="M43" s="64">
        <f t="shared" si="60"/>
        <v>427700</v>
      </c>
      <c r="N43" s="64">
        <f t="shared" si="60"/>
        <v>427700</v>
      </c>
      <c r="O43" s="64">
        <f t="shared" si="60"/>
        <v>500500</v>
      </c>
      <c r="P43" s="64">
        <f t="shared" si="60"/>
        <v>500500</v>
      </c>
      <c r="Q43" s="64">
        <f t="shared" si="60"/>
        <v>500500</v>
      </c>
      <c r="R43" s="64">
        <f t="shared" si="60"/>
        <v>500500</v>
      </c>
      <c r="S43" s="64">
        <f t="shared" si="60"/>
        <v>609700</v>
      </c>
      <c r="T43" s="64">
        <f t="shared" si="60"/>
        <v>609700</v>
      </c>
      <c r="U43" s="64">
        <f t="shared" si="60"/>
        <v>682500</v>
      </c>
      <c r="V43" s="64">
        <f t="shared" si="60"/>
        <v>682500</v>
      </c>
      <c r="W43" s="64">
        <f t="shared" si="60"/>
        <v>773500</v>
      </c>
      <c r="X43" s="64">
        <f t="shared" si="60"/>
        <v>773500</v>
      </c>
      <c r="Y43" s="64">
        <f t="shared" si="60"/>
        <v>773500</v>
      </c>
      <c r="Z43" s="64">
        <f t="shared" si="60"/>
        <v>773500</v>
      </c>
      <c r="AA43" s="64">
        <f t="shared" si="60"/>
        <v>773500</v>
      </c>
      <c r="AB43" s="64">
        <f t="shared" si="60"/>
        <v>773500</v>
      </c>
      <c r="AC43" s="64">
        <f t="shared" si="60"/>
        <v>773500</v>
      </c>
      <c r="AD43" s="64">
        <f t="shared" si="60"/>
        <v>773500</v>
      </c>
      <c r="AE43" s="64">
        <f t="shared" si="60"/>
        <v>773500</v>
      </c>
      <c r="AF43" s="64">
        <f t="shared" si="60"/>
        <v>773500</v>
      </c>
      <c r="AG43" s="64">
        <f t="shared" si="60"/>
        <v>773500</v>
      </c>
      <c r="AH43" s="64">
        <f t="shared" si="60"/>
        <v>773500</v>
      </c>
      <c r="AI43" s="64">
        <f t="shared" si="60"/>
        <v>773500</v>
      </c>
      <c r="AJ43" s="64">
        <f t="shared" si="60"/>
        <v>773500</v>
      </c>
      <c r="AK43" s="64">
        <f t="shared" ref="AK43:BP43" si="61" xml:space="preserve"> AK$32</f>
        <v>773500</v>
      </c>
      <c r="AL43" s="64">
        <f t="shared" si="61"/>
        <v>773500</v>
      </c>
      <c r="AM43" s="64">
        <f t="shared" si="61"/>
        <v>773500</v>
      </c>
      <c r="AN43" s="64">
        <f t="shared" si="61"/>
        <v>773500</v>
      </c>
      <c r="AO43" s="64">
        <f t="shared" si="61"/>
        <v>773500</v>
      </c>
      <c r="AP43" s="64">
        <f t="shared" si="61"/>
        <v>773500</v>
      </c>
      <c r="AQ43" s="64">
        <f t="shared" si="61"/>
        <v>773500</v>
      </c>
      <c r="AR43" s="64">
        <f t="shared" si="61"/>
        <v>773500</v>
      </c>
      <c r="AS43" s="64">
        <f t="shared" si="61"/>
        <v>773500</v>
      </c>
      <c r="AT43" s="64">
        <f t="shared" si="61"/>
        <v>773500</v>
      </c>
      <c r="AU43" s="64">
        <f t="shared" si="61"/>
        <v>773500</v>
      </c>
      <c r="AV43" s="64">
        <f t="shared" si="61"/>
        <v>773500</v>
      </c>
      <c r="AW43" s="64">
        <f t="shared" si="61"/>
        <v>773500</v>
      </c>
      <c r="AX43" s="64">
        <f t="shared" si="61"/>
        <v>773500</v>
      </c>
      <c r="AY43" s="64">
        <f t="shared" si="61"/>
        <v>773500</v>
      </c>
      <c r="AZ43" s="64">
        <f t="shared" si="61"/>
        <v>773500</v>
      </c>
      <c r="BA43" s="64">
        <f t="shared" si="61"/>
        <v>773500</v>
      </c>
      <c r="BB43" s="64">
        <f t="shared" si="61"/>
        <v>773500</v>
      </c>
      <c r="BC43" s="64">
        <f t="shared" si="61"/>
        <v>773500</v>
      </c>
      <c r="BD43" s="64">
        <f t="shared" si="61"/>
        <v>773500</v>
      </c>
      <c r="BE43" s="64">
        <f t="shared" si="61"/>
        <v>773500</v>
      </c>
      <c r="BF43" s="64">
        <f t="shared" si="61"/>
        <v>773500</v>
      </c>
      <c r="BG43" s="64">
        <f t="shared" si="61"/>
        <v>773500</v>
      </c>
      <c r="BH43" s="64">
        <f t="shared" si="61"/>
        <v>773500</v>
      </c>
      <c r="BI43" s="64">
        <f t="shared" si="61"/>
        <v>773500</v>
      </c>
      <c r="BJ43" s="64">
        <f t="shared" si="61"/>
        <v>773500</v>
      </c>
      <c r="BK43" s="64">
        <f t="shared" si="61"/>
        <v>773500</v>
      </c>
      <c r="BL43" s="64">
        <f t="shared" si="61"/>
        <v>773500</v>
      </c>
      <c r="BM43" s="64">
        <f t="shared" si="61"/>
        <v>773500</v>
      </c>
      <c r="BN43" s="64">
        <f t="shared" si="61"/>
        <v>773500</v>
      </c>
      <c r="BO43" s="64">
        <f t="shared" si="61"/>
        <v>773500</v>
      </c>
      <c r="BP43" s="64">
        <f t="shared" si="61"/>
        <v>773500</v>
      </c>
      <c r="BQ43" s="64">
        <f t="shared" ref="BQ43:CV43" si="62" xml:space="preserve"> BQ$32</f>
        <v>773500</v>
      </c>
      <c r="BR43" s="64">
        <f t="shared" si="62"/>
        <v>773500</v>
      </c>
      <c r="BS43" s="64">
        <f t="shared" si="62"/>
        <v>773500</v>
      </c>
      <c r="BT43" s="64">
        <f t="shared" si="62"/>
        <v>773500</v>
      </c>
      <c r="BU43" s="64">
        <f t="shared" si="62"/>
        <v>773500</v>
      </c>
      <c r="BV43" s="64">
        <f t="shared" si="62"/>
        <v>773500</v>
      </c>
      <c r="BW43" s="64">
        <f t="shared" si="62"/>
        <v>336700</v>
      </c>
      <c r="BX43" s="64">
        <f t="shared" si="62"/>
        <v>391300</v>
      </c>
      <c r="BY43" s="64">
        <f t="shared" si="62"/>
        <v>391300</v>
      </c>
      <c r="BZ43" s="64">
        <f t="shared" si="62"/>
        <v>427700</v>
      </c>
      <c r="CA43" s="64">
        <f t="shared" si="62"/>
        <v>427700</v>
      </c>
      <c r="CB43" s="64">
        <f t="shared" si="62"/>
        <v>500500</v>
      </c>
      <c r="CC43" s="64">
        <f t="shared" si="62"/>
        <v>500500</v>
      </c>
      <c r="CD43" s="64">
        <f t="shared" si="62"/>
        <v>500500</v>
      </c>
      <c r="CE43" s="64">
        <f t="shared" si="62"/>
        <v>500500</v>
      </c>
      <c r="CF43" s="64">
        <f t="shared" si="62"/>
        <v>609700</v>
      </c>
      <c r="CG43" s="64">
        <f t="shared" si="62"/>
        <v>609700</v>
      </c>
      <c r="CH43" s="64">
        <f t="shared" si="62"/>
        <v>682500</v>
      </c>
      <c r="CI43" s="64">
        <f t="shared" si="62"/>
        <v>682500</v>
      </c>
      <c r="CJ43" s="64">
        <f t="shared" si="62"/>
        <v>773500</v>
      </c>
      <c r="CK43" s="64">
        <f t="shared" si="62"/>
        <v>773500</v>
      </c>
      <c r="CL43" s="64">
        <f t="shared" si="62"/>
        <v>773500</v>
      </c>
      <c r="CM43" s="64">
        <f t="shared" si="62"/>
        <v>773500</v>
      </c>
      <c r="CN43" s="64">
        <f t="shared" si="62"/>
        <v>773500</v>
      </c>
      <c r="CO43" s="64">
        <f t="shared" si="62"/>
        <v>773500</v>
      </c>
      <c r="CP43" s="64">
        <f t="shared" si="62"/>
        <v>773500</v>
      </c>
      <c r="CQ43" s="64">
        <f t="shared" si="62"/>
        <v>773500</v>
      </c>
      <c r="CR43" s="64">
        <f t="shared" si="62"/>
        <v>773500</v>
      </c>
      <c r="CS43" s="64">
        <f t="shared" si="62"/>
        <v>773500</v>
      </c>
      <c r="CT43" s="64">
        <f t="shared" si="62"/>
        <v>773500</v>
      </c>
      <c r="CU43" s="64">
        <f t="shared" si="62"/>
        <v>773500</v>
      </c>
      <c r="CV43" s="64">
        <f t="shared" si="62"/>
        <v>773500</v>
      </c>
      <c r="CW43" s="64">
        <f t="shared" ref="CW43:DJ43" si="63" xml:space="preserve"> CW$32</f>
        <v>773500</v>
      </c>
      <c r="CX43" s="64">
        <f t="shared" si="63"/>
        <v>773500</v>
      </c>
      <c r="CY43" s="64">
        <f t="shared" si="63"/>
        <v>773500</v>
      </c>
      <c r="CZ43" s="64">
        <f t="shared" si="63"/>
        <v>773500</v>
      </c>
      <c r="DA43" s="64">
        <f t="shared" si="63"/>
        <v>773500</v>
      </c>
      <c r="DB43" s="64">
        <f t="shared" si="63"/>
        <v>773500</v>
      </c>
      <c r="DC43" s="64">
        <f t="shared" si="63"/>
        <v>773500</v>
      </c>
      <c r="DD43" s="64">
        <f t="shared" si="63"/>
        <v>773500</v>
      </c>
      <c r="DE43" s="64">
        <f t="shared" si="63"/>
        <v>773500</v>
      </c>
      <c r="DF43" s="64">
        <f t="shared" si="63"/>
        <v>773500</v>
      </c>
      <c r="DG43" s="64">
        <f t="shared" si="63"/>
        <v>773500</v>
      </c>
      <c r="DH43" s="64">
        <f t="shared" si="63"/>
        <v>0</v>
      </c>
      <c r="DI43" s="64">
        <f t="shared" si="63"/>
        <v>0</v>
      </c>
      <c r="DJ43" s="64">
        <f t="shared" si="63"/>
        <v>0</v>
      </c>
    </row>
    <row r="44" spans="1:114" x14ac:dyDescent="0.25">
      <c r="E44" s="64" t="str">
        <f t="shared" ref="E44:AJ44" si="64" xml:space="preserve"> E$33</f>
        <v>Aircraft capacity - international scheduled</v>
      </c>
      <c r="F44" s="64">
        <f t="shared" si="64"/>
        <v>0</v>
      </c>
      <c r="G44" s="64" t="str">
        <f t="shared" si="64"/>
        <v>seats</v>
      </c>
      <c r="H44" s="64">
        <f t="shared" si="64"/>
        <v>0</v>
      </c>
      <c r="I44" s="64">
        <f t="shared" si="64"/>
        <v>0</v>
      </c>
      <c r="J44" s="64">
        <f t="shared" si="64"/>
        <v>240000</v>
      </c>
      <c r="K44" s="64">
        <f t="shared" si="64"/>
        <v>216000</v>
      </c>
      <c r="L44" s="64">
        <f t="shared" si="64"/>
        <v>216000</v>
      </c>
      <c r="M44" s="64">
        <f t="shared" si="64"/>
        <v>255000</v>
      </c>
      <c r="N44" s="64">
        <f t="shared" si="64"/>
        <v>255000</v>
      </c>
      <c r="O44" s="64">
        <f t="shared" si="64"/>
        <v>225000</v>
      </c>
      <c r="P44" s="64">
        <f t="shared" si="64"/>
        <v>225000</v>
      </c>
      <c r="Q44" s="64">
        <f t="shared" si="64"/>
        <v>292500</v>
      </c>
      <c r="R44" s="64">
        <f t="shared" si="64"/>
        <v>292500</v>
      </c>
      <c r="S44" s="64">
        <f t="shared" si="64"/>
        <v>292500</v>
      </c>
      <c r="T44" s="64">
        <f t="shared" si="64"/>
        <v>292500</v>
      </c>
      <c r="U44" s="64">
        <f t="shared" si="64"/>
        <v>292500</v>
      </c>
      <c r="V44" s="64">
        <f t="shared" si="64"/>
        <v>292500</v>
      </c>
      <c r="W44" s="64">
        <f t="shared" si="64"/>
        <v>292500</v>
      </c>
      <c r="X44" s="64">
        <f t="shared" si="64"/>
        <v>292500</v>
      </c>
      <c r="Y44" s="64">
        <f t="shared" si="64"/>
        <v>292500</v>
      </c>
      <c r="Z44" s="64">
        <f t="shared" si="64"/>
        <v>292500</v>
      </c>
      <c r="AA44" s="64">
        <f t="shared" si="64"/>
        <v>292500</v>
      </c>
      <c r="AB44" s="64">
        <f t="shared" si="64"/>
        <v>292500</v>
      </c>
      <c r="AC44" s="64">
        <f t="shared" si="64"/>
        <v>292500</v>
      </c>
      <c r="AD44" s="64">
        <f t="shared" si="64"/>
        <v>292500</v>
      </c>
      <c r="AE44" s="64">
        <f t="shared" si="64"/>
        <v>292500</v>
      </c>
      <c r="AF44" s="64">
        <f t="shared" si="64"/>
        <v>292500</v>
      </c>
      <c r="AG44" s="64">
        <f t="shared" si="64"/>
        <v>292500</v>
      </c>
      <c r="AH44" s="64">
        <f t="shared" si="64"/>
        <v>292500</v>
      </c>
      <c r="AI44" s="64">
        <f t="shared" si="64"/>
        <v>292500</v>
      </c>
      <c r="AJ44" s="64">
        <f t="shared" si="64"/>
        <v>292500</v>
      </c>
      <c r="AK44" s="64">
        <f t="shared" ref="AK44:BP44" si="65" xml:space="preserve"> AK$33</f>
        <v>292500</v>
      </c>
      <c r="AL44" s="64">
        <f t="shared" si="65"/>
        <v>292500</v>
      </c>
      <c r="AM44" s="64">
        <f t="shared" si="65"/>
        <v>292500</v>
      </c>
      <c r="AN44" s="64">
        <f t="shared" si="65"/>
        <v>292500</v>
      </c>
      <c r="AO44" s="64">
        <f t="shared" si="65"/>
        <v>292500</v>
      </c>
      <c r="AP44" s="64">
        <f t="shared" si="65"/>
        <v>292500</v>
      </c>
      <c r="AQ44" s="64">
        <f t="shared" si="65"/>
        <v>292500</v>
      </c>
      <c r="AR44" s="64">
        <f t="shared" si="65"/>
        <v>292500</v>
      </c>
      <c r="AS44" s="64">
        <f t="shared" si="65"/>
        <v>292500</v>
      </c>
      <c r="AT44" s="64">
        <f t="shared" si="65"/>
        <v>292500</v>
      </c>
      <c r="AU44" s="64">
        <f t="shared" si="65"/>
        <v>292500</v>
      </c>
      <c r="AV44" s="64">
        <f t="shared" si="65"/>
        <v>292500</v>
      </c>
      <c r="AW44" s="64">
        <f t="shared" si="65"/>
        <v>292500</v>
      </c>
      <c r="AX44" s="64">
        <f t="shared" si="65"/>
        <v>292500</v>
      </c>
      <c r="AY44" s="64">
        <f t="shared" si="65"/>
        <v>292500</v>
      </c>
      <c r="AZ44" s="64">
        <f t="shared" si="65"/>
        <v>292500</v>
      </c>
      <c r="BA44" s="64">
        <f t="shared" si="65"/>
        <v>292500</v>
      </c>
      <c r="BB44" s="64">
        <f t="shared" si="65"/>
        <v>292500</v>
      </c>
      <c r="BC44" s="64">
        <f t="shared" si="65"/>
        <v>292500</v>
      </c>
      <c r="BD44" s="64">
        <f t="shared" si="65"/>
        <v>292500</v>
      </c>
      <c r="BE44" s="64">
        <f t="shared" si="65"/>
        <v>292500</v>
      </c>
      <c r="BF44" s="64">
        <f t="shared" si="65"/>
        <v>292500</v>
      </c>
      <c r="BG44" s="64">
        <f t="shared" si="65"/>
        <v>292500</v>
      </c>
      <c r="BH44" s="64">
        <f t="shared" si="65"/>
        <v>292500</v>
      </c>
      <c r="BI44" s="64">
        <f t="shared" si="65"/>
        <v>292500</v>
      </c>
      <c r="BJ44" s="64">
        <f t="shared" si="65"/>
        <v>292500</v>
      </c>
      <c r="BK44" s="64">
        <f t="shared" si="65"/>
        <v>292500</v>
      </c>
      <c r="BL44" s="64">
        <f t="shared" si="65"/>
        <v>292500</v>
      </c>
      <c r="BM44" s="64">
        <f t="shared" si="65"/>
        <v>292500</v>
      </c>
      <c r="BN44" s="64">
        <f t="shared" si="65"/>
        <v>292500</v>
      </c>
      <c r="BO44" s="64">
        <f t="shared" si="65"/>
        <v>292500</v>
      </c>
      <c r="BP44" s="64">
        <f t="shared" si="65"/>
        <v>292500</v>
      </c>
      <c r="BQ44" s="64">
        <f t="shared" ref="BQ44:CV44" si="66" xml:space="preserve"> BQ$33</f>
        <v>292500</v>
      </c>
      <c r="BR44" s="64">
        <f t="shared" si="66"/>
        <v>292500</v>
      </c>
      <c r="BS44" s="64">
        <f t="shared" si="66"/>
        <v>292500</v>
      </c>
      <c r="BT44" s="64">
        <f t="shared" si="66"/>
        <v>292500</v>
      </c>
      <c r="BU44" s="64">
        <f t="shared" si="66"/>
        <v>292500</v>
      </c>
      <c r="BV44" s="64">
        <f t="shared" si="66"/>
        <v>292500</v>
      </c>
      <c r="BW44" s="64">
        <f t="shared" si="66"/>
        <v>240000</v>
      </c>
      <c r="BX44" s="64">
        <f t="shared" si="66"/>
        <v>216000</v>
      </c>
      <c r="BY44" s="64">
        <f t="shared" si="66"/>
        <v>216000</v>
      </c>
      <c r="BZ44" s="64">
        <f t="shared" si="66"/>
        <v>255000</v>
      </c>
      <c r="CA44" s="64">
        <f t="shared" si="66"/>
        <v>255000</v>
      </c>
      <c r="CB44" s="64">
        <f t="shared" si="66"/>
        <v>225000</v>
      </c>
      <c r="CC44" s="64">
        <f t="shared" si="66"/>
        <v>225000</v>
      </c>
      <c r="CD44" s="64">
        <f t="shared" si="66"/>
        <v>292500</v>
      </c>
      <c r="CE44" s="64">
        <f t="shared" si="66"/>
        <v>292500</v>
      </c>
      <c r="CF44" s="64">
        <f t="shared" si="66"/>
        <v>292500</v>
      </c>
      <c r="CG44" s="64">
        <f t="shared" si="66"/>
        <v>292500</v>
      </c>
      <c r="CH44" s="64">
        <f t="shared" si="66"/>
        <v>292500</v>
      </c>
      <c r="CI44" s="64">
        <f t="shared" si="66"/>
        <v>292500</v>
      </c>
      <c r="CJ44" s="64">
        <f t="shared" si="66"/>
        <v>292500</v>
      </c>
      <c r="CK44" s="64">
        <f t="shared" si="66"/>
        <v>292500</v>
      </c>
      <c r="CL44" s="64">
        <f t="shared" si="66"/>
        <v>292500</v>
      </c>
      <c r="CM44" s="64">
        <f t="shared" si="66"/>
        <v>292500</v>
      </c>
      <c r="CN44" s="64">
        <f t="shared" si="66"/>
        <v>292500</v>
      </c>
      <c r="CO44" s="64">
        <f t="shared" si="66"/>
        <v>292500</v>
      </c>
      <c r="CP44" s="64">
        <f t="shared" si="66"/>
        <v>292500</v>
      </c>
      <c r="CQ44" s="64">
        <f t="shared" si="66"/>
        <v>292500</v>
      </c>
      <c r="CR44" s="64">
        <f t="shared" si="66"/>
        <v>292500</v>
      </c>
      <c r="CS44" s="64">
        <f t="shared" si="66"/>
        <v>292500</v>
      </c>
      <c r="CT44" s="64">
        <f t="shared" si="66"/>
        <v>292500</v>
      </c>
      <c r="CU44" s="64">
        <f t="shared" si="66"/>
        <v>292500</v>
      </c>
      <c r="CV44" s="64">
        <f t="shared" si="66"/>
        <v>292500</v>
      </c>
      <c r="CW44" s="64">
        <f t="shared" ref="CW44:DJ44" si="67" xml:space="preserve"> CW$33</f>
        <v>292500</v>
      </c>
      <c r="CX44" s="64">
        <f t="shared" si="67"/>
        <v>292500</v>
      </c>
      <c r="CY44" s="64">
        <f t="shared" si="67"/>
        <v>292500</v>
      </c>
      <c r="CZ44" s="64">
        <f t="shared" si="67"/>
        <v>292500</v>
      </c>
      <c r="DA44" s="64">
        <f t="shared" si="67"/>
        <v>292500</v>
      </c>
      <c r="DB44" s="64">
        <f t="shared" si="67"/>
        <v>292500</v>
      </c>
      <c r="DC44" s="64">
        <f t="shared" si="67"/>
        <v>292500</v>
      </c>
      <c r="DD44" s="64">
        <f t="shared" si="67"/>
        <v>292500</v>
      </c>
      <c r="DE44" s="64">
        <f t="shared" si="67"/>
        <v>292500</v>
      </c>
      <c r="DF44" s="64">
        <f t="shared" si="67"/>
        <v>292500</v>
      </c>
      <c r="DG44" s="64">
        <f t="shared" si="67"/>
        <v>292500</v>
      </c>
      <c r="DH44" s="64">
        <f t="shared" si="67"/>
        <v>0</v>
      </c>
      <c r="DI44" s="64">
        <f t="shared" si="67"/>
        <v>0</v>
      </c>
      <c r="DJ44" s="64">
        <f t="shared" si="67"/>
        <v>0</v>
      </c>
    </row>
    <row r="45" spans="1:114" s="299" customFormat="1" x14ac:dyDescent="0.25">
      <c r="A45" s="297"/>
      <c r="B45" s="297"/>
      <c r="C45" s="298"/>
      <c r="E45" s="330" t="s">
        <v>85</v>
      </c>
      <c r="F45" s="300"/>
      <c r="G45" s="300" t="s">
        <v>210</v>
      </c>
      <c r="H45" s="300"/>
      <c r="I45" s="300"/>
      <c r="J45" s="300">
        <f t="shared" ref="J45:AO45" si="68">IF(J$40=1,J36*J41,0)</f>
        <v>0</v>
      </c>
      <c r="K45" s="300">
        <f t="shared" si="68"/>
        <v>0</v>
      </c>
      <c r="L45" s="300">
        <f t="shared" si="68"/>
        <v>129600</v>
      </c>
      <c r="M45" s="300">
        <f t="shared" si="68"/>
        <v>129600</v>
      </c>
      <c r="N45" s="300">
        <f t="shared" si="68"/>
        <v>151200</v>
      </c>
      <c r="O45" s="300">
        <f t="shared" si="68"/>
        <v>151200</v>
      </c>
      <c r="P45" s="300">
        <f t="shared" si="68"/>
        <v>151200</v>
      </c>
      <c r="Q45" s="300">
        <f t="shared" si="68"/>
        <v>110880</v>
      </c>
      <c r="R45" s="300">
        <f t="shared" si="68"/>
        <v>110880</v>
      </c>
      <c r="S45" s="300">
        <f t="shared" si="68"/>
        <v>110880</v>
      </c>
      <c r="T45" s="300">
        <f t="shared" si="68"/>
        <v>110880</v>
      </c>
      <c r="U45" s="300">
        <f t="shared" si="68"/>
        <v>92400</v>
      </c>
      <c r="V45" s="300">
        <f t="shared" si="68"/>
        <v>92400</v>
      </c>
      <c r="W45" s="300">
        <f t="shared" si="68"/>
        <v>92400</v>
      </c>
      <c r="X45" s="300">
        <f t="shared" si="68"/>
        <v>92400</v>
      </c>
      <c r="Y45" s="300">
        <f t="shared" si="68"/>
        <v>83160</v>
      </c>
      <c r="Z45" s="300">
        <f t="shared" si="68"/>
        <v>83160</v>
      </c>
      <c r="AA45" s="300">
        <f t="shared" si="68"/>
        <v>83160</v>
      </c>
      <c r="AB45" s="300">
        <f t="shared" si="68"/>
        <v>83160</v>
      </c>
      <c r="AC45" s="300">
        <f t="shared" si="68"/>
        <v>83160</v>
      </c>
      <c r="AD45" s="300">
        <f t="shared" si="68"/>
        <v>93852</v>
      </c>
      <c r="AE45" s="300">
        <f t="shared" si="68"/>
        <v>93852</v>
      </c>
      <c r="AF45" s="300">
        <f t="shared" si="68"/>
        <v>93852</v>
      </c>
      <c r="AG45" s="300">
        <f t="shared" si="68"/>
        <v>93852</v>
      </c>
      <c r="AH45" s="300">
        <f t="shared" si="68"/>
        <v>93852</v>
      </c>
      <c r="AI45" s="300">
        <f t="shared" si="68"/>
        <v>93852</v>
      </c>
      <c r="AJ45" s="300">
        <f t="shared" si="68"/>
        <v>93852</v>
      </c>
      <c r="AK45" s="300">
        <f t="shared" si="68"/>
        <v>93852</v>
      </c>
      <c r="AL45" s="300">
        <f t="shared" si="68"/>
        <v>93852</v>
      </c>
      <c r="AM45" s="300">
        <f t="shared" si="68"/>
        <v>93852</v>
      </c>
      <c r="AN45" s="300">
        <f t="shared" si="68"/>
        <v>93852</v>
      </c>
      <c r="AO45" s="300">
        <f t="shared" si="68"/>
        <v>93852</v>
      </c>
      <c r="AP45" s="300">
        <f t="shared" ref="AP45:BU45" si="69">IF(AP$40=1,AP36*AP41,0)</f>
        <v>93852</v>
      </c>
      <c r="AQ45" s="300">
        <f t="shared" si="69"/>
        <v>93852</v>
      </c>
      <c r="AR45" s="300">
        <f t="shared" si="69"/>
        <v>93852</v>
      </c>
      <c r="AS45" s="300">
        <f t="shared" si="69"/>
        <v>93852</v>
      </c>
      <c r="AT45" s="300">
        <f t="shared" si="69"/>
        <v>93852</v>
      </c>
      <c r="AU45" s="300">
        <f t="shared" si="69"/>
        <v>93852</v>
      </c>
      <c r="AV45" s="300">
        <f t="shared" si="69"/>
        <v>93852</v>
      </c>
      <c r="AW45" s="300">
        <f t="shared" si="69"/>
        <v>93852</v>
      </c>
      <c r="AX45" s="300">
        <f t="shared" si="69"/>
        <v>83160</v>
      </c>
      <c r="AY45" s="300">
        <f t="shared" si="69"/>
        <v>83160</v>
      </c>
      <c r="AZ45" s="300">
        <f t="shared" si="69"/>
        <v>83160</v>
      </c>
      <c r="BA45" s="300">
        <f t="shared" si="69"/>
        <v>83160</v>
      </c>
      <c r="BB45" s="300">
        <f t="shared" si="69"/>
        <v>83160</v>
      </c>
      <c r="BC45" s="300">
        <f t="shared" si="69"/>
        <v>83160</v>
      </c>
      <c r="BD45" s="300">
        <f t="shared" si="69"/>
        <v>83160</v>
      </c>
      <c r="BE45" s="300">
        <f t="shared" si="69"/>
        <v>83160</v>
      </c>
      <c r="BF45" s="300">
        <f t="shared" si="69"/>
        <v>77220</v>
      </c>
      <c r="BG45" s="300">
        <f t="shared" si="69"/>
        <v>77220</v>
      </c>
      <c r="BH45" s="300">
        <f t="shared" si="69"/>
        <v>77220</v>
      </c>
      <c r="BI45" s="300">
        <f t="shared" si="69"/>
        <v>77220</v>
      </c>
      <c r="BJ45" s="300">
        <f t="shared" si="69"/>
        <v>71280</v>
      </c>
      <c r="BK45" s="300">
        <f t="shared" si="69"/>
        <v>71280</v>
      </c>
      <c r="BL45" s="300">
        <f t="shared" si="69"/>
        <v>71280</v>
      </c>
      <c r="BM45" s="300">
        <f t="shared" si="69"/>
        <v>71280</v>
      </c>
      <c r="BN45" s="300">
        <f t="shared" si="69"/>
        <v>71280</v>
      </c>
      <c r="BO45" s="300">
        <f t="shared" si="69"/>
        <v>71280</v>
      </c>
      <c r="BP45" s="300">
        <f t="shared" si="69"/>
        <v>71280</v>
      </c>
      <c r="BQ45" s="300">
        <f t="shared" si="69"/>
        <v>71280</v>
      </c>
      <c r="BR45" s="300">
        <f t="shared" si="69"/>
        <v>71280</v>
      </c>
      <c r="BS45" s="300">
        <f t="shared" si="69"/>
        <v>71280</v>
      </c>
      <c r="BT45" s="300">
        <f t="shared" si="69"/>
        <v>71280</v>
      </c>
      <c r="BU45" s="300">
        <f t="shared" si="69"/>
        <v>71280</v>
      </c>
      <c r="BV45" s="300">
        <f t="shared" ref="BV45:DA45" si="70">IF(BV$40=1,BV36*BV41,0)</f>
        <v>71280</v>
      </c>
      <c r="BW45" s="300">
        <f t="shared" si="70"/>
        <v>149760</v>
      </c>
      <c r="BX45" s="300">
        <f t="shared" si="70"/>
        <v>129600</v>
      </c>
      <c r="BY45" s="300">
        <f t="shared" si="70"/>
        <v>129600</v>
      </c>
      <c r="BZ45" s="300">
        <f t="shared" si="70"/>
        <v>129600</v>
      </c>
      <c r="CA45" s="300">
        <f t="shared" si="70"/>
        <v>151200</v>
      </c>
      <c r="CB45" s="300">
        <f t="shared" si="70"/>
        <v>151200</v>
      </c>
      <c r="CC45" s="300">
        <f t="shared" si="70"/>
        <v>151200</v>
      </c>
      <c r="CD45" s="300">
        <f t="shared" si="70"/>
        <v>110880</v>
      </c>
      <c r="CE45" s="300">
        <f t="shared" si="70"/>
        <v>110880</v>
      </c>
      <c r="CF45" s="300">
        <f t="shared" si="70"/>
        <v>110880</v>
      </c>
      <c r="CG45" s="300">
        <f t="shared" si="70"/>
        <v>110880</v>
      </c>
      <c r="CH45" s="300">
        <f t="shared" si="70"/>
        <v>92400</v>
      </c>
      <c r="CI45" s="300">
        <f t="shared" si="70"/>
        <v>92400</v>
      </c>
      <c r="CJ45" s="300">
        <f t="shared" si="70"/>
        <v>92400</v>
      </c>
      <c r="CK45" s="300">
        <f t="shared" si="70"/>
        <v>92400</v>
      </c>
      <c r="CL45" s="300">
        <f t="shared" si="70"/>
        <v>83160</v>
      </c>
      <c r="CM45" s="300">
        <f t="shared" si="70"/>
        <v>83160</v>
      </c>
      <c r="CN45" s="300">
        <f t="shared" si="70"/>
        <v>83160</v>
      </c>
      <c r="CO45" s="300">
        <f t="shared" si="70"/>
        <v>83160</v>
      </c>
      <c r="CP45" s="300">
        <f t="shared" si="70"/>
        <v>83160</v>
      </c>
      <c r="CQ45" s="300">
        <f t="shared" si="70"/>
        <v>93852</v>
      </c>
      <c r="CR45" s="300">
        <f t="shared" si="70"/>
        <v>93852</v>
      </c>
      <c r="CS45" s="300">
        <f t="shared" si="70"/>
        <v>93852</v>
      </c>
      <c r="CT45" s="300">
        <f t="shared" si="70"/>
        <v>93852</v>
      </c>
      <c r="CU45" s="300">
        <f t="shared" si="70"/>
        <v>93852</v>
      </c>
      <c r="CV45" s="300">
        <f t="shared" si="70"/>
        <v>93852</v>
      </c>
      <c r="CW45" s="300">
        <f t="shared" si="70"/>
        <v>93852</v>
      </c>
      <c r="CX45" s="300">
        <f t="shared" si="70"/>
        <v>93852</v>
      </c>
      <c r="CY45" s="300">
        <f t="shared" si="70"/>
        <v>93852</v>
      </c>
      <c r="CZ45" s="300">
        <f t="shared" si="70"/>
        <v>93852</v>
      </c>
      <c r="DA45" s="300">
        <f t="shared" si="70"/>
        <v>93852</v>
      </c>
      <c r="DB45" s="300">
        <f t="shared" ref="DB45:DJ45" si="71">IF(DB$40=1,DB36*DB41,0)</f>
        <v>93852</v>
      </c>
      <c r="DC45" s="300">
        <f t="shared" si="71"/>
        <v>93852</v>
      </c>
      <c r="DD45" s="300">
        <f t="shared" si="71"/>
        <v>93852</v>
      </c>
      <c r="DE45" s="300">
        <f t="shared" si="71"/>
        <v>93852</v>
      </c>
      <c r="DF45" s="300">
        <f t="shared" si="71"/>
        <v>93852</v>
      </c>
      <c r="DG45" s="300">
        <f t="shared" si="71"/>
        <v>93852</v>
      </c>
      <c r="DH45" s="300">
        <f t="shared" si="71"/>
        <v>0</v>
      </c>
      <c r="DI45" s="300">
        <f t="shared" si="71"/>
        <v>0</v>
      </c>
      <c r="DJ45" s="300">
        <f t="shared" si="71"/>
        <v>0</v>
      </c>
    </row>
    <row r="46" spans="1:114" x14ac:dyDescent="0.25">
      <c r="A46" s="294"/>
      <c r="B46" s="294"/>
      <c r="C46" s="295"/>
      <c r="D46" s="12"/>
      <c r="E46" s="329" t="s">
        <v>86</v>
      </c>
      <c r="F46" s="296"/>
      <c r="G46" s="296" t="s">
        <v>210</v>
      </c>
      <c r="H46" s="296"/>
      <c r="I46" s="296"/>
      <c r="J46" s="296">
        <f t="shared" ref="J46:AO46" si="72">IF(J$40=1,J37*J42,0)</f>
        <v>0</v>
      </c>
      <c r="K46" s="296">
        <f t="shared" si="72"/>
        <v>0</v>
      </c>
      <c r="L46" s="296">
        <f t="shared" si="72"/>
        <v>944999.99999999988</v>
      </c>
      <c r="M46" s="296">
        <f t="shared" si="72"/>
        <v>823200</v>
      </c>
      <c r="N46" s="296">
        <f t="shared" si="72"/>
        <v>882000</v>
      </c>
      <c r="O46" s="296">
        <f t="shared" si="72"/>
        <v>823200</v>
      </c>
      <c r="P46" s="296">
        <f t="shared" si="72"/>
        <v>882000</v>
      </c>
      <c r="Q46" s="296">
        <f t="shared" si="72"/>
        <v>735000</v>
      </c>
      <c r="R46" s="296">
        <f t="shared" si="72"/>
        <v>787500</v>
      </c>
      <c r="S46" s="296">
        <f t="shared" si="72"/>
        <v>735000</v>
      </c>
      <c r="T46" s="296">
        <f t="shared" si="72"/>
        <v>742500</v>
      </c>
      <c r="U46" s="296">
        <f t="shared" si="72"/>
        <v>693000</v>
      </c>
      <c r="V46" s="296">
        <f t="shared" si="72"/>
        <v>742500</v>
      </c>
      <c r="W46" s="296">
        <f t="shared" si="72"/>
        <v>693000</v>
      </c>
      <c r="X46" s="296">
        <f t="shared" si="72"/>
        <v>742500</v>
      </c>
      <c r="Y46" s="296">
        <f t="shared" si="72"/>
        <v>693000</v>
      </c>
      <c r="Z46" s="296">
        <f t="shared" si="72"/>
        <v>742500</v>
      </c>
      <c r="AA46" s="296">
        <f t="shared" si="72"/>
        <v>693000</v>
      </c>
      <c r="AB46" s="296">
        <f t="shared" si="72"/>
        <v>742500</v>
      </c>
      <c r="AC46" s="296">
        <f t="shared" si="72"/>
        <v>693000</v>
      </c>
      <c r="AD46" s="296">
        <f t="shared" si="72"/>
        <v>765000</v>
      </c>
      <c r="AE46" s="296">
        <f t="shared" si="72"/>
        <v>714000</v>
      </c>
      <c r="AF46" s="296">
        <f t="shared" si="72"/>
        <v>765000</v>
      </c>
      <c r="AG46" s="296">
        <f t="shared" si="72"/>
        <v>714000</v>
      </c>
      <c r="AH46" s="296">
        <f t="shared" si="72"/>
        <v>765000</v>
      </c>
      <c r="AI46" s="296">
        <f t="shared" si="72"/>
        <v>714000</v>
      </c>
      <c r="AJ46" s="296">
        <f t="shared" si="72"/>
        <v>765000</v>
      </c>
      <c r="AK46" s="296">
        <f t="shared" si="72"/>
        <v>714000</v>
      </c>
      <c r="AL46" s="296">
        <f t="shared" si="72"/>
        <v>765000</v>
      </c>
      <c r="AM46" s="296">
        <f t="shared" si="72"/>
        <v>714000</v>
      </c>
      <c r="AN46" s="296">
        <f t="shared" si="72"/>
        <v>787500</v>
      </c>
      <c r="AO46" s="296">
        <f t="shared" si="72"/>
        <v>735000</v>
      </c>
      <c r="AP46" s="296">
        <f t="shared" ref="AP46:BU46" si="73">IF(AP$40=1,AP37*AP42,0)</f>
        <v>787500</v>
      </c>
      <c r="AQ46" s="296">
        <f t="shared" si="73"/>
        <v>735000</v>
      </c>
      <c r="AR46" s="296">
        <f t="shared" si="73"/>
        <v>787500</v>
      </c>
      <c r="AS46" s="296">
        <f t="shared" si="73"/>
        <v>735000</v>
      </c>
      <c r="AT46" s="296">
        <f t="shared" si="73"/>
        <v>787500</v>
      </c>
      <c r="AU46" s="296">
        <f t="shared" si="73"/>
        <v>735000</v>
      </c>
      <c r="AV46" s="296">
        <f t="shared" si="73"/>
        <v>787500</v>
      </c>
      <c r="AW46" s="296">
        <f t="shared" si="73"/>
        <v>735000</v>
      </c>
      <c r="AX46" s="296">
        <f t="shared" si="73"/>
        <v>810000</v>
      </c>
      <c r="AY46" s="296">
        <f t="shared" si="73"/>
        <v>756000</v>
      </c>
      <c r="AZ46" s="296">
        <f t="shared" si="73"/>
        <v>810000</v>
      </c>
      <c r="BA46" s="296">
        <f t="shared" si="73"/>
        <v>756000</v>
      </c>
      <c r="BB46" s="296">
        <f t="shared" si="73"/>
        <v>810000</v>
      </c>
      <c r="BC46" s="296">
        <f t="shared" si="73"/>
        <v>756000</v>
      </c>
      <c r="BD46" s="296">
        <f t="shared" si="73"/>
        <v>810000</v>
      </c>
      <c r="BE46" s="296">
        <f t="shared" si="73"/>
        <v>756000</v>
      </c>
      <c r="BF46" s="296">
        <f t="shared" si="73"/>
        <v>810000</v>
      </c>
      <c r="BG46" s="296">
        <f t="shared" si="73"/>
        <v>756000</v>
      </c>
      <c r="BH46" s="296">
        <f t="shared" si="73"/>
        <v>756000</v>
      </c>
      <c r="BI46" s="296">
        <f t="shared" si="73"/>
        <v>810000</v>
      </c>
      <c r="BJ46" s="296">
        <f t="shared" si="73"/>
        <v>756000</v>
      </c>
      <c r="BK46" s="296">
        <f t="shared" si="73"/>
        <v>810000</v>
      </c>
      <c r="BL46" s="296">
        <f t="shared" si="73"/>
        <v>756000</v>
      </c>
      <c r="BM46" s="296">
        <f t="shared" si="73"/>
        <v>810000</v>
      </c>
      <c r="BN46" s="296">
        <f t="shared" si="73"/>
        <v>756000</v>
      </c>
      <c r="BO46" s="296">
        <f t="shared" si="73"/>
        <v>810000</v>
      </c>
      <c r="BP46" s="296">
        <f t="shared" si="73"/>
        <v>756000</v>
      </c>
      <c r="BQ46" s="296">
        <f t="shared" si="73"/>
        <v>756000</v>
      </c>
      <c r="BR46" s="296">
        <f t="shared" si="73"/>
        <v>810000</v>
      </c>
      <c r="BS46" s="296">
        <f t="shared" si="73"/>
        <v>756000</v>
      </c>
      <c r="BT46" s="296">
        <f t="shared" si="73"/>
        <v>810000</v>
      </c>
      <c r="BU46" s="296">
        <f t="shared" si="73"/>
        <v>756000</v>
      </c>
      <c r="BV46" s="296">
        <f t="shared" ref="BV46:DA46" si="74">IF(BV$40=1,BV37*BV42,0)</f>
        <v>810000</v>
      </c>
      <c r="BW46" s="296">
        <f t="shared" si="74"/>
        <v>944999.99999999988</v>
      </c>
      <c r="BX46" s="296">
        <f t="shared" si="74"/>
        <v>882000</v>
      </c>
      <c r="BY46" s="296">
        <f t="shared" si="74"/>
        <v>944999.99999999988</v>
      </c>
      <c r="BZ46" s="296">
        <f t="shared" si="74"/>
        <v>823200</v>
      </c>
      <c r="CA46" s="296">
        <f t="shared" si="74"/>
        <v>882000</v>
      </c>
      <c r="CB46" s="296">
        <f t="shared" si="74"/>
        <v>823200</v>
      </c>
      <c r="CC46" s="296">
        <f t="shared" si="74"/>
        <v>882000</v>
      </c>
      <c r="CD46" s="296">
        <f t="shared" si="74"/>
        <v>735000</v>
      </c>
      <c r="CE46" s="296">
        <f t="shared" si="74"/>
        <v>787500</v>
      </c>
      <c r="CF46" s="296">
        <f t="shared" si="74"/>
        <v>735000</v>
      </c>
      <c r="CG46" s="296">
        <f t="shared" si="74"/>
        <v>742500</v>
      </c>
      <c r="CH46" s="296">
        <f t="shared" si="74"/>
        <v>693000</v>
      </c>
      <c r="CI46" s="296">
        <f t="shared" si="74"/>
        <v>742500</v>
      </c>
      <c r="CJ46" s="296">
        <f t="shared" si="74"/>
        <v>693000</v>
      </c>
      <c r="CK46" s="296">
        <f t="shared" si="74"/>
        <v>742500</v>
      </c>
      <c r="CL46" s="296">
        <f t="shared" si="74"/>
        <v>693000</v>
      </c>
      <c r="CM46" s="296">
        <f t="shared" si="74"/>
        <v>742500</v>
      </c>
      <c r="CN46" s="296">
        <f t="shared" si="74"/>
        <v>693000</v>
      </c>
      <c r="CO46" s="296">
        <f t="shared" si="74"/>
        <v>742500</v>
      </c>
      <c r="CP46" s="296">
        <f t="shared" si="74"/>
        <v>693000</v>
      </c>
      <c r="CQ46" s="296">
        <f t="shared" si="74"/>
        <v>765000</v>
      </c>
      <c r="CR46" s="296">
        <f t="shared" si="74"/>
        <v>714000</v>
      </c>
      <c r="CS46" s="296">
        <f t="shared" si="74"/>
        <v>765000</v>
      </c>
      <c r="CT46" s="296">
        <f t="shared" si="74"/>
        <v>714000</v>
      </c>
      <c r="CU46" s="296">
        <f t="shared" si="74"/>
        <v>765000</v>
      </c>
      <c r="CV46" s="296">
        <f t="shared" si="74"/>
        <v>714000</v>
      </c>
      <c r="CW46" s="296">
        <f t="shared" si="74"/>
        <v>765000</v>
      </c>
      <c r="CX46" s="296">
        <f t="shared" si="74"/>
        <v>714000</v>
      </c>
      <c r="CY46" s="296">
        <f t="shared" si="74"/>
        <v>765000</v>
      </c>
      <c r="CZ46" s="296">
        <f t="shared" si="74"/>
        <v>714000</v>
      </c>
      <c r="DA46" s="296">
        <f t="shared" si="74"/>
        <v>787500</v>
      </c>
      <c r="DB46" s="296">
        <f t="shared" ref="DB46:DJ46" si="75">IF(DB$40=1,DB37*DB42,0)</f>
        <v>735000</v>
      </c>
      <c r="DC46" s="296">
        <f t="shared" si="75"/>
        <v>787500</v>
      </c>
      <c r="DD46" s="296">
        <f t="shared" si="75"/>
        <v>735000</v>
      </c>
      <c r="DE46" s="296">
        <f t="shared" si="75"/>
        <v>787500</v>
      </c>
      <c r="DF46" s="296">
        <f t="shared" si="75"/>
        <v>735000</v>
      </c>
      <c r="DG46" s="296">
        <f t="shared" si="75"/>
        <v>787500</v>
      </c>
      <c r="DH46" s="296">
        <f t="shared" si="75"/>
        <v>0</v>
      </c>
      <c r="DI46" s="296">
        <f t="shared" si="75"/>
        <v>0</v>
      </c>
      <c r="DJ46" s="296">
        <f t="shared" si="75"/>
        <v>0</v>
      </c>
    </row>
    <row r="47" spans="1:114" x14ac:dyDescent="0.25">
      <c r="A47" s="294"/>
      <c r="B47" s="294"/>
      <c r="C47" s="295"/>
      <c r="D47" s="12"/>
      <c r="E47" s="329" t="s">
        <v>87</v>
      </c>
      <c r="F47" s="296"/>
      <c r="G47" s="296" t="s">
        <v>210</v>
      </c>
      <c r="H47" s="296"/>
      <c r="I47" s="296"/>
      <c r="J47" s="296">
        <f t="shared" ref="J47:AO47" si="76">IF(J$40=1,J38*J43,0)</f>
        <v>0</v>
      </c>
      <c r="K47" s="296">
        <f t="shared" si="76"/>
        <v>0</v>
      </c>
      <c r="L47" s="296">
        <f t="shared" si="76"/>
        <v>254345</v>
      </c>
      <c r="M47" s="296">
        <f t="shared" si="76"/>
        <v>256620</v>
      </c>
      <c r="N47" s="296">
        <f t="shared" si="76"/>
        <v>278005</v>
      </c>
      <c r="O47" s="296">
        <f t="shared" si="76"/>
        <v>300300</v>
      </c>
      <c r="P47" s="296">
        <f t="shared" si="76"/>
        <v>325325</v>
      </c>
      <c r="Q47" s="296">
        <f t="shared" si="76"/>
        <v>300300</v>
      </c>
      <c r="R47" s="296">
        <f t="shared" si="76"/>
        <v>325325</v>
      </c>
      <c r="S47" s="296">
        <f t="shared" si="76"/>
        <v>365820</v>
      </c>
      <c r="T47" s="296">
        <f t="shared" si="76"/>
        <v>396305</v>
      </c>
      <c r="U47" s="296">
        <f t="shared" si="76"/>
        <v>409500</v>
      </c>
      <c r="V47" s="296">
        <f t="shared" si="76"/>
        <v>443625</v>
      </c>
      <c r="W47" s="296">
        <f t="shared" si="76"/>
        <v>464100</v>
      </c>
      <c r="X47" s="296">
        <f t="shared" si="76"/>
        <v>502775</v>
      </c>
      <c r="Y47" s="296">
        <f t="shared" si="76"/>
        <v>464100</v>
      </c>
      <c r="Z47" s="296">
        <f t="shared" si="76"/>
        <v>502775</v>
      </c>
      <c r="AA47" s="296">
        <f t="shared" si="76"/>
        <v>464100</v>
      </c>
      <c r="AB47" s="296">
        <f t="shared" si="76"/>
        <v>502775</v>
      </c>
      <c r="AC47" s="296">
        <f t="shared" si="76"/>
        <v>464100</v>
      </c>
      <c r="AD47" s="296">
        <f t="shared" si="76"/>
        <v>502775</v>
      </c>
      <c r="AE47" s="296">
        <f t="shared" si="76"/>
        <v>464100</v>
      </c>
      <c r="AF47" s="296">
        <f t="shared" si="76"/>
        <v>502775</v>
      </c>
      <c r="AG47" s="296">
        <f t="shared" si="76"/>
        <v>464100</v>
      </c>
      <c r="AH47" s="296">
        <f t="shared" si="76"/>
        <v>502775</v>
      </c>
      <c r="AI47" s="296">
        <f t="shared" si="76"/>
        <v>464100</v>
      </c>
      <c r="AJ47" s="296">
        <f t="shared" si="76"/>
        <v>502775</v>
      </c>
      <c r="AK47" s="296">
        <f t="shared" si="76"/>
        <v>464100</v>
      </c>
      <c r="AL47" s="296">
        <f t="shared" si="76"/>
        <v>502775</v>
      </c>
      <c r="AM47" s="296">
        <f t="shared" si="76"/>
        <v>464100</v>
      </c>
      <c r="AN47" s="296">
        <f t="shared" si="76"/>
        <v>502775</v>
      </c>
      <c r="AO47" s="296">
        <f t="shared" si="76"/>
        <v>464100</v>
      </c>
      <c r="AP47" s="296">
        <f t="shared" ref="AP47:BU47" si="77">IF(AP$40=1,AP38*AP43,0)</f>
        <v>502775</v>
      </c>
      <c r="AQ47" s="296">
        <f t="shared" si="77"/>
        <v>464100</v>
      </c>
      <c r="AR47" s="296">
        <f t="shared" si="77"/>
        <v>502775</v>
      </c>
      <c r="AS47" s="296">
        <f t="shared" si="77"/>
        <v>464100</v>
      </c>
      <c r="AT47" s="296">
        <f t="shared" si="77"/>
        <v>502775</v>
      </c>
      <c r="AU47" s="296">
        <f t="shared" si="77"/>
        <v>464100</v>
      </c>
      <c r="AV47" s="296">
        <f t="shared" si="77"/>
        <v>502775</v>
      </c>
      <c r="AW47" s="296">
        <f t="shared" si="77"/>
        <v>464100</v>
      </c>
      <c r="AX47" s="296">
        <f t="shared" si="77"/>
        <v>502775</v>
      </c>
      <c r="AY47" s="296">
        <f t="shared" si="77"/>
        <v>464100</v>
      </c>
      <c r="AZ47" s="296">
        <f t="shared" si="77"/>
        <v>502775</v>
      </c>
      <c r="BA47" s="296">
        <f t="shared" si="77"/>
        <v>464100</v>
      </c>
      <c r="BB47" s="296">
        <f t="shared" si="77"/>
        <v>502775</v>
      </c>
      <c r="BC47" s="296">
        <f t="shared" si="77"/>
        <v>464100</v>
      </c>
      <c r="BD47" s="296">
        <f t="shared" si="77"/>
        <v>502775</v>
      </c>
      <c r="BE47" s="296">
        <f t="shared" si="77"/>
        <v>464100</v>
      </c>
      <c r="BF47" s="296">
        <f t="shared" si="77"/>
        <v>502775</v>
      </c>
      <c r="BG47" s="296">
        <f t="shared" si="77"/>
        <v>464100</v>
      </c>
      <c r="BH47" s="296">
        <f t="shared" si="77"/>
        <v>502775</v>
      </c>
      <c r="BI47" s="296">
        <f t="shared" si="77"/>
        <v>464100</v>
      </c>
      <c r="BJ47" s="296">
        <f t="shared" si="77"/>
        <v>502775</v>
      </c>
      <c r="BK47" s="296">
        <f t="shared" si="77"/>
        <v>464100</v>
      </c>
      <c r="BL47" s="296">
        <f t="shared" si="77"/>
        <v>502775</v>
      </c>
      <c r="BM47" s="296">
        <f t="shared" si="77"/>
        <v>464100</v>
      </c>
      <c r="BN47" s="296">
        <f t="shared" si="77"/>
        <v>502775</v>
      </c>
      <c r="BO47" s="296">
        <f t="shared" si="77"/>
        <v>464100</v>
      </c>
      <c r="BP47" s="296">
        <f t="shared" si="77"/>
        <v>502775</v>
      </c>
      <c r="BQ47" s="296">
        <f t="shared" si="77"/>
        <v>464100</v>
      </c>
      <c r="BR47" s="296">
        <f t="shared" si="77"/>
        <v>502775</v>
      </c>
      <c r="BS47" s="296">
        <f t="shared" si="77"/>
        <v>464100</v>
      </c>
      <c r="BT47" s="296">
        <f t="shared" si="77"/>
        <v>502775</v>
      </c>
      <c r="BU47" s="296">
        <f t="shared" si="77"/>
        <v>464100</v>
      </c>
      <c r="BV47" s="296">
        <f t="shared" ref="BV47:DA47" si="78">IF(BV$40=1,BV38*BV43,0)</f>
        <v>502775</v>
      </c>
      <c r="BW47" s="296">
        <f t="shared" si="78"/>
        <v>218855</v>
      </c>
      <c r="BX47" s="296">
        <f t="shared" si="78"/>
        <v>234780</v>
      </c>
      <c r="BY47" s="296">
        <f t="shared" si="78"/>
        <v>254345</v>
      </c>
      <c r="BZ47" s="296">
        <f t="shared" si="78"/>
        <v>256620</v>
      </c>
      <c r="CA47" s="296">
        <f t="shared" si="78"/>
        <v>278005</v>
      </c>
      <c r="CB47" s="296">
        <f t="shared" si="78"/>
        <v>300300</v>
      </c>
      <c r="CC47" s="296">
        <f t="shared" si="78"/>
        <v>325325</v>
      </c>
      <c r="CD47" s="296">
        <f t="shared" si="78"/>
        <v>300300</v>
      </c>
      <c r="CE47" s="296">
        <f t="shared" si="78"/>
        <v>325325</v>
      </c>
      <c r="CF47" s="296">
        <f t="shared" si="78"/>
        <v>365820</v>
      </c>
      <c r="CG47" s="296">
        <f t="shared" si="78"/>
        <v>396305</v>
      </c>
      <c r="CH47" s="296">
        <f t="shared" si="78"/>
        <v>409500</v>
      </c>
      <c r="CI47" s="296">
        <f t="shared" si="78"/>
        <v>443625</v>
      </c>
      <c r="CJ47" s="296">
        <f t="shared" si="78"/>
        <v>464100</v>
      </c>
      <c r="CK47" s="296">
        <f t="shared" si="78"/>
        <v>502775</v>
      </c>
      <c r="CL47" s="296">
        <f t="shared" si="78"/>
        <v>464100</v>
      </c>
      <c r="CM47" s="296">
        <f t="shared" si="78"/>
        <v>502775</v>
      </c>
      <c r="CN47" s="296">
        <f t="shared" si="78"/>
        <v>464100</v>
      </c>
      <c r="CO47" s="296">
        <f t="shared" si="78"/>
        <v>502775</v>
      </c>
      <c r="CP47" s="296">
        <f t="shared" si="78"/>
        <v>464100</v>
      </c>
      <c r="CQ47" s="296">
        <f t="shared" si="78"/>
        <v>502775</v>
      </c>
      <c r="CR47" s="296">
        <f t="shared" si="78"/>
        <v>464100</v>
      </c>
      <c r="CS47" s="296">
        <f t="shared" si="78"/>
        <v>502775</v>
      </c>
      <c r="CT47" s="296">
        <f t="shared" si="78"/>
        <v>464100</v>
      </c>
      <c r="CU47" s="296">
        <f t="shared" si="78"/>
        <v>502775</v>
      </c>
      <c r="CV47" s="296">
        <f t="shared" si="78"/>
        <v>464100</v>
      </c>
      <c r="CW47" s="296">
        <f t="shared" si="78"/>
        <v>502775</v>
      </c>
      <c r="CX47" s="296">
        <f t="shared" si="78"/>
        <v>464100</v>
      </c>
      <c r="CY47" s="296">
        <f t="shared" si="78"/>
        <v>502775</v>
      </c>
      <c r="CZ47" s="296">
        <f t="shared" si="78"/>
        <v>464100</v>
      </c>
      <c r="DA47" s="296">
        <f t="shared" si="78"/>
        <v>502775</v>
      </c>
      <c r="DB47" s="296">
        <f t="shared" ref="DB47:DJ47" si="79">IF(DB$40=1,DB38*DB43,0)</f>
        <v>464100</v>
      </c>
      <c r="DC47" s="296">
        <f t="shared" si="79"/>
        <v>502775</v>
      </c>
      <c r="DD47" s="296">
        <f t="shared" si="79"/>
        <v>464100</v>
      </c>
      <c r="DE47" s="296">
        <f t="shared" si="79"/>
        <v>502775</v>
      </c>
      <c r="DF47" s="296">
        <f t="shared" si="79"/>
        <v>464100</v>
      </c>
      <c r="DG47" s="296">
        <f t="shared" si="79"/>
        <v>502775</v>
      </c>
      <c r="DH47" s="296">
        <f t="shared" si="79"/>
        <v>0</v>
      </c>
      <c r="DI47" s="296">
        <f t="shared" si="79"/>
        <v>0</v>
      </c>
      <c r="DJ47" s="296">
        <f t="shared" si="79"/>
        <v>0</v>
      </c>
    </row>
    <row r="48" spans="1:114" x14ac:dyDescent="0.25">
      <c r="A48" s="294"/>
      <c r="B48" s="294"/>
      <c r="C48" s="295"/>
      <c r="D48" s="12"/>
      <c r="E48" s="329" t="s">
        <v>88</v>
      </c>
      <c r="F48" s="296"/>
      <c r="G48" s="296" t="s">
        <v>210</v>
      </c>
      <c r="H48" s="296"/>
      <c r="I48" s="296"/>
      <c r="J48" s="296">
        <f t="shared" ref="J48:AO48" si="80">IF(J$40=1,J39*J44,0)</f>
        <v>0</v>
      </c>
      <c r="K48" s="296">
        <f t="shared" si="80"/>
        <v>0</v>
      </c>
      <c r="L48" s="296">
        <f t="shared" si="80"/>
        <v>140400</v>
      </c>
      <c r="M48" s="296">
        <f t="shared" si="80"/>
        <v>165750</v>
      </c>
      <c r="N48" s="296">
        <f t="shared" si="80"/>
        <v>165750</v>
      </c>
      <c r="O48" s="296">
        <f t="shared" si="80"/>
        <v>146250</v>
      </c>
      <c r="P48" s="296">
        <f t="shared" si="80"/>
        <v>146250</v>
      </c>
      <c r="Q48" s="296">
        <f t="shared" si="80"/>
        <v>190125</v>
      </c>
      <c r="R48" s="296">
        <f t="shared" si="80"/>
        <v>190125</v>
      </c>
      <c r="S48" s="296">
        <f t="shared" si="80"/>
        <v>190125</v>
      </c>
      <c r="T48" s="296">
        <f t="shared" si="80"/>
        <v>190125</v>
      </c>
      <c r="U48" s="296">
        <f t="shared" si="80"/>
        <v>190125</v>
      </c>
      <c r="V48" s="296">
        <f t="shared" si="80"/>
        <v>190125</v>
      </c>
      <c r="W48" s="296">
        <f t="shared" si="80"/>
        <v>190125</v>
      </c>
      <c r="X48" s="296">
        <f t="shared" si="80"/>
        <v>190125</v>
      </c>
      <c r="Y48" s="296">
        <f t="shared" si="80"/>
        <v>190125</v>
      </c>
      <c r="Z48" s="296">
        <f t="shared" si="80"/>
        <v>190125</v>
      </c>
      <c r="AA48" s="296">
        <f t="shared" si="80"/>
        <v>190125</v>
      </c>
      <c r="AB48" s="296">
        <f t="shared" si="80"/>
        <v>190125</v>
      </c>
      <c r="AC48" s="296">
        <f t="shared" si="80"/>
        <v>190125</v>
      </c>
      <c r="AD48" s="296">
        <f t="shared" si="80"/>
        <v>190125</v>
      </c>
      <c r="AE48" s="296">
        <f t="shared" si="80"/>
        <v>190125</v>
      </c>
      <c r="AF48" s="296">
        <f t="shared" si="80"/>
        <v>190125</v>
      </c>
      <c r="AG48" s="296">
        <f t="shared" si="80"/>
        <v>190125</v>
      </c>
      <c r="AH48" s="296">
        <f t="shared" si="80"/>
        <v>190125</v>
      </c>
      <c r="AI48" s="296">
        <f t="shared" si="80"/>
        <v>190125</v>
      </c>
      <c r="AJ48" s="296">
        <f t="shared" si="80"/>
        <v>190125</v>
      </c>
      <c r="AK48" s="296">
        <f t="shared" si="80"/>
        <v>190125</v>
      </c>
      <c r="AL48" s="296">
        <f t="shared" si="80"/>
        <v>190125</v>
      </c>
      <c r="AM48" s="296">
        <f t="shared" si="80"/>
        <v>190125</v>
      </c>
      <c r="AN48" s="296">
        <f t="shared" si="80"/>
        <v>190125</v>
      </c>
      <c r="AO48" s="296">
        <f t="shared" si="80"/>
        <v>190125</v>
      </c>
      <c r="AP48" s="296">
        <f t="shared" ref="AP48:BU48" si="81">IF(AP$40=1,AP39*AP44,0)</f>
        <v>190125</v>
      </c>
      <c r="AQ48" s="296">
        <f t="shared" si="81"/>
        <v>190125</v>
      </c>
      <c r="AR48" s="296">
        <f t="shared" si="81"/>
        <v>190125</v>
      </c>
      <c r="AS48" s="296">
        <f t="shared" si="81"/>
        <v>190125</v>
      </c>
      <c r="AT48" s="296">
        <f t="shared" si="81"/>
        <v>190125</v>
      </c>
      <c r="AU48" s="296">
        <f t="shared" si="81"/>
        <v>190125</v>
      </c>
      <c r="AV48" s="296">
        <f t="shared" si="81"/>
        <v>190125</v>
      </c>
      <c r="AW48" s="296">
        <f t="shared" si="81"/>
        <v>190125</v>
      </c>
      <c r="AX48" s="296">
        <f t="shared" si="81"/>
        <v>204750</v>
      </c>
      <c r="AY48" s="296">
        <f t="shared" si="81"/>
        <v>204750</v>
      </c>
      <c r="AZ48" s="296">
        <f t="shared" si="81"/>
        <v>204750</v>
      </c>
      <c r="BA48" s="296">
        <f t="shared" si="81"/>
        <v>204750</v>
      </c>
      <c r="BB48" s="296">
        <f t="shared" si="81"/>
        <v>204750</v>
      </c>
      <c r="BC48" s="296">
        <f t="shared" si="81"/>
        <v>204750</v>
      </c>
      <c r="BD48" s="296">
        <f t="shared" si="81"/>
        <v>204750</v>
      </c>
      <c r="BE48" s="296">
        <f t="shared" si="81"/>
        <v>204750</v>
      </c>
      <c r="BF48" s="296">
        <f t="shared" si="81"/>
        <v>204750</v>
      </c>
      <c r="BG48" s="296">
        <f t="shared" si="81"/>
        <v>204750</v>
      </c>
      <c r="BH48" s="296">
        <f t="shared" si="81"/>
        <v>204750</v>
      </c>
      <c r="BI48" s="296">
        <f t="shared" si="81"/>
        <v>204750</v>
      </c>
      <c r="BJ48" s="296">
        <f t="shared" si="81"/>
        <v>204750</v>
      </c>
      <c r="BK48" s="296">
        <f t="shared" si="81"/>
        <v>204750</v>
      </c>
      <c r="BL48" s="296">
        <f t="shared" si="81"/>
        <v>204750</v>
      </c>
      <c r="BM48" s="296">
        <f t="shared" si="81"/>
        <v>204750</v>
      </c>
      <c r="BN48" s="296">
        <f t="shared" si="81"/>
        <v>204750</v>
      </c>
      <c r="BO48" s="296">
        <f t="shared" si="81"/>
        <v>204750</v>
      </c>
      <c r="BP48" s="296">
        <f t="shared" si="81"/>
        <v>204750</v>
      </c>
      <c r="BQ48" s="296">
        <f t="shared" si="81"/>
        <v>204750</v>
      </c>
      <c r="BR48" s="296">
        <f t="shared" si="81"/>
        <v>204750</v>
      </c>
      <c r="BS48" s="296">
        <f t="shared" si="81"/>
        <v>204750</v>
      </c>
      <c r="BT48" s="296">
        <f t="shared" si="81"/>
        <v>204750</v>
      </c>
      <c r="BU48" s="296">
        <f t="shared" si="81"/>
        <v>204750</v>
      </c>
      <c r="BV48" s="296">
        <f t="shared" ref="BV48:DA48" si="82">IF(BV$40=1,BV39*BV44,0)</f>
        <v>204750</v>
      </c>
      <c r="BW48" s="296">
        <f t="shared" si="82"/>
        <v>156000</v>
      </c>
      <c r="BX48" s="296">
        <f t="shared" si="82"/>
        <v>140400</v>
      </c>
      <c r="BY48" s="296">
        <f t="shared" si="82"/>
        <v>140400</v>
      </c>
      <c r="BZ48" s="296">
        <f t="shared" si="82"/>
        <v>165750</v>
      </c>
      <c r="CA48" s="296">
        <f t="shared" si="82"/>
        <v>165750</v>
      </c>
      <c r="CB48" s="296">
        <f t="shared" si="82"/>
        <v>146250</v>
      </c>
      <c r="CC48" s="296">
        <f t="shared" si="82"/>
        <v>146250</v>
      </c>
      <c r="CD48" s="296">
        <f t="shared" si="82"/>
        <v>190125</v>
      </c>
      <c r="CE48" s="296">
        <f t="shared" si="82"/>
        <v>190125</v>
      </c>
      <c r="CF48" s="296">
        <f t="shared" si="82"/>
        <v>190125</v>
      </c>
      <c r="CG48" s="296">
        <f t="shared" si="82"/>
        <v>190125</v>
      </c>
      <c r="CH48" s="296">
        <f t="shared" si="82"/>
        <v>190125</v>
      </c>
      <c r="CI48" s="296">
        <f t="shared" si="82"/>
        <v>190125</v>
      </c>
      <c r="CJ48" s="296">
        <f t="shared" si="82"/>
        <v>190125</v>
      </c>
      <c r="CK48" s="296">
        <f t="shared" si="82"/>
        <v>190125</v>
      </c>
      <c r="CL48" s="296">
        <f t="shared" si="82"/>
        <v>190125</v>
      </c>
      <c r="CM48" s="296">
        <f t="shared" si="82"/>
        <v>190125</v>
      </c>
      <c r="CN48" s="296">
        <f t="shared" si="82"/>
        <v>190125</v>
      </c>
      <c r="CO48" s="296">
        <f t="shared" si="82"/>
        <v>190125</v>
      </c>
      <c r="CP48" s="296">
        <f t="shared" si="82"/>
        <v>190125</v>
      </c>
      <c r="CQ48" s="296">
        <f t="shared" si="82"/>
        <v>190125</v>
      </c>
      <c r="CR48" s="296">
        <f t="shared" si="82"/>
        <v>190125</v>
      </c>
      <c r="CS48" s="296">
        <f t="shared" si="82"/>
        <v>190125</v>
      </c>
      <c r="CT48" s="296">
        <f t="shared" si="82"/>
        <v>190125</v>
      </c>
      <c r="CU48" s="296">
        <f t="shared" si="82"/>
        <v>190125</v>
      </c>
      <c r="CV48" s="296">
        <f t="shared" si="82"/>
        <v>190125</v>
      </c>
      <c r="CW48" s="296">
        <f t="shared" si="82"/>
        <v>190125</v>
      </c>
      <c r="CX48" s="296">
        <f t="shared" si="82"/>
        <v>190125</v>
      </c>
      <c r="CY48" s="296">
        <f t="shared" si="82"/>
        <v>190125</v>
      </c>
      <c r="CZ48" s="296">
        <f t="shared" si="82"/>
        <v>190125</v>
      </c>
      <c r="DA48" s="296">
        <f t="shared" si="82"/>
        <v>190125</v>
      </c>
      <c r="DB48" s="296">
        <f t="shared" ref="DB48:DJ48" si="83">IF(DB$40=1,DB39*DB44,0)</f>
        <v>190125</v>
      </c>
      <c r="DC48" s="296">
        <f t="shared" si="83"/>
        <v>190125</v>
      </c>
      <c r="DD48" s="296">
        <f t="shared" si="83"/>
        <v>190125</v>
      </c>
      <c r="DE48" s="296">
        <f t="shared" si="83"/>
        <v>190125</v>
      </c>
      <c r="DF48" s="296">
        <f t="shared" si="83"/>
        <v>190125</v>
      </c>
      <c r="DG48" s="296">
        <f t="shared" si="83"/>
        <v>190125</v>
      </c>
      <c r="DH48" s="296">
        <f t="shared" si="83"/>
        <v>0</v>
      </c>
      <c r="DI48" s="296">
        <f t="shared" si="83"/>
        <v>0</v>
      </c>
      <c r="DJ48" s="296">
        <f t="shared" si="83"/>
        <v>0</v>
      </c>
    </row>
    <row r="50" spans="1:114" x14ac:dyDescent="0.25">
      <c r="A50" s="2" t="s">
        <v>212</v>
      </c>
    </row>
    <row r="51" spans="1:114" x14ac:dyDescent="0.25">
      <c r="B51" s="2" t="s">
        <v>213</v>
      </c>
    </row>
    <row r="52" spans="1:114" x14ac:dyDescent="0.25">
      <c r="E52" s="284" t="str">
        <f xml:space="preserve"> InpC!E$34</f>
        <v>Average fare per passenger</v>
      </c>
      <c r="F52" s="331">
        <f xml:space="preserve"> InpC!F$34</f>
        <v>16.22</v>
      </c>
      <c r="G52" s="284" t="str">
        <f xml:space="preserve"> InpC!G$34</f>
        <v>$/p</v>
      </c>
    </row>
    <row r="53" spans="1:114" s="322" customFormat="1" x14ac:dyDescent="0.25">
      <c r="A53" s="319"/>
      <c r="B53" s="319"/>
      <c r="C53" s="320"/>
      <c r="D53" s="321"/>
      <c r="E53" s="339" t="str">
        <f xml:space="preserve"> Esc!E$25</f>
        <v>Periodic Escalation Factor</v>
      </c>
      <c r="F53" s="339">
        <f xml:space="preserve"> Esc!F$25</f>
        <v>0</v>
      </c>
      <c r="G53" s="339" t="str">
        <f xml:space="preserve"> Esc!G$25</f>
        <v>Factor</v>
      </c>
      <c r="H53" s="339">
        <f xml:space="preserve"> Esc!H$25</f>
        <v>0</v>
      </c>
      <c r="I53" s="339">
        <f xml:space="preserve"> Esc!I$25</f>
        <v>0</v>
      </c>
      <c r="J53" s="339">
        <f xml:space="preserve"> Esc!J$25</f>
        <v>0</v>
      </c>
      <c r="K53" s="339">
        <f xml:space="preserve"> Esc!K$25</f>
        <v>1</v>
      </c>
      <c r="L53" s="339">
        <f xml:space="preserve"> Esc!L$25</f>
        <v>1.02</v>
      </c>
      <c r="M53" s="339">
        <f xml:space="preserve"> Esc!M$25</f>
        <v>1.0404</v>
      </c>
      <c r="N53" s="339">
        <f xml:space="preserve"> Esc!N$25</f>
        <v>1.0612079999999999</v>
      </c>
      <c r="O53" s="339">
        <f xml:space="preserve"> Esc!O$25</f>
        <v>1.08243216</v>
      </c>
      <c r="P53" s="339">
        <f xml:space="preserve"> Esc!P$25</f>
        <v>1.1013747228000001</v>
      </c>
      <c r="Q53" s="339">
        <f xml:space="preserve"> Esc!Q$25</f>
        <v>1.1206487804490002</v>
      </c>
      <c r="R53" s="339">
        <f xml:space="preserve"> Esc!R$25</f>
        <v>1.1402601341068577</v>
      </c>
      <c r="S53" s="339">
        <f xml:space="preserve"> Esc!S$25</f>
        <v>1.1602146864537277</v>
      </c>
      <c r="T53" s="339">
        <f xml:space="preserve"> Esc!T$25</f>
        <v>1.1776179067505335</v>
      </c>
      <c r="U53" s="339">
        <f xml:space="preserve"> Esc!U$25</f>
        <v>1.1952821753517913</v>
      </c>
      <c r="V53" s="339">
        <f xml:space="preserve"> Esc!V$25</f>
        <v>1.2132114079820679</v>
      </c>
      <c r="W53" s="339">
        <f xml:space="preserve"> Esc!W$25</f>
        <v>1.2314095791017989</v>
      </c>
      <c r="X53" s="339">
        <f xml:space="preserve"> Esc!X$25</f>
        <v>1.2468021988405713</v>
      </c>
      <c r="Y53" s="339">
        <f xml:space="preserve"> Esc!Y$25</f>
        <v>1.2623872263260785</v>
      </c>
      <c r="Z53" s="339">
        <f xml:space="preserve"> Esc!Z$25</f>
        <v>1.2781670666551543</v>
      </c>
      <c r="AA53" s="339">
        <f xml:space="preserve"> Esc!AA$25</f>
        <v>1.2941441549883437</v>
      </c>
      <c r="AB53" s="339">
        <f xml:space="preserve"> Esc!AB$25</f>
        <v>1.3070855965382271</v>
      </c>
      <c r="AC53" s="339">
        <f xml:space="preserve"> Esc!AC$25</f>
        <v>1.3201564525036094</v>
      </c>
      <c r="AD53" s="339">
        <f xml:space="preserve"> Esc!AD$25</f>
        <v>1.3333580170286454</v>
      </c>
      <c r="AE53" s="339">
        <f xml:space="preserve"> Esc!AE$25</f>
        <v>1.3466915971989319</v>
      </c>
      <c r="AF53" s="339">
        <f xml:space="preserve"> Esc!AF$25</f>
        <v>1.3601585131709213</v>
      </c>
      <c r="AG53" s="339">
        <f xml:space="preserve"> Esc!AG$25</f>
        <v>1.3737600983026306</v>
      </c>
      <c r="AH53" s="339">
        <f xml:space="preserve"> Esc!AH$25</f>
        <v>1.3874976992856569</v>
      </c>
      <c r="AI53" s="339">
        <f xml:space="preserve"> Esc!AI$25</f>
        <v>1.4013726762785135</v>
      </c>
      <c r="AJ53" s="339">
        <f xml:space="preserve"> Esc!AJ$25</f>
        <v>1.4153864030412986</v>
      </c>
      <c r="AK53" s="339">
        <f xml:space="preserve"> Esc!AK$25</f>
        <v>1.4295402670717117</v>
      </c>
      <c r="AL53" s="339">
        <f xml:space="preserve"> Esc!AL$25</f>
        <v>1.4438356697424288</v>
      </c>
      <c r="AM53" s="339">
        <f xml:space="preserve"> Esc!AM$25</f>
        <v>1.458274026439853</v>
      </c>
      <c r="AN53" s="339">
        <f xml:space="preserve"> Esc!AN$25</f>
        <v>1.4728567667042516</v>
      </c>
      <c r="AO53" s="339">
        <f xml:space="preserve"> Esc!AO$25</f>
        <v>1.4875853343712941</v>
      </c>
      <c r="AP53" s="339">
        <f xml:space="preserve"> Esc!AP$25</f>
        <v>1.5024611877150071</v>
      </c>
      <c r="AQ53" s="339">
        <f xml:space="preserve"> Esc!AQ$25</f>
        <v>1.5174857995921571</v>
      </c>
      <c r="AR53" s="339">
        <f xml:space="preserve"> Esc!AR$25</f>
        <v>1.5326606575880788</v>
      </c>
      <c r="AS53" s="339">
        <f xml:space="preserve"> Esc!AS$25</f>
        <v>1.5479872641639596</v>
      </c>
      <c r="AT53" s="339">
        <f xml:space="preserve"> Esc!AT$25</f>
        <v>1.5634671368055992</v>
      </c>
      <c r="AU53" s="339">
        <f xml:space="preserve"> Esc!AU$25</f>
        <v>1.5791018081736552</v>
      </c>
      <c r="AV53" s="339">
        <f xml:space="preserve"> Esc!AV$25</f>
        <v>1.5948928262553919</v>
      </c>
      <c r="AW53" s="339">
        <f xml:space="preserve"> Esc!AW$25</f>
        <v>1.6108417545179459</v>
      </c>
      <c r="AX53" s="339">
        <f xml:space="preserve"> Esc!AX$25</f>
        <v>1.6269501720631254</v>
      </c>
      <c r="AY53" s="339">
        <f xml:space="preserve"> Esc!AY$25</f>
        <v>1.6432196737837568</v>
      </c>
      <c r="AZ53" s="339">
        <f xml:space="preserve"> Esc!AZ$25</f>
        <v>1.6596518705215944</v>
      </c>
      <c r="BA53" s="339">
        <f xml:space="preserve"> Esc!BA$25</f>
        <v>1.6762483892268103</v>
      </c>
      <c r="BB53" s="339">
        <f xml:space="preserve"> Esc!BB$25</f>
        <v>1.6930108731190785</v>
      </c>
      <c r="BC53" s="339">
        <f xml:space="preserve"> Esc!BC$25</f>
        <v>1.7099409818502693</v>
      </c>
      <c r="BD53" s="339">
        <f xml:space="preserve"> Esc!BD$25</f>
        <v>1.727040391668772</v>
      </c>
      <c r="BE53" s="339">
        <f xml:space="preserve"> Esc!BE$25</f>
        <v>1.7443107955854598</v>
      </c>
      <c r="BF53" s="339">
        <f xml:space="preserve"> Esc!BF$25</f>
        <v>1.7617539035413143</v>
      </c>
      <c r="BG53" s="339">
        <f xml:space="preserve"> Esc!BG$25</f>
        <v>1.7793714425767275</v>
      </c>
      <c r="BH53" s="339">
        <f xml:space="preserve"> Esc!BH$25</f>
        <v>1.7971651570024949</v>
      </c>
      <c r="BI53" s="339">
        <f xml:space="preserve"> Esc!BI$25</f>
        <v>1.8151368085725199</v>
      </c>
      <c r="BJ53" s="339">
        <f xml:space="preserve"> Esc!BJ$25</f>
        <v>1.8332881766582452</v>
      </c>
      <c r="BK53" s="339">
        <f xml:space="preserve"> Esc!BK$25</f>
        <v>1.8516210584248276</v>
      </c>
      <c r="BL53" s="339">
        <f xml:space="preserve"> Esc!BL$25</f>
        <v>1.8701372690090758</v>
      </c>
      <c r="BM53" s="339">
        <f xml:space="preserve"> Esc!BM$25</f>
        <v>1.8888386416991667</v>
      </c>
      <c r="BN53" s="339">
        <f xml:space="preserve"> Esc!BN$25</f>
        <v>1.9077270281161585</v>
      </c>
      <c r="BO53" s="339">
        <f xml:space="preserve"> Esc!BO$25</f>
        <v>1.9268042983973201</v>
      </c>
      <c r="BP53" s="339">
        <f xml:space="preserve"> Esc!BP$25</f>
        <v>1.9460723413812933</v>
      </c>
      <c r="BQ53" s="339">
        <f xml:space="preserve"> Esc!BQ$25</f>
        <v>1.9655330647951061</v>
      </c>
      <c r="BR53" s="339">
        <f xml:space="preserve"> Esc!BR$25</f>
        <v>1.9851883954430571</v>
      </c>
      <c r="BS53" s="339">
        <f xml:space="preserve"> Esc!BS$25</f>
        <v>2.0050402793974875</v>
      </c>
      <c r="BT53" s="339">
        <f xml:space="preserve"> Esc!BT$25</f>
        <v>2.0250906821914625</v>
      </c>
      <c r="BU53" s="339">
        <f xml:space="preserve"> Esc!BU$25</f>
        <v>2.0453415890133773</v>
      </c>
      <c r="BV53" s="339">
        <f xml:space="preserve"> Esc!BV$25</f>
        <v>2.065795004903511</v>
      </c>
      <c r="BW53" s="339">
        <f xml:space="preserve"> Esc!BW$25</f>
        <v>2.0864529549525459</v>
      </c>
      <c r="BX53" s="339">
        <f xml:space="preserve"> Esc!BX$25</f>
        <v>2.1073174845020715</v>
      </c>
      <c r="BY53" s="339">
        <f xml:space="preserve"> Esc!BY$25</f>
        <v>2.128390659347092</v>
      </c>
      <c r="BZ53" s="339">
        <f xml:space="preserve"> Esc!BZ$25</f>
        <v>2.1496745659405629</v>
      </c>
      <c r="CA53" s="339">
        <f xml:space="preserve"> Esc!CA$25</f>
        <v>2.1711713115999687</v>
      </c>
      <c r="CB53" s="339">
        <f xml:space="preserve"> Esc!CB$25</f>
        <v>2.1928830247159685</v>
      </c>
      <c r="CC53" s="339">
        <f xml:space="preserve"> Esc!CC$25</f>
        <v>2.2148118549631284</v>
      </c>
      <c r="CD53" s="339">
        <f xml:space="preserve"> Esc!CD$25</f>
        <v>2.2369599735127599</v>
      </c>
      <c r="CE53" s="339">
        <f xml:space="preserve"> Esc!CE$25</f>
        <v>2.2593295732478875</v>
      </c>
      <c r="CF53" s="339">
        <f xml:space="preserve"> Esc!CF$25</f>
        <v>2.2819228689803666</v>
      </c>
      <c r="CG53" s="339">
        <f xml:space="preserve"> Esc!CG$25</f>
        <v>2.3047420976701702</v>
      </c>
      <c r="CH53" s="339">
        <f xml:space="preserve"> Esc!CH$25</f>
        <v>2.3277895186468718</v>
      </c>
      <c r="CI53" s="339">
        <f xml:space="preserve"> Esc!CI$25</f>
        <v>2.3510674138333405</v>
      </c>
      <c r="CJ53" s="339">
        <f xml:space="preserve"> Esc!CJ$25</f>
        <v>2.374578087971674</v>
      </c>
      <c r="CK53" s="339">
        <f xml:space="preserve"> Esc!CK$25</f>
        <v>2.3983238688513908</v>
      </c>
      <c r="CL53" s="339">
        <f xml:space="preserve"> Esc!CL$25</f>
        <v>2.4223071075399045</v>
      </c>
      <c r="CM53" s="339">
        <f xml:space="preserve"> Esc!CM$25</f>
        <v>2.4465301786153035</v>
      </c>
      <c r="CN53" s="339">
        <f xml:space="preserve"> Esc!CN$25</f>
        <v>2.4709954804014567</v>
      </c>
      <c r="CO53" s="339">
        <f xml:space="preserve"> Esc!CO$25</f>
        <v>2.4957054352054713</v>
      </c>
      <c r="CP53" s="339">
        <f xml:space="preserve"> Esc!CP$25</f>
        <v>2.5206624895575258</v>
      </c>
      <c r="CQ53" s="339">
        <f xml:space="preserve"> Esc!CQ$25</f>
        <v>2.5458691144531009</v>
      </c>
      <c r="CR53" s="339">
        <f xml:space="preserve"> Esc!CR$25</f>
        <v>2.5713278055976319</v>
      </c>
      <c r="CS53" s="339">
        <f xml:space="preserve"> Esc!CS$25</f>
        <v>2.5970410836536084</v>
      </c>
      <c r="CT53" s="339">
        <f xml:space="preserve"> Esc!CT$25</f>
        <v>2.6230114944901444</v>
      </c>
      <c r="CU53" s="339">
        <f xml:space="preserve"> Esc!CU$25</f>
        <v>2.6492416094350459</v>
      </c>
      <c r="CV53" s="339">
        <f xml:space="preserve"> Esc!CV$25</f>
        <v>2.6757340255293962</v>
      </c>
      <c r="CW53" s="339">
        <f xml:space="preserve"> Esc!CW$25</f>
        <v>2.7024913657846903</v>
      </c>
      <c r="CX53" s="339">
        <f xml:space="preserve"> Esc!CX$25</f>
        <v>2.7295162794425374</v>
      </c>
      <c r="CY53" s="339">
        <f xml:space="preserve"> Esc!CY$25</f>
        <v>2.756811442236963</v>
      </c>
      <c r="CZ53" s="339">
        <f xml:space="preserve"> Esc!CZ$25</f>
        <v>2.7843795566593328</v>
      </c>
      <c r="DA53" s="339">
        <f xml:space="preserve"> Esc!DA$25</f>
        <v>2.8122233522259261</v>
      </c>
      <c r="DB53" s="339">
        <f xml:space="preserve"> Esc!DB$25</f>
        <v>2.8403455857481852</v>
      </c>
      <c r="DC53" s="339">
        <f xml:space="preserve"> Esc!DC$25</f>
        <v>2.8687490416056671</v>
      </c>
      <c r="DD53" s="339">
        <f xml:space="preserve"> Esc!DD$25</f>
        <v>2.8974365320217239</v>
      </c>
      <c r="DE53" s="339">
        <f xml:space="preserve"> Esc!DE$25</f>
        <v>2.9264108973419414</v>
      </c>
      <c r="DF53" s="339">
        <f xml:space="preserve"> Esc!DF$25</f>
        <v>2.955675006315361</v>
      </c>
      <c r="DG53" s="339">
        <f xml:space="preserve"> Esc!DG$25</f>
        <v>2.9852317563785147</v>
      </c>
      <c r="DH53" s="339">
        <f xml:space="preserve"> Esc!DH$25</f>
        <v>0</v>
      </c>
      <c r="DI53" s="339">
        <f xml:space="preserve"> Esc!DI$25</f>
        <v>0</v>
      </c>
      <c r="DJ53" s="339">
        <f xml:space="preserve"> Esc!DJ$25</f>
        <v>0</v>
      </c>
    </row>
    <row r="54" spans="1:114" s="346" customFormat="1" x14ac:dyDescent="0.25">
      <c r="A54" s="344"/>
      <c r="B54" s="344"/>
      <c r="C54" s="345"/>
      <c r="E54" s="347" t="s">
        <v>214</v>
      </c>
      <c r="F54" s="347"/>
      <c r="G54" s="347" t="s">
        <v>144</v>
      </c>
      <c r="H54" s="347"/>
      <c r="I54" s="347"/>
      <c r="J54" s="347">
        <f t="shared" ref="J54:AO54" si="84">J53*$F52</f>
        <v>0</v>
      </c>
      <c r="K54" s="347">
        <f t="shared" si="84"/>
        <v>16.22</v>
      </c>
      <c r="L54" s="347">
        <f t="shared" si="84"/>
        <v>16.5444</v>
      </c>
      <c r="M54" s="347">
        <f t="shared" si="84"/>
        <v>16.875287999999998</v>
      </c>
      <c r="N54" s="347">
        <f t="shared" si="84"/>
        <v>17.212793759999997</v>
      </c>
      <c r="O54" s="347">
        <f t="shared" si="84"/>
        <v>17.557049635199999</v>
      </c>
      <c r="P54" s="347">
        <f t="shared" si="84"/>
        <v>17.864298003816</v>
      </c>
      <c r="Q54" s="347">
        <f t="shared" si="84"/>
        <v>18.176923218882781</v>
      </c>
      <c r="R54" s="347">
        <f t="shared" si="84"/>
        <v>18.495019375213229</v>
      </c>
      <c r="S54" s="347">
        <f t="shared" si="84"/>
        <v>18.818682214279463</v>
      </c>
      <c r="T54" s="347">
        <f t="shared" si="84"/>
        <v>19.10096244749365</v>
      </c>
      <c r="U54" s="347">
        <f t="shared" si="84"/>
        <v>19.387476884206052</v>
      </c>
      <c r="V54" s="347">
        <f t="shared" si="84"/>
        <v>19.678289037469142</v>
      </c>
      <c r="W54" s="347">
        <f t="shared" si="84"/>
        <v>19.973463373031176</v>
      </c>
      <c r="X54" s="347">
        <f t="shared" si="84"/>
        <v>20.223131665194064</v>
      </c>
      <c r="Y54" s="347">
        <f t="shared" si="84"/>
        <v>20.47592081100899</v>
      </c>
      <c r="Z54" s="347">
        <f t="shared" si="84"/>
        <v>20.731869821146603</v>
      </c>
      <c r="AA54" s="347">
        <f t="shared" si="84"/>
        <v>20.991018193910932</v>
      </c>
      <c r="AB54" s="347">
        <f t="shared" si="84"/>
        <v>21.20092837585004</v>
      </c>
      <c r="AC54" s="347">
        <f t="shared" si="84"/>
        <v>21.412937659608541</v>
      </c>
      <c r="AD54" s="347">
        <f t="shared" si="84"/>
        <v>21.627067036204629</v>
      </c>
      <c r="AE54" s="347">
        <f t="shared" si="84"/>
        <v>21.843337706566675</v>
      </c>
      <c r="AF54" s="347">
        <f t="shared" si="84"/>
        <v>22.06177108363234</v>
      </c>
      <c r="AG54" s="347">
        <f t="shared" si="84"/>
        <v>22.282388794468666</v>
      </c>
      <c r="AH54" s="347">
        <f t="shared" si="84"/>
        <v>22.505212682413354</v>
      </c>
      <c r="AI54" s="347">
        <f t="shared" si="84"/>
        <v>22.730264809237486</v>
      </c>
      <c r="AJ54" s="347">
        <f t="shared" si="84"/>
        <v>22.957567457329862</v>
      </c>
      <c r="AK54" s="347">
        <f t="shared" si="84"/>
        <v>23.187143131903163</v>
      </c>
      <c r="AL54" s="347">
        <f t="shared" si="84"/>
        <v>23.419014563222195</v>
      </c>
      <c r="AM54" s="347">
        <f t="shared" si="84"/>
        <v>23.653204708854414</v>
      </c>
      <c r="AN54" s="347">
        <f t="shared" si="84"/>
        <v>23.889736755942959</v>
      </c>
      <c r="AO54" s="347">
        <f t="shared" si="84"/>
        <v>24.12863412350239</v>
      </c>
      <c r="AP54" s="347">
        <f t="shared" ref="AP54:BU54" si="85">AP53*$F52</f>
        <v>24.369920464737415</v>
      </c>
      <c r="AQ54" s="347">
        <f t="shared" si="85"/>
        <v>24.613619669384786</v>
      </c>
      <c r="AR54" s="347">
        <f t="shared" si="85"/>
        <v>24.859755866078636</v>
      </c>
      <c r="AS54" s="347">
        <f t="shared" si="85"/>
        <v>25.108353424739423</v>
      </c>
      <c r="AT54" s="347">
        <f t="shared" si="85"/>
        <v>25.359436958986819</v>
      </c>
      <c r="AU54" s="347">
        <f t="shared" si="85"/>
        <v>25.613031328576685</v>
      </c>
      <c r="AV54" s="347">
        <f t="shared" si="85"/>
        <v>25.869161641862455</v>
      </c>
      <c r="AW54" s="347">
        <f t="shared" si="85"/>
        <v>26.127853258281082</v>
      </c>
      <c r="AX54" s="347">
        <f t="shared" si="85"/>
        <v>26.389131790863892</v>
      </c>
      <c r="AY54" s="347">
        <f t="shared" si="85"/>
        <v>26.653023108772533</v>
      </c>
      <c r="AZ54" s="347">
        <f t="shared" si="85"/>
        <v>26.919553339860258</v>
      </c>
      <c r="BA54" s="347">
        <f t="shared" si="85"/>
        <v>27.188748873258859</v>
      </c>
      <c r="BB54" s="347">
        <f t="shared" si="85"/>
        <v>27.460636361991451</v>
      </c>
      <c r="BC54" s="347">
        <f t="shared" si="85"/>
        <v>27.735242725611368</v>
      </c>
      <c r="BD54" s="347">
        <f t="shared" si="85"/>
        <v>28.01259515286748</v>
      </c>
      <c r="BE54" s="347">
        <f t="shared" si="85"/>
        <v>28.292721104396154</v>
      </c>
      <c r="BF54" s="347">
        <f t="shared" si="85"/>
        <v>28.575648315440116</v>
      </c>
      <c r="BG54" s="347">
        <f t="shared" si="85"/>
        <v>28.861404798594517</v>
      </c>
      <c r="BH54" s="347">
        <f t="shared" si="85"/>
        <v>29.150018846580465</v>
      </c>
      <c r="BI54" s="347">
        <f t="shared" si="85"/>
        <v>29.441519035046269</v>
      </c>
      <c r="BJ54" s="347">
        <f t="shared" si="85"/>
        <v>29.735934225396736</v>
      </c>
      <c r="BK54" s="347">
        <f t="shared" si="85"/>
        <v>30.033293567650702</v>
      </c>
      <c r="BL54" s="347">
        <f t="shared" si="85"/>
        <v>30.333626503327206</v>
      </c>
      <c r="BM54" s="347">
        <f t="shared" si="85"/>
        <v>30.636962768360483</v>
      </c>
      <c r="BN54" s="347">
        <f t="shared" si="85"/>
        <v>30.943332396044088</v>
      </c>
      <c r="BO54" s="347">
        <f t="shared" si="85"/>
        <v>31.252765720004529</v>
      </c>
      <c r="BP54" s="347">
        <f t="shared" si="85"/>
        <v>31.565293377204576</v>
      </c>
      <c r="BQ54" s="347">
        <f t="shared" si="85"/>
        <v>31.880946310976618</v>
      </c>
      <c r="BR54" s="347">
        <f t="shared" si="85"/>
        <v>32.199755774086384</v>
      </c>
      <c r="BS54" s="347">
        <f t="shared" si="85"/>
        <v>32.521753331827249</v>
      </c>
      <c r="BT54" s="347">
        <f t="shared" si="85"/>
        <v>32.846970865145522</v>
      </c>
      <c r="BU54" s="347">
        <f t="shared" si="85"/>
        <v>33.175440573796976</v>
      </c>
      <c r="BV54" s="347">
        <f t="shared" ref="BV54:DA54" si="86">BV53*$F52</f>
        <v>33.507194979534944</v>
      </c>
      <c r="BW54" s="347">
        <f t="shared" si="86"/>
        <v>33.842266929330293</v>
      </c>
      <c r="BX54" s="347">
        <f t="shared" si="86"/>
        <v>34.180689598623594</v>
      </c>
      <c r="BY54" s="347">
        <f t="shared" si="86"/>
        <v>34.522496494609832</v>
      </c>
      <c r="BZ54" s="347">
        <f t="shared" si="86"/>
        <v>34.867721459555931</v>
      </c>
      <c r="CA54" s="347">
        <f t="shared" si="86"/>
        <v>35.216398674151492</v>
      </c>
      <c r="CB54" s="347">
        <f t="shared" si="86"/>
        <v>35.568562660893008</v>
      </c>
      <c r="CC54" s="347">
        <f t="shared" si="86"/>
        <v>35.924248287501939</v>
      </c>
      <c r="CD54" s="347">
        <f t="shared" si="86"/>
        <v>36.283490770376964</v>
      </c>
      <c r="CE54" s="347">
        <f t="shared" si="86"/>
        <v>36.646325678080736</v>
      </c>
      <c r="CF54" s="347">
        <f t="shared" si="86"/>
        <v>37.01278893486154</v>
      </c>
      <c r="CG54" s="347">
        <f t="shared" si="86"/>
        <v>37.382916824210156</v>
      </c>
      <c r="CH54" s="347">
        <f t="shared" si="86"/>
        <v>37.756745992452259</v>
      </c>
      <c r="CI54" s="347">
        <f t="shared" si="86"/>
        <v>38.13431345237678</v>
      </c>
      <c r="CJ54" s="347">
        <f t="shared" si="86"/>
        <v>38.515656586900548</v>
      </c>
      <c r="CK54" s="347">
        <f t="shared" si="86"/>
        <v>38.900813152769558</v>
      </c>
      <c r="CL54" s="347">
        <f t="shared" si="86"/>
        <v>39.289821284297247</v>
      </c>
      <c r="CM54" s="347">
        <f t="shared" si="86"/>
        <v>39.682719497140219</v>
      </c>
      <c r="CN54" s="347">
        <f t="shared" si="86"/>
        <v>40.079546692111627</v>
      </c>
      <c r="CO54" s="347">
        <f t="shared" si="86"/>
        <v>40.480342159032745</v>
      </c>
      <c r="CP54" s="347">
        <f t="shared" si="86"/>
        <v>40.885145580623067</v>
      </c>
      <c r="CQ54" s="347">
        <f t="shared" si="86"/>
        <v>41.293997036429296</v>
      </c>
      <c r="CR54" s="347">
        <f t="shared" si="86"/>
        <v>41.706937006793588</v>
      </c>
      <c r="CS54" s="347">
        <f t="shared" si="86"/>
        <v>42.124006376861523</v>
      </c>
      <c r="CT54" s="347">
        <f t="shared" si="86"/>
        <v>42.545246440630137</v>
      </c>
      <c r="CU54" s="347">
        <f t="shared" si="86"/>
        <v>42.970698905036443</v>
      </c>
      <c r="CV54" s="347">
        <f t="shared" si="86"/>
        <v>43.400405894086802</v>
      </c>
      <c r="CW54" s="347">
        <f t="shared" si="86"/>
        <v>43.834409953027674</v>
      </c>
      <c r="CX54" s="347">
        <f t="shared" si="86"/>
        <v>44.27275405255795</v>
      </c>
      <c r="CY54" s="347">
        <f t="shared" si="86"/>
        <v>44.715481593083538</v>
      </c>
      <c r="CZ54" s="347">
        <f t="shared" si="86"/>
        <v>45.162636409014375</v>
      </c>
      <c r="DA54" s="347">
        <f t="shared" si="86"/>
        <v>45.614262773104521</v>
      </c>
      <c r="DB54" s="347">
        <f t="shared" ref="DB54:DJ54" si="87">DB53*$F52</f>
        <v>46.070405400835561</v>
      </c>
      <c r="DC54" s="347">
        <f t="shared" si="87"/>
        <v>46.531109454843914</v>
      </c>
      <c r="DD54" s="347">
        <f t="shared" si="87"/>
        <v>46.996420549392361</v>
      </c>
      <c r="DE54" s="347">
        <f t="shared" si="87"/>
        <v>47.466384754886285</v>
      </c>
      <c r="DF54" s="347">
        <f t="shared" si="87"/>
        <v>47.941048602435153</v>
      </c>
      <c r="DG54" s="347">
        <f t="shared" si="87"/>
        <v>48.420459088459502</v>
      </c>
      <c r="DH54" s="347">
        <f t="shared" si="87"/>
        <v>0</v>
      </c>
      <c r="DI54" s="347">
        <f t="shared" si="87"/>
        <v>0</v>
      </c>
      <c r="DJ54" s="347">
        <f t="shared" si="87"/>
        <v>0</v>
      </c>
    </row>
    <row r="55" spans="1:114" x14ac:dyDescent="0.25">
      <c r="E55" s="337"/>
      <c r="F55" s="337"/>
      <c r="G55" s="337"/>
      <c r="H55" s="337"/>
      <c r="I55" s="337"/>
      <c r="J55" s="337"/>
      <c r="K55" s="337"/>
      <c r="L55" s="337"/>
      <c r="M55" s="337"/>
      <c r="N55" s="337"/>
      <c r="O55" s="337"/>
      <c r="P55" s="337"/>
      <c r="Q55" s="337"/>
      <c r="R55" s="337"/>
      <c r="S55" s="337"/>
      <c r="T55" s="337"/>
      <c r="U55" s="337"/>
      <c r="V55" s="337"/>
      <c r="W55" s="337"/>
      <c r="X55" s="337"/>
      <c r="Y55" s="337"/>
      <c r="Z55" s="337"/>
      <c r="AA55" s="337"/>
      <c r="AB55" s="337"/>
      <c r="AC55" s="337"/>
      <c r="AD55" s="337"/>
      <c r="AE55" s="337"/>
      <c r="AF55" s="337"/>
      <c r="AG55" s="337"/>
      <c r="AH55" s="337"/>
      <c r="AI55" s="337"/>
      <c r="AJ55" s="337"/>
      <c r="AK55" s="337"/>
      <c r="AL55" s="337"/>
      <c r="AM55" s="337"/>
      <c r="AN55" s="337"/>
      <c r="AO55" s="337"/>
      <c r="AP55" s="337"/>
      <c r="AQ55" s="337"/>
      <c r="AR55" s="337"/>
      <c r="AS55" s="337"/>
      <c r="AT55" s="337"/>
      <c r="AU55" s="337"/>
      <c r="AV55" s="337"/>
      <c r="AW55" s="337"/>
      <c r="AX55" s="337"/>
      <c r="AY55" s="337"/>
      <c r="AZ55" s="337"/>
      <c r="BA55" s="337"/>
      <c r="BB55" s="337"/>
      <c r="BC55" s="337"/>
      <c r="BD55" s="337"/>
      <c r="BE55" s="337"/>
      <c r="BF55" s="337"/>
      <c r="BG55" s="337"/>
      <c r="BH55" s="337"/>
      <c r="BI55" s="337"/>
      <c r="BJ55" s="337"/>
      <c r="BK55" s="337"/>
      <c r="BL55" s="337"/>
      <c r="BM55" s="337"/>
      <c r="BN55" s="337"/>
      <c r="BO55" s="337"/>
      <c r="BP55" s="337"/>
      <c r="BQ55" s="337"/>
      <c r="BR55" s="337"/>
      <c r="BS55" s="337"/>
      <c r="BT55" s="337"/>
      <c r="BU55" s="337"/>
      <c r="BV55" s="337"/>
      <c r="BW55" s="337"/>
      <c r="BX55" s="337"/>
      <c r="BY55" s="337"/>
      <c r="BZ55" s="337"/>
      <c r="CA55" s="337"/>
      <c r="CB55" s="337"/>
      <c r="CC55" s="337"/>
      <c r="CD55" s="337"/>
      <c r="CE55" s="337"/>
      <c r="CF55" s="337"/>
      <c r="CG55" s="337"/>
      <c r="CH55" s="337"/>
      <c r="CI55" s="337"/>
      <c r="CJ55" s="337"/>
      <c r="CK55" s="337"/>
      <c r="CL55" s="337"/>
      <c r="CM55" s="337"/>
      <c r="CN55" s="337"/>
      <c r="CO55" s="337"/>
      <c r="CP55" s="337"/>
      <c r="CQ55" s="337"/>
      <c r="CR55" s="337"/>
      <c r="CS55" s="337"/>
      <c r="CT55" s="337"/>
      <c r="CU55" s="337"/>
      <c r="CV55" s="337"/>
      <c r="CW55" s="337"/>
      <c r="CX55" s="337"/>
      <c r="CY55" s="337"/>
      <c r="CZ55" s="337"/>
      <c r="DA55" s="337"/>
      <c r="DB55" s="337"/>
      <c r="DC55" s="337"/>
      <c r="DD55" s="337"/>
      <c r="DE55" s="337"/>
      <c r="DF55" s="337"/>
      <c r="DG55" s="337"/>
      <c r="DH55" s="337"/>
      <c r="DI55" s="337"/>
      <c r="DJ55" s="337"/>
    </row>
    <row r="56" spans="1:114" x14ac:dyDescent="0.25">
      <c r="B56" s="2" t="s">
        <v>217</v>
      </c>
      <c r="E56" s="337"/>
      <c r="F56" s="337"/>
      <c r="G56" s="337"/>
      <c r="H56" s="337"/>
      <c r="I56" s="337"/>
      <c r="J56" s="337"/>
      <c r="K56" s="337"/>
      <c r="L56" s="337"/>
      <c r="M56" s="337"/>
      <c r="N56" s="337"/>
      <c r="O56" s="337"/>
      <c r="P56" s="337"/>
      <c r="Q56" s="337"/>
      <c r="R56" s="337"/>
      <c r="S56" s="337"/>
      <c r="T56" s="337"/>
      <c r="U56" s="337"/>
      <c r="V56" s="337"/>
      <c r="W56" s="337"/>
      <c r="X56" s="337"/>
      <c r="Y56" s="337"/>
      <c r="Z56" s="337"/>
      <c r="AA56" s="337"/>
      <c r="AB56" s="337"/>
      <c r="AC56" s="337"/>
      <c r="AD56" s="337"/>
      <c r="AE56" s="337"/>
      <c r="AF56" s="337"/>
      <c r="AG56" s="337"/>
      <c r="AH56" s="337"/>
      <c r="AI56" s="337"/>
      <c r="AJ56" s="337"/>
      <c r="AK56" s="337"/>
      <c r="AL56" s="337"/>
      <c r="AM56" s="337"/>
      <c r="AN56" s="337"/>
      <c r="AO56" s="337"/>
      <c r="AP56" s="337"/>
      <c r="AQ56" s="337"/>
      <c r="AR56" s="337"/>
      <c r="AS56" s="337"/>
      <c r="AT56" s="337"/>
      <c r="AU56" s="337"/>
      <c r="AV56" s="337"/>
      <c r="AW56" s="337"/>
      <c r="AX56" s="337"/>
      <c r="AY56" s="337"/>
      <c r="AZ56" s="337"/>
      <c r="BA56" s="337"/>
      <c r="BB56" s="337"/>
      <c r="BC56" s="337"/>
      <c r="BD56" s="337"/>
      <c r="BE56" s="337"/>
      <c r="BF56" s="337"/>
      <c r="BG56" s="337"/>
      <c r="BH56" s="337"/>
      <c r="BI56" s="337"/>
      <c r="BJ56" s="337"/>
      <c r="BK56" s="337"/>
      <c r="BL56" s="337"/>
      <c r="BM56" s="337"/>
      <c r="BN56" s="337"/>
      <c r="BO56" s="337"/>
      <c r="BP56" s="337"/>
      <c r="BQ56" s="337"/>
      <c r="BR56" s="337"/>
      <c r="BS56" s="337"/>
      <c r="BT56" s="337"/>
      <c r="BU56" s="337"/>
      <c r="BV56" s="337"/>
      <c r="BW56" s="337"/>
      <c r="BX56" s="337"/>
      <c r="BY56" s="337"/>
      <c r="BZ56" s="337"/>
      <c r="CA56" s="337"/>
      <c r="CB56" s="337"/>
      <c r="CC56" s="337"/>
      <c r="CD56" s="337"/>
      <c r="CE56" s="337"/>
      <c r="CF56" s="337"/>
      <c r="CG56" s="337"/>
      <c r="CH56" s="337"/>
      <c r="CI56" s="337"/>
      <c r="CJ56" s="337"/>
      <c r="CK56" s="337"/>
      <c r="CL56" s="337"/>
      <c r="CM56" s="337"/>
      <c r="CN56" s="337"/>
      <c r="CO56" s="337"/>
      <c r="CP56" s="337"/>
      <c r="CQ56" s="337"/>
      <c r="CR56" s="337"/>
      <c r="CS56" s="337"/>
      <c r="CT56" s="337"/>
      <c r="CU56" s="337"/>
      <c r="CV56" s="337"/>
      <c r="CW56" s="337"/>
      <c r="CX56" s="337"/>
      <c r="CY56" s="337"/>
      <c r="CZ56" s="337"/>
      <c r="DA56" s="337"/>
      <c r="DB56" s="337"/>
      <c r="DC56" s="337"/>
      <c r="DD56" s="337"/>
      <c r="DE56" s="337"/>
      <c r="DF56" s="337"/>
      <c r="DG56" s="337"/>
      <c r="DH56" s="337"/>
      <c r="DI56" s="337"/>
      <c r="DJ56" s="337"/>
    </row>
    <row r="57" spans="1:114" x14ac:dyDescent="0.25">
      <c r="E57" s="284" t="str">
        <f xml:space="preserve"> InpC!E$35</f>
        <v>space occupiers average revenue per passenger</v>
      </c>
      <c r="F57" s="338">
        <f xml:space="preserve"> InpC!F$35</f>
        <v>8.5</v>
      </c>
      <c r="G57" s="284" t="str">
        <f xml:space="preserve"> InpC!G$35</f>
        <v>$/p</v>
      </c>
    </row>
    <row r="58" spans="1:114" s="322" customFormat="1" x14ac:dyDescent="0.25">
      <c r="A58" s="319"/>
      <c r="B58" s="319"/>
      <c r="C58" s="320"/>
      <c r="D58" s="321"/>
      <c r="E58" s="339" t="str">
        <f xml:space="preserve"> Esc!E$25</f>
        <v>Periodic Escalation Factor</v>
      </c>
      <c r="F58" s="339">
        <f xml:space="preserve"> Esc!F$25</f>
        <v>0</v>
      </c>
      <c r="G58" s="339" t="str">
        <f xml:space="preserve"> Esc!G$25</f>
        <v>Factor</v>
      </c>
      <c r="H58" s="339">
        <f xml:space="preserve"> Esc!H$25</f>
        <v>0</v>
      </c>
      <c r="I58" s="339">
        <f xml:space="preserve"> Esc!I$25</f>
        <v>0</v>
      </c>
      <c r="J58" s="339">
        <f xml:space="preserve"> Esc!J$25</f>
        <v>0</v>
      </c>
      <c r="K58" s="339">
        <f xml:space="preserve"> Esc!K$25</f>
        <v>1</v>
      </c>
      <c r="L58" s="339">
        <f xml:space="preserve"> Esc!L$25</f>
        <v>1.02</v>
      </c>
      <c r="M58" s="339">
        <f xml:space="preserve"> Esc!M$25</f>
        <v>1.0404</v>
      </c>
      <c r="N58" s="339">
        <f xml:space="preserve"> Esc!N$25</f>
        <v>1.0612079999999999</v>
      </c>
      <c r="O58" s="339">
        <f xml:space="preserve"> Esc!O$25</f>
        <v>1.08243216</v>
      </c>
      <c r="P58" s="339">
        <f xml:space="preserve"> Esc!P$25</f>
        <v>1.1013747228000001</v>
      </c>
      <c r="Q58" s="339">
        <f xml:space="preserve"> Esc!Q$25</f>
        <v>1.1206487804490002</v>
      </c>
      <c r="R58" s="339">
        <f xml:space="preserve"> Esc!R$25</f>
        <v>1.1402601341068577</v>
      </c>
      <c r="S58" s="339">
        <f xml:space="preserve"> Esc!S$25</f>
        <v>1.1602146864537277</v>
      </c>
      <c r="T58" s="339">
        <f xml:space="preserve"> Esc!T$25</f>
        <v>1.1776179067505335</v>
      </c>
      <c r="U58" s="339">
        <f xml:space="preserve"> Esc!U$25</f>
        <v>1.1952821753517913</v>
      </c>
      <c r="V58" s="339">
        <f xml:space="preserve"> Esc!V$25</f>
        <v>1.2132114079820679</v>
      </c>
      <c r="W58" s="339">
        <f xml:space="preserve"> Esc!W$25</f>
        <v>1.2314095791017989</v>
      </c>
      <c r="X58" s="339">
        <f xml:space="preserve"> Esc!X$25</f>
        <v>1.2468021988405713</v>
      </c>
      <c r="Y58" s="339">
        <f xml:space="preserve"> Esc!Y$25</f>
        <v>1.2623872263260785</v>
      </c>
      <c r="Z58" s="339">
        <f xml:space="preserve"> Esc!Z$25</f>
        <v>1.2781670666551543</v>
      </c>
      <c r="AA58" s="339">
        <f xml:space="preserve"> Esc!AA$25</f>
        <v>1.2941441549883437</v>
      </c>
      <c r="AB58" s="339">
        <f xml:space="preserve"> Esc!AB$25</f>
        <v>1.3070855965382271</v>
      </c>
      <c r="AC58" s="339">
        <f xml:space="preserve"> Esc!AC$25</f>
        <v>1.3201564525036094</v>
      </c>
      <c r="AD58" s="339">
        <f xml:space="preserve"> Esc!AD$25</f>
        <v>1.3333580170286454</v>
      </c>
      <c r="AE58" s="339">
        <f xml:space="preserve"> Esc!AE$25</f>
        <v>1.3466915971989319</v>
      </c>
      <c r="AF58" s="339">
        <f xml:space="preserve"> Esc!AF$25</f>
        <v>1.3601585131709213</v>
      </c>
      <c r="AG58" s="339">
        <f xml:space="preserve"> Esc!AG$25</f>
        <v>1.3737600983026306</v>
      </c>
      <c r="AH58" s="339">
        <f xml:space="preserve"> Esc!AH$25</f>
        <v>1.3874976992856569</v>
      </c>
      <c r="AI58" s="339">
        <f xml:space="preserve"> Esc!AI$25</f>
        <v>1.4013726762785135</v>
      </c>
      <c r="AJ58" s="339">
        <f xml:space="preserve"> Esc!AJ$25</f>
        <v>1.4153864030412986</v>
      </c>
      <c r="AK58" s="339">
        <f xml:space="preserve"> Esc!AK$25</f>
        <v>1.4295402670717117</v>
      </c>
      <c r="AL58" s="339">
        <f xml:space="preserve"> Esc!AL$25</f>
        <v>1.4438356697424288</v>
      </c>
      <c r="AM58" s="339">
        <f xml:space="preserve"> Esc!AM$25</f>
        <v>1.458274026439853</v>
      </c>
      <c r="AN58" s="339">
        <f xml:space="preserve"> Esc!AN$25</f>
        <v>1.4728567667042516</v>
      </c>
      <c r="AO58" s="339">
        <f xml:space="preserve"> Esc!AO$25</f>
        <v>1.4875853343712941</v>
      </c>
      <c r="AP58" s="339">
        <f xml:space="preserve"> Esc!AP$25</f>
        <v>1.5024611877150071</v>
      </c>
      <c r="AQ58" s="339">
        <f xml:space="preserve"> Esc!AQ$25</f>
        <v>1.5174857995921571</v>
      </c>
      <c r="AR58" s="339">
        <f xml:space="preserve"> Esc!AR$25</f>
        <v>1.5326606575880788</v>
      </c>
      <c r="AS58" s="339">
        <f xml:space="preserve"> Esc!AS$25</f>
        <v>1.5479872641639596</v>
      </c>
      <c r="AT58" s="339">
        <f xml:space="preserve"> Esc!AT$25</f>
        <v>1.5634671368055992</v>
      </c>
      <c r="AU58" s="339">
        <f xml:space="preserve"> Esc!AU$25</f>
        <v>1.5791018081736552</v>
      </c>
      <c r="AV58" s="339">
        <f xml:space="preserve"> Esc!AV$25</f>
        <v>1.5948928262553919</v>
      </c>
      <c r="AW58" s="339">
        <f xml:space="preserve"> Esc!AW$25</f>
        <v>1.6108417545179459</v>
      </c>
      <c r="AX58" s="339">
        <f xml:space="preserve"> Esc!AX$25</f>
        <v>1.6269501720631254</v>
      </c>
      <c r="AY58" s="339">
        <f xml:space="preserve"> Esc!AY$25</f>
        <v>1.6432196737837568</v>
      </c>
      <c r="AZ58" s="339">
        <f xml:space="preserve"> Esc!AZ$25</f>
        <v>1.6596518705215944</v>
      </c>
      <c r="BA58" s="339">
        <f xml:space="preserve"> Esc!BA$25</f>
        <v>1.6762483892268103</v>
      </c>
      <c r="BB58" s="339">
        <f xml:space="preserve"> Esc!BB$25</f>
        <v>1.6930108731190785</v>
      </c>
      <c r="BC58" s="339">
        <f xml:space="preserve"> Esc!BC$25</f>
        <v>1.7099409818502693</v>
      </c>
      <c r="BD58" s="339">
        <f xml:space="preserve"> Esc!BD$25</f>
        <v>1.727040391668772</v>
      </c>
      <c r="BE58" s="339">
        <f xml:space="preserve"> Esc!BE$25</f>
        <v>1.7443107955854598</v>
      </c>
      <c r="BF58" s="339">
        <f xml:space="preserve"> Esc!BF$25</f>
        <v>1.7617539035413143</v>
      </c>
      <c r="BG58" s="339">
        <f xml:space="preserve"> Esc!BG$25</f>
        <v>1.7793714425767275</v>
      </c>
      <c r="BH58" s="339">
        <f xml:space="preserve"> Esc!BH$25</f>
        <v>1.7971651570024949</v>
      </c>
      <c r="BI58" s="339">
        <f xml:space="preserve"> Esc!BI$25</f>
        <v>1.8151368085725199</v>
      </c>
      <c r="BJ58" s="339">
        <f xml:space="preserve"> Esc!BJ$25</f>
        <v>1.8332881766582452</v>
      </c>
      <c r="BK58" s="339">
        <f xml:space="preserve"> Esc!BK$25</f>
        <v>1.8516210584248276</v>
      </c>
      <c r="BL58" s="339">
        <f xml:space="preserve"> Esc!BL$25</f>
        <v>1.8701372690090758</v>
      </c>
      <c r="BM58" s="339">
        <f xml:space="preserve"> Esc!BM$25</f>
        <v>1.8888386416991667</v>
      </c>
      <c r="BN58" s="339">
        <f xml:space="preserve"> Esc!BN$25</f>
        <v>1.9077270281161585</v>
      </c>
      <c r="BO58" s="339">
        <f xml:space="preserve"> Esc!BO$25</f>
        <v>1.9268042983973201</v>
      </c>
      <c r="BP58" s="339">
        <f xml:space="preserve"> Esc!BP$25</f>
        <v>1.9460723413812933</v>
      </c>
      <c r="BQ58" s="339">
        <f xml:space="preserve"> Esc!BQ$25</f>
        <v>1.9655330647951061</v>
      </c>
      <c r="BR58" s="339">
        <f xml:space="preserve"> Esc!BR$25</f>
        <v>1.9851883954430571</v>
      </c>
      <c r="BS58" s="339">
        <f xml:space="preserve"> Esc!BS$25</f>
        <v>2.0050402793974875</v>
      </c>
      <c r="BT58" s="339">
        <f xml:space="preserve"> Esc!BT$25</f>
        <v>2.0250906821914625</v>
      </c>
      <c r="BU58" s="339">
        <f xml:space="preserve"> Esc!BU$25</f>
        <v>2.0453415890133773</v>
      </c>
      <c r="BV58" s="339">
        <f xml:space="preserve"> Esc!BV$25</f>
        <v>2.065795004903511</v>
      </c>
      <c r="BW58" s="339">
        <f xml:space="preserve"> Esc!BW$25</f>
        <v>2.0864529549525459</v>
      </c>
      <c r="BX58" s="339">
        <f xml:space="preserve"> Esc!BX$25</f>
        <v>2.1073174845020715</v>
      </c>
      <c r="BY58" s="339">
        <f xml:space="preserve"> Esc!BY$25</f>
        <v>2.128390659347092</v>
      </c>
      <c r="BZ58" s="339">
        <f xml:space="preserve"> Esc!BZ$25</f>
        <v>2.1496745659405629</v>
      </c>
      <c r="CA58" s="339">
        <f xml:space="preserve"> Esc!CA$25</f>
        <v>2.1711713115999687</v>
      </c>
      <c r="CB58" s="339">
        <f xml:space="preserve"> Esc!CB$25</f>
        <v>2.1928830247159685</v>
      </c>
      <c r="CC58" s="339">
        <f xml:space="preserve"> Esc!CC$25</f>
        <v>2.2148118549631284</v>
      </c>
      <c r="CD58" s="339">
        <f xml:space="preserve"> Esc!CD$25</f>
        <v>2.2369599735127599</v>
      </c>
      <c r="CE58" s="339">
        <f xml:space="preserve"> Esc!CE$25</f>
        <v>2.2593295732478875</v>
      </c>
      <c r="CF58" s="339">
        <f xml:space="preserve"> Esc!CF$25</f>
        <v>2.2819228689803666</v>
      </c>
      <c r="CG58" s="339">
        <f xml:space="preserve"> Esc!CG$25</f>
        <v>2.3047420976701702</v>
      </c>
      <c r="CH58" s="339">
        <f xml:space="preserve"> Esc!CH$25</f>
        <v>2.3277895186468718</v>
      </c>
      <c r="CI58" s="339">
        <f xml:space="preserve"> Esc!CI$25</f>
        <v>2.3510674138333405</v>
      </c>
      <c r="CJ58" s="339">
        <f xml:space="preserve"> Esc!CJ$25</f>
        <v>2.374578087971674</v>
      </c>
      <c r="CK58" s="339">
        <f xml:space="preserve"> Esc!CK$25</f>
        <v>2.3983238688513908</v>
      </c>
      <c r="CL58" s="339">
        <f xml:space="preserve"> Esc!CL$25</f>
        <v>2.4223071075399045</v>
      </c>
      <c r="CM58" s="339">
        <f xml:space="preserve"> Esc!CM$25</f>
        <v>2.4465301786153035</v>
      </c>
      <c r="CN58" s="339">
        <f xml:space="preserve"> Esc!CN$25</f>
        <v>2.4709954804014567</v>
      </c>
      <c r="CO58" s="339">
        <f xml:space="preserve"> Esc!CO$25</f>
        <v>2.4957054352054713</v>
      </c>
      <c r="CP58" s="339">
        <f xml:space="preserve"> Esc!CP$25</f>
        <v>2.5206624895575258</v>
      </c>
      <c r="CQ58" s="339">
        <f xml:space="preserve"> Esc!CQ$25</f>
        <v>2.5458691144531009</v>
      </c>
      <c r="CR58" s="339">
        <f xml:space="preserve"> Esc!CR$25</f>
        <v>2.5713278055976319</v>
      </c>
      <c r="CS58" s="339">
        <f xml:space="preserve"> Esc!CS$25</f>
        <v>2.5970410836536084</v>
      </c>
      <c r="CT58" s="339">
        <f xml:space="preserve"> Esc!CT$25</f>
        <v>2.6230114944901444</v>
      </c>
      <c r="CU58" s="339">
        <f xml:space="preserve"> Esc!CU$25</f>
        <v>2.6492416094350459</v>
      </c>
      <c r="CV58" s="339">
        <f xml:space="preserve"> Esc!CV$25</f>
        <v>2.6757340255293962</v>
      </c>
      <c r="CW58" s="339">
        <f xml:space="preserve"> Esc!CW$25</f>
        <v>2.7024913657846903</v>
      </c>
      <c r="CX58" s="339">
        <f xml:space="preserve"> Esc!CX$25</f>
        <v>2.7295162794425374</v>
      </c>
      <c r="CY58" s="339">
        <f xml:space="preserve"> Esc!CY$25</f>
        <v>2.756811442236963</v>
      </c>
      <c r="CZ58" s="339">
        <f xml:space="preserve"> Esc!CZ$25</f>
        <v>2.7843795566593328</v>
      </c>
      <c r="DA58" s="339">
        <f xml:space="preserve"> Esc!DA$25</f>
        <v>2.8122233522259261</v>
      </c>
      <c r="DB58" s="339">
        <f xml:space="preserve"> Esc!DB$25</f>
        <v>2.8403455857481852</v>
      </c>
      <c r="DC58" s="339">
        <f xml:space="preserve"> Esc!DC$25</f>
        <v>2.8687490416056671</v>
      </c>
      <c r="DD58" s="339">
        <f xml:space="preserve"> Esc!DD$25</f>
        <v>2.8974365320217239</v>
      </c>
      <c r="DE58" s="339">
        <f xml:space="preserve"> Esc!DE$25</f>
        <v>2.9264108973419414</v>
      </c>
      <c r="DF58" s="339">
        <f xml:space="preserve"> Esc!DF$25</f>
        <v>2.955675006315361</v>
      </c>
      <c r="DG58" s="339">
        <f xml:space="preserve"> Esc!DG$25</f>
        <v>2.9852317563785147</v>
      </c>
      <c r="DH58" s="339">
        <f xml:space="preserve"> Esc!DH$25</f>
        <v>0</v>
      </c>
      <c r="DI58" s="339">
        <f xml:space="preserve"> Esc!DI$25</f>
        <v>0</v>
      </c>
      <c r="DJ58" s="339">
        <f xml:space="preserve"> Esc!DJ$25</f>
        <v>0</v>
      </c>
    </row>
    <row r="59" spans="1:114" s="346" customFormat="1" x14ac:dyDescent="0.25">
      <c r="A59" s="344"/>
      <c r="B59" s="344"/>
      <c r="C59" s="345"/>
      <c r="E59" s="347" t="s">
        <v>216</v>
      </c>
      <c r="F59" s="347"/>
      <c r="G59" s="347" t="s">
        <v>144</v>
      </c>
      <c r="H59" s="347"/>
      <c r="I59" s="347"/>
      <c r="J59" s="347">
        <f t="shared" ref="J59" si="88">J58*$F57</f>
        <v>0</v>
      </c>
      <c r="K59" s="347">
        <f t="shared" ref="K59" si="89">K58*$F57</f>
        <v>8.5</v>
      </c>
      <c r="L59" s="347">
        <f t="shared" ref="L59" si="90">L58*$F57</f>
        <v>8.67</v>
      </c>
      <c r="M59" s="347">
        <f t="shared" ref="M59" si="91">M58*$F57</f>
        <v>8.843399999999999</v>
      </c>
      <c r="N59" s="347">
        <f t="shared" ref="N59" si="92">N58*$F57</f>
        <v>9.0202679999999997</v>
      </c>
      <c r="O59" s="347">
        <f t="shared" ref="O59" si="93">O58*$F57</f>
        <v>9.2006733599999997</v>
      </c>
      <c r="P59" s="347">
        <f t="shared" ref="P59" si="94">P58*$F57</f>
        <v>9.3616851438000008</v>
      </c>
      <c r="Q59" s="347">
        <f t="shared" ref="Q59" si="95">Q58*$F57</f>
        <v>9.5255146338165009</v>
      </c>
      <c r="R59" s="347">
        <f t="shared" ref="R59" si="96">R58*$F57</f>
        <v>9.6922111399082898</v>
      </c>
      <c r="S59" s="347">
        <f t="shared" ref="S59" si="97">S58*$F57</f>
        <v>9.8618248348566855</v>
      </c>
      <c r="T59" s="347">
        <f t="shared" ref="T59" si="98">T58*$F57</f>
        <v>10.009752207379535</v>
      </c>
      <c r="U59" s="347">
        <f t="shared" ref="U59" si="99">U58*$F57</f>
        <v>10.159898490490226</v>
      </c>
      <c r="V59" s="347">
        <f t="shared" ref="V59" si="100">V58*$F57</f>
        <v>10.312296967847578</v>
      </c>
      <c r="W59" s="347">
        <f t="shared" ref="W59" si="101">W58*$F57</f>
        <v>10.466981422365292</v>
      </c>
      <c r="X59" s="347">
        <f t="shared" ref="X59" si="102">X58*$F57</f>
        <v>10.597818690144855</v>
      </c>
      <c r="Y59" s="347">
        <f t="shared" ref="Y59" si="103">Y58*$F57</f>
        <v>10.730291423771668</v>
      </c>
      <c r="Z59" s="347">
        <f t="shared" ref="Z59" si="104">Z58*$F57</f>
        <v>10.864420066568812</v>
      </c>
      <c r="AA59" s="347">
        <f t="shared" ref="AA59" si="105">AA58*$F57</f>
        <v>11.000225317400922</v>
      </c>
      <c r="AB59" s="347">
        <f t="shared" ref="AB59" si="106">AB58*$F57</f>
        <v>11.11022757057493</v>
      </c>
      <c r="AC59" s="347">
        <f t="shared" ref="AC59" si="107">AC58*$F57</f>
        <v>11.22132984628068</v>
      </c>
      <c r="AD59" s="347">
        <f t="shared" ref="AD59" si="108">AD58*$F57</f>
        <v>11.333543144743485</v>
      </c>
      <c r="AE59" s="347">
        <f t="shared" ref="AE59" si="109">AE58*$F57</f>
        <v>11.446878576190922</v>
      </c>
      <c r="AF59" s="347">
        <f t="shared" ref="AF59" si="110">AF58*$F57</f>
        <v>11.561347361952832</v>
      </c>
      <c r="AG59" s="347">
        <f t="shared" ref="AG59" si="111">AG58*$F57</f>
        <v>11.676960835572359</v>
      </c>
      <c r="AH59" s="347">
        <f t="shared" ref="AH59" si="112">AH58*$F57</f>
        <v>11.793730443928084</v>
      </c>
      <c r="AI59" s="347">
        <f t="shared" ref="AI59" si="113">AI58*$F57</f>
        <v>11.911667748367364</v>
      </c>
      <c r="AJ59" s="347">
        <f t="shared" ref="AJ59" si="114">AJ58*$F57</f>
        <v>12.030784425851039</v>
      </c>
      <c r="AK59" s="347">
        <f t="shared" ref="AK59" si="115">AK58*$F57</f>
        <v>12.151092270109549</v>
      </c>
      <c r="AL59" s="347">
        <f t="shared" ref="AL59" si="116">AL58*$F57</f>
        <v>12.272603192810646</v>
      </c>
      <c r="AM59" s="347">
        <f t="shared" ref="AM59" si="117">AM58*$F57</f>
        <v>12.395329224738751</v>
      </c>
      <c r="AN59" s="347">
        <f t="shared" ref="AN59" si="118">AN58*$F57</f>
        <v>12.519282516986138</v>
      </c>
      <c r="AO59" s="347">
        <f t="shared" ref="AO59" si="119">AO58*$F57</f>
        <v>12.644475342155999</v>
      </c>
      <c r="AP59" s="347">
        <f t="shared" ref="AP59" si="120">AP58*$F57</f>
        <v>12.77092009557756</v>
      </c>
      <c r="AQ59" s="347">
        <f t="shared" ref="AQ59" si="121">AQ58*$F57</f>
        <v>12.898629296533336</v>
      </c>
      <c r="AR59" s="347">
        <f t="shared" ref="AR59" si="122">AR58*$F57</f>
        <v>13.027615589498669</v>
      </c>
      <c r="AS59" s="347">
        <f t="shared" ref="AS59" si="123">AS58*$F57</f>
        <v>13.157891745393657</v>
      </c>
      <c r="AT59" s="347">
        <f t="shared" ref="AT59" si="124">AT58*$F57</f>
        <v>13.289470662847593</v>
      </c>
      <c r="AU59" s="347">
        <f t="shared" ref="AU59" si="125">AU58*$F57</f>
        <v>13.422365369476069</v>
      </c>
      <c r="AV59" s="347">
        <f t="shared" ref="AV59" si="126">AV58*$F57</f>
        <v>13.556589023170831</v>
      </c>
      <c r="AW59" s="347">
        <f t="shared" ref="AW59" si="127">AW58*$F57</f>
        <v>13.69215491340254</v>
      </c>
      <c r="AX59" s="347">
        <f t="shared" ref="AX59" si="128">AX58*$F57</f>
        <v>13.829076462536566</v>
      </c>
      <c r="AY59" s="347">
        <f t="shared" ref="AY59" si="129">AY58*$F57</f>
        <v>13.967367227161933</v>
      </c>
      <c r="AZ59" s="347">
        <f t="shared" ref="AZ59" si="130">AZ58*$F57</f>
        <v>14.107040899433551</v>
      </c>
      <c r="BA59" s="347">
        <f t="shared" ref="BA59" si="131">BA58*$F57</f>
        <v>14.248111308427887</v>
      </c>
      <c r="BB59" s="347">
        <f t="shared" ref="BB59" si="132">BB58*$F57</f>
        <v>14.390592421512167</v>
      </c>
      <c r="BC59" s="347">
        <f t="shared" ref="BC59" si="133">BC58*$F57</f>
        <v>14.53449834572729</v>
      </c>
      <c r="BD59" s="347">
        <f t="shared" ref="BD59" si="134">BD58*$F57</f>
        <v>14.679843329184562</v>
      </c>
      <c r="BE59" s="347">
        <f t="shared" ref="BE59" si="135">BE58*$F57</f>
        <v>14.826641762476408</v>
      </c>
      <c r="BF59" s="347">
        <f t="shared" ref="BF59" si="136">BF58*$F57</f>
        <v>14.974908180101172</v>
      </c>
      <c r="BG59" s="347">
        <f t="shared" ref="BG59" si="137">BG58*$F57</f>
        <v>15.124657261902184</v>
      </c>
      <c r="BH59" s="347">
        <f t="shared" ref="BH59" si="138">BH58*$F57</f>
        <v>15.275903834521207</v>
      </c>
      <c r="BI59" s="347">
        <f t="shared" ref="BI59" si="139">BI58*$F57</f>
        <v>15.428662872866418</v>
      </c>
      <c r="BJ59" s="347">
        <f t="shared" ref="BJ59" si="140">BJ58*$F57</f>
        <v>15.582949501595085</v>
      </c>
      <c r="BK59" s="347">
        <f t="shared" ref="BK59" si="141">BK58*$F57</f>
        <v>15.738778996611035</v>
      </c>
      <c r="BL59" s="347">
        <f t="shared" ref="BL59" si="142">BL58*$F57</f>
        <v>15.896166786577144</v>
      </c>
      <c r="BM59" s="347">
        <f t="shared" ref="BM59" si="143">BM58*$F57</f>
        <v>16.055128454442919</v>
      </c>
      <c r="BN59" s="347">
        <f t="shared" ref="BN59" si="144">BN58*$F57</f>
        <v>16.215679738987347</v>
      </c>
      <c r="BO59" s="347">
        <f t="shared" ref="BO59" si="145">BO58*$F57</f>
        <v>16.37783653637722</v>
      </c>
      <c r="BP59" s="347">
        <f t="shared" ref="BP59" si="146">BP58*$F57</f>
        <v>16.541614901740992</v>
      </c>
      <c r="BQ59" s="347">
        <f t="shared" ref="BQ59" si="147">BQ58*$F57</f>
        <v>16.707031050758403</v>
      </c>
      <c r="BR59" s="347">
        <f t="shared" ref="BR59" si="148">BR58*$F57</f>
        <v>16.874101361265986</v>
      </c>
      <c r="BS59" s="347">
        <f t="shared" ref="BS59" si="149">BS58*$F57</f>
        <v>17.042842374878646</v>
      </c>
      <c r="BT59" s="347">
        <f t="shared" ref="BT59" si="150">BT58*$F57</f>
        <v>17.21327079862743</v>
      </c>
      <c r="BU59" s="347">
        <f t="shared" ref="BU59" si="151">BU58*$F57</f>
        <v>17.385403506613706</v>
      </c>
      <c r="BV59" s="347">
        <f t="shared" ref="BV59" si="152">BV58*$F57</f>
        <v>17.559257541679845</v>
      </c>
      <c r="BW59" s="347">
        <f t="shared" ref="BW59" si="153">BW58*$F57</f>
        <v>17.734850117096641</v>
      </c>
      <c r="BX59" s="347">
        <f t="shared" ref="BX59" si="154">BX58*$F57</f>
        <v>17.912198618267606</v>
      </c>
      <c r="BY59" s="347">
        <f t="shared" ref="BY59" si="155">BY58*$F57</f>
        <v>18.091320604450281</v>
      </c>
      <c r="BZ59" s="347">
        <f t="shared" ref="BZ59" si="156">BZ58*$F57</f>
        <v>18.272233810494786</v>
      </c>
      <c r="CA59" s="347">
        <f t="shared" ref="CA59" si="157">CA58*$F57</f>
        <v>18.454956148599734</v>
      </c>
      <c r="CB59" s="347">
        <f t="shared" ref="CB59" si="158">CB58*$F57</f>
        <v>18.639505710085732</v>
      </c>
      <c r="CC59" s="347">
        <f t="shared" ref="CC59" si="159">CC58*$F57</f>
        <v>18.825900767186592</v>
      </c>
      <c r="CD59" s="347">
        <f t="shared" ref="CD59" si="160">CD58*$F57</f>
        <v>19.014159774858459</v>
      </c>
      <c r="CE59" s="347">
        <f t="shared" ref="CE59" si="161">CE58*$F57</f>
        <v>19.204301372607045</v>
      </c>
      <c r="CF59" s="347">
        <f t="shared" ref="CF59" si="162">CF58*$F57</f>
        <v>19.396344386333116</v>
      </c>
      <c r="CG59" s="347">
        <f t="shared" ref="CG59" si="163">CG58*$F57</f>
        <v>19.590307830196448</v>
      </c>
      <c r="CH59" s="347">
        <f t="shared" ref="CH59" si="164">CH58*$F57</f>
        <v>19.786210908498411</v>
      </c>
      <c r="CI59" s="347">
        <f t="shared" ref="CI59" si="165">CI58*$F57</f>
        <v>19.984073017583395</v>
      </c>
      <c r="CJ59" s="347">
        <f t="shared" ref="CJ59" si="166">CJ58*$F57</f>
        <v>20.183913747759227</v>
      </c>
      <c r="CK59" s="347">
        <f t="shared" ref="CK59" si="167">CK58*$F57</f>
        <v>20.385752885236823</v>
      </c>
      <c r="CL59" s="347">
        <f t="shared" ref="CL59" si="168">CL58*$F57</f>
        <v>20.58961041408919</v>
      </c>
      <c r="CM59" s="347">
        <f t="shared" ref="CM59" si="169">CM58*$F57</f>
        <v>20.795506518230081</v>
      </c>
      <c r="CN59" s="347">
        <f t="shared" ref="CN59" si="170">CN58*$F57</f>
        <v>21.003461583412381</v>
      </c>
      <c r="CO59" s="347">
        <f t="shared" ref="CO59" si="171">CO58*$F57</f>
        <v>21.213496199246507</v>
      </c>
      <c r="CP59" s="347">
        <f t="shared" ref="CP59" si="172">CP58*$F57</f>
        <v>21.425631161238968</v>
      </c>
      <c r="CQ59" s="347">
        <f t="shared" ref="CQ59" si="173">CQ58*$F57</f>
        <v>21.639887472851356</v>
      </c>
      <c r="CR59" s="347">
        <f t="shared" ref="CR59" si="174">CR58*$F57</f>
        <v>21.856286347579871</v>
      </c>
      <c r="CS59" s="347">
        <f t="shared" ref="CS59" si="175">CS58*$F57</f>
        <v>22.074849211055671</v>
      </c>
      <c r="CT59" s="347">
        <f t="shared" ref="CT59" si="176">CT58*$F57</f>
        <v>22.295597703166226</v>
      </c>
      <c r="CU59" s="347">
        <f t="shared" ref="CU59" si="177">CU58*$F57</f>
        <v>22.51855368019789</v>
      </c>
      <c r="CV59" s="347">
        <f t="shared" ref="CV59" si="178">CV58*$F57</f>
        <v>22.743739216999867</v>
      </c>
      <c r="CW59" s="347">
        <f t="shared" ref="CW59" si="179">CW58*$F57</f>
        <v>22.971176609169866</v>
      </c>
      <c r="CX59" s="347">
        <f t="shared" ref="CX59" si="180">CX58*$F57</f>
        <v>23.200888375261567</v>
      </c>
      <c r="CY59" s="347">
        <f t="shared" ref="CY59" si="181">CY58*$F57</f>
        <v>23.432897259014187</v>
      </c>
      <c r="CZ59" s="347">
        <f t="shared" ref="CZ59" si="182">CZ58*$F57</f>
        <v>23.667226231604328</v>
      </c>
      <c r="DA59" s="347">
        <f t="shared" ref="DA59" si="183">DA58*$F57</f>
        <v>23.903898493920373</v>
      </c>
      <c r="DB59" s="347">
        <f t="shared" ref="DB59" si="184">DB58*$F57</f>
        <v>24.142937478859572</v>
      </c>
      <c r="DC59" s="347">
        <f t="shared" ref="DC59" si="185">DC58*$F57</f>
        <v>24.384366853648171</v>
      </c>
      <c r="DD59" s="347">
        <f t="shared" ref="DD59" si="186">DD58*$F57</f>
        <v>24.628210522184652</v>
      </c>
      <c r="DE59" s="347">
        <f t="shared" ref="DE59" si="187">DE58*$F57</f>
        <v>24.8744926274065</v>
      </c>
      <c r="DF59" s="347">
        <f t="shared" ref="DF59" si="188">DF58*$F57</f>
        <v>25.123237553680568</v>
      </c>
      <c r="DG59" s="347">
        <f t="shared" ref="DG59" si="189">DG58*$F57</f>
        <v>25.374469929217376</v>
      </c>
      <c r="DH59" s="347">
        <f t="shared" ref="DH59" si="190">DH58*$F57</f>
        <v>0</v>
      </c>
      <c r="DI59" s="347">
        <f t="shared" ref="DI59" si="191">DI58*$F57</f>
        <v>0</v>
      </c>
      <c r="DJ59" s="347">
        <f t="shared" ref="DJ59" si="192">DJ58*$F57</f>
        <v>0</v>
      </c>
    </row>
    <row r="60" spans="1:114" s="340" customFormat="1" x14ac:dyDescent="0.25">
      <c r="A60" s="341"/>
      <c r="B60" s="341"/>
      <c r="C60" s="342"/>
      <c r="E60" s="343"/>
      <c r="F60" s="343"/>
      <c r="G60" s="343"/>
      <c r="H60" s="343"/>
      <c r="I60" s="343"/>
      <c r="J60" s="343"/>
      <c r="K60" s="343"/>
      <c r="L60" s="343"/>
      <c r="M60" s="343"/>
      <c r="N60" s="343"/>
      <c r="O60" s="343"/>
      <c r="P60" s="343"/>
      <c r="Q60" s="343"/>
      <c r="R60" s="343"/>
      <c r="S60" s="343"/>
      <c r="T60" s="343"/>
      <c r="U60" s="343"/>
      <c r="V60" s="343"/>
      <c r="W60" s="343"/>
      <c r="X60" s="343"/>
      <c r="Y60" s="343"/>
      <c r="Z60" s="343"/>
      <c r="AA60" s="343"/>
      <c r="AB60" s="343"/>
      <c r="AC60" s="343"/>
      <c r="AD60" s="343"/>
      <c r="AE60" s="343"/>
      <c r="AF60" s="343"/>
      <c r="AG60" s="343"/>
      <c r="AH60" s="343"/>
      <c r="AI60" s="343"/>
      <c r="AJ60" s="343"/>
      <c r="AK60" s="343"/>
      <c r="AL60" s="343"/>
      <c r="AM60" s="343"/>
      <c r="AN60" s="343"/>
      <c r="AO60" s="343"/>
      <c r="AP60" s="343"/>
      <c r="AQ60" s="343"/>
      <c r="AR60" s="343"/>
      <c r="AS60" s="343"/>
      <c r="AT60" s="343"/>
      <c r="AU60" s="343"/>
      <c r="AV60" s="343"/>
      <c r="AW60" s="343"/>
      <c r="AX60" s="343"/>
      <c r="AY60" s="343"/>
      <c r="AZ60" s="343"/>
      <c r="BA60" s="343"/>
      <c r="BB60" s="343"/>
      <c r="BC60" s="343"/>
      <c r="BD60" s="343"/>
      <c r="BE60" s="343"/>
      <c r="BF60" s="343"/>
      <c r="BG60" s="343"/>
      <c r="BH60" s="343"/>
      <c r="BI60" s="343"/>
      <c r="BJ60" s="343"/>
      <c r="BK60" s="343"/>
      <c r="BL60" s="343"/>
      <c r="BM60" s="343"/>
      <c r="BN60" s="343"/>
      <c r="BO60" s="343"/>
      <c r="BP60" s="343"/>
      <c r="BQ60" s="343"/>
      <c r="BR60" s="343"/>
      <c r="BS60" s="343"/>
      <c r="BT60" s="343"/>
      <c r="BU60" s="343"/>
      <c r="BV60" s="343"/>
      <c r="BW60" s="343"/>
      <c r="BX60" s="343"/>
      <c r="BY60" s="343"/>
      <c r="BZ60" s="343"/>
      <c r="CA60" s="343"/>
      <c r="CB60" s="343"/>
      <c r="CC60" s="343"/>
      <c r="CD60" s="343"/>
      <c r="CE60" s="343"/>
      <c r="CF60" s="343"/>
      <c r="CG60" s="343"/>
      <c r="CH60" s="343"/>
      <c r="CI60" s="343"/>
      <c r="CJ60" s="343"/>
      <c r="CK60" s="343"/>
      <c r="CL60" s="343"/>
      <c r="CM60" s="343"/>
      <c r="CN60" s="343"/>
      <c r="CO60" s="343"/>
      <c r="CP60" s="343"/>
      <c r="CQ60" s="343"/>
      <c r="CR60" s="343"/>
      <c r="CS60" s="343"/>
      <c r="CT60" s="343"/>
      <c r="CU60" s="343"/>
      <c r="CV60" s="343"/>
      <c r="CW60" s="343"/>
      <c r="CX60" s="343"/>
      <c r="CY60" s="343"/>
      <c r="CZ60" s="343"/>
      <c r="DA60" s="343"/>
      <c r="DB60" s="343"/>
      <c r="DC60" s="343"/>
      <c r="DD60" s="343"/>
      <c r="DE60" s="343"/>
      <c r="DF60" s="343"/>
      <c r="DG60" s="343"/>
      <c r="DH60" s="343"/>
      <c r="DI60" s="343"/>
      <c r="DJ60" s="343"/>
    </row>
    <row r="61" spans="1:114" s="340" customFormat="1" x14ac:dyDescent="0.25">
      <c r="A61" s="341"/>
      <c r="B61" s="341"/>
      <c r="C61" s="342"/>
      <c r="E61" s="343"/>
      <c r="F61" s="343"/>
      <c r="G61" s="343"/>
      <c r="H61" s="343"/>
      <c r="I61" s="343"/>
      <c r="J61" s="343"/>
      <c r="K61" s="343"/>
      <c r="L61" s="343"/>
      <c r="M61" s="343"/>
      <c r="N61" s="343"/>
      <c r="O61" s="343"/>
      <c r="P61" s="343"/>
      <c r="Q61" s="343"/>
      <c r="R61" s="343"/>
      <c r="S61" s="343"/>
      <c r="T61" s="343"/>
      <c r="U61" s="343"/>
      <c r="V61" s="343"/>
      <c r="W61" s="343"/>
      <c r="X61" s="343"/>
      <c r="Y61" s="343"/>
      <c r="Z61" s="343"/>
      <c r="AA61" s="343"/>
      <c r="AB61" s="343"/>
      <c r="AC61" s="343"/>
      <c r="AD61" s="343"/>
      <c r="AE61" s="343"/>
      <c r="AF61" s="343"/>
      <c r="AG61" s="343"/>
      <c r="AH61" s="343"/>
      <c r="AI61" s="343"/>
      <c r="AJ61" s="343"/>
      <c r="AK61" s="343"/>
      <c r="AL61" s="343"/>
      <c r="AM61" s="343"/>
      <c r="AN61" s="343"/>
      <c r="AO61" s="343"/>
      <c r="AP61" s="343"/>
      <c r="AQ61" s="343"/>
      <c r="AR61" s="343"/>
      <c r="AS61" s="343"/>
      <c r="AT61" s="343"/>
      <c r="AU61" s="343"/>
      <c r="AV61" s="343"/>
      <c r="AW61" s="343"/>
      <c r="AX61" s="343"/>
      <c r="AY61" s="343"/>
      <c r="AZ61" s="343"/>
      <c r="BA61" s="343"/>
      <c r="BB61" s="343"/>
      <c r="BC61" s="343"/>
      <c r="BD61" s="343"/>
      <c r="BE61" s="343"/>
      <c r="BF61" s="343"/>
      <c r="BG61" s="343"/>
      <c r="BH61" s="343"/>
      <c r="BI61" s="343"/>
      <c r="BJ61" s="343"/>
      <c r="BK61" s="343"/>
      <c r="BL61" s="343"/>
      <c r="BM61" s="343"/>
      <c r="BN61" s="343"/>
      <c r="BO61" s="343"/>
      <c r="BP61" s="343"/>
      <c r="BQ61" s="343"/>
      <c r="BR61" s="343"/>
      <c r="BS61" s="343"/>
      <c r="BT61" s="343"/>
      <c r="BU61" s="343"/>
      <c r="BV61" s="343"/>
      <c r="BW61" s="343"/>
      <c r="BX61" s="343"/>
      <c r="BY61" s="343"/>
      <c r="BZ61" s="343"/>
      <c r="CA61" s="343"/>
      <c r="CB61" s="343"/>
      <c r="CC61" s="343"/>
      <c r="CD61" s="343"/>
      <c r="CE61" s="343"/>
      <c r="CF61" s="343"/>
      <c r="CG61" s="343"/>
      <c r="CH61" s="343"/>
      <c r="CI61" s="343"/>
      <c r="CJ61" s="343"/>
      <c r="CK61" s="343"/>
      <c r="CL61" s="343"/>
      <c r="CM61" s="343"/>
      <c r="CN61" s="343"/>
      <c r="CO61" s="343"/>
      <c r="CP61" s="343"/>
      <c r="CQ61" s="343"/>
      <c r="CR61" s="343"/>
      <c r="CS61" s="343"/>
      <c r="CT61" s="343"/>
      <c r="CU61" s="343"/>
      <c r="CV61" s="343"/>
      <c r="CW61" s="343"/>
      <c r="CX61" s="343"/>
      <c r="CY61" s="343"/>
      <c r="CZ61" s="343"/>
      <c r="DA61" s="343"/>
      <c r="DB61" s="343"/>
      <c r="DC61" s="343"/>
      <c r="DD61" s="343"/>
      <c r="DE61" s="343"/>
      <c r="DF61" s="343"/>
      <c r="DG61" s="343"/>
      <c r="DH61" s="343"/>
      <c r="DI61" s="343"/>
      <c r="DJ61" s="343"/>
    </row>
    <row r="62" spans="1:114" x14ac:dyDescent="0.25">
      <c r="A62" s="2" t="s">
        <v>226</v>
      </c>
    </row>
    <row r="63" spans="1:114" x14ac:dyDescent="0.25">
      <c r="B63" s="2" t="s">
        <v>219</v>
      </c>
    </row>
    <row r="64" spans="1:114" x14ac:dyDescent="0.25">
      <c r="E64" s="285" t="str">
        <f xml:space="preserve"> InpC!E$104</f>
        <v>unit in thousand</v>
      </c>
      <c r="F64" s="285">
        <f xml:space="preserve"> InpC!F$104</f>
        <v>1000</v>
      </c>
      <c r="G64" s="285" t="str">
        <f xml:space="preserve"> InpC!G$104</f>
        <v>units</v>
      </c>
    </row>
    <row r="65" spans="1:114" s="318" customFormat="1" x14ac:dyDescent="0.25">
      <c r="A65" s="315"/>
      <c r="B65" s="315"/>
      <c r="C65" s="316"/>
      <c r="D65" s="317"/>
      <c r="E65" s="310" t="str">
        <f t="shared" ref="E65:AJ65" si="193" xml:space="preserve"> E$45</f>
        <v>Occupancy - domestic chartered</v>
      </c>
      <c r="F65" s="310">
        <f t="shared" si="193"/>
        <v>0</v>
      </c>
      <c r="G65" s="310" t="str">
        <f t="shared" si="193"/>
        <v>passenger occ</v>
      </c>
      <c r="H65" s="310">
        <f t="shared" si="193"/>
        <v>0</v>
      </c>
      <c r="I65" s="310">
        <f t="shared" si="193"/>
        <v>0</v>
      </c>
      <c r="J65" s="310">
        <f t="shared" si="193"/>
        <v>0</v>
      </c>
      <c r="K65" s="310">
        <f t="shared" si="193"/>
        <v>0</v>
      </c>
      <c r="L65" s="310">
        <f t="shared" si="193"/>
        <v>129600</v>
      </c>
      <c r="M65" s="310">
        <f t="shared" si="193"/>
        <v>129600</v>
      </c>
      <c r="N65" s="310">
        <f t="shared" si="193"/>
        <v>151200</v>
      </c>
      <c r="O65" s="310">
        <f t="shared" si="193"/>
        <v>151200</v>
      </c>
      <c r="P65" s="310">
        <f t="shared" si="193"/>
        <v>151200</v>
      </c>
      <c r="Q65" s="310">
        <f t="shared" si="193"/>
        <v>110880</v>
      </c>
      <c r="R65" s="310">
        <f t="shared" si="193"/>
        <v>110880</v>
      </c>
      <c r="S65" s="310">
        <f t="shared" si="193"/>
        <v>110880</v>
      </c>
      <c r="T65" s="310">
        <f t="shared" si="193"/>
        <v>110880</v>
      </c>
      <c r="U65" s="310">
        <f t="shared" si="193"/>
        <v>92400</v>
      </c>
      <c r="V65" s="310">
        <f t="shared" si="193"/>
        <v>92400</v>
      </c>
      <c r="W65" s="310">
        <f t="shared" si="193"/>
        <v>92400</v>
      </c>
      <c r="X65" s="310">
        <f t="shared" si="193"/>
        <v>92400</v>
      </c>
      <c r="Y65" s="310">
        <f t="shared" si="193"/>
        <v>83160</v>
      </c>
      <c r="Z65" s="310">
        <f t="shared" si="193"/>
        <v>83160</v>
      </c>
      <c r="AA65" s="310">
        <f t="shared" si="193"/>
        <v>83160</v>
      </c>
      <c r="AB65" s="310">
        <f t="shared" si="193"/>
        <v>83160</v>
      </c>
      <c r="AC65" s="310">
        <f t="shared" si="193"/>
        <v>83160</v>
      </c>
      <c r="AD65" s="310">
        <f t="shared" si="193"/>
        <v>93852</v>
      </c>
      <c r="AE65" s="310">
        <f t="shared" si="193"/>
        <v>93852</v>
      </c>
      <c r="AF65" s="310">
        <f t="shared" si="193"/>
        <v>93852</v>
      </c>
      <c r="AG65" s="310">
        <f t="shared" si="193"/>
        <v>93852</v>
      </c>
      <c r="AH65" s="310">
        <f t="shared" si="193"/>
        <v>93852</v>
      </c>
      <c r="AI65" s="310">
        <f t="shared" si="193"/>
        <v>93852</v>
      </c>
      <c r="AJ65" s="310">
        <f t="shared" si="193"/>
        <v>93852</v>
      </c>
      <c r="AK65" s="310">
        <f t="shared" ref="AK65:BP65" si="194" xml:space="preserve"> AK$45</f>
        <v>93852</v>
      </c>
      <c r="AL65" s="310">
        <f t="shared" si="194"/>
        <v>93852</v>
      </c>
      <c r="AM65" s="310">
        <f t="shared" si="194"/>
        <v>93852</v>
      </c>
      <c r="AN65" s="310">
        <f t="shared" si="194"/>
        <v>93852</v>
      </c>
      <c r="AO65" s="310">
        <f t="shared" si="194"/>
        <v>93852</v>
      </c>
      <c r="AP65" s="310">
        <f t="shared" si="194"/>
        <v>93852</v>
      </c>
      <c r="AQ65" s="310">
        <f t="shared" si="194"/>
        <v>93852</v>
      </c>
      <c r="AR65" s="310">
        <f t="shared" si="194"/>
        <v>93852</v>
      </c>
      <c r="AS65" s="310">
        <f t="shared" si="194"/>
        <v>93852</v>
      </c>
      <c r="AT65" s="310">
        <f t="shared" si="194"/>
        <v>93852</v>
      </c>
      <c r="AU65" s="310">
        <f t="shared" si="194"/>
        <v>93852</v>
      </c>
      <c r="AV65" s="310">
        <f t="shared" si="194"/>
        <v>93852</v>
      </c>
      <c r="AW65" s="310">
        <f t="shared" si="194"/>
        <v>93852</v>
      </c>
      <c r="AX65" s="310">
        <f t="shared" si="194"/>
        <v>83160</v>
      </c>
      <c r="AY65" s="310">
        <f t="shared" si="194"/>
        <v>83160</v>
      </c>
      <c r="AZ65" s="310">
        <f t="shared" si="194"/>
        <v>83160</v>
      </c>
      <c r="BA65" s="310">
        <f t="shared" si="194"/>
        <v>83160</v>
      </c>
      <c r="BB65" s="310">
        <f t="shared" si="194"/>
        <v>83160</v>
      </c>
      <c r="BC65" s="310">
        <f t="shared" si="194"/>
        <v>83160</v>
      </c>
      <c r="BD65" s="310">
        <f t="shared" si="194"/>
        <v>83160</v>
      </c>
      <c r="BE65" s="310">
        <f t="shared" si="194"/>
        <v>83160</v>
      </c>
      <c r="BF65" s="310">
        <f t="shared" si="194"/>
        <v>77220</v>
      </c>
      <c r="BG65" s="310">
        <f t="shared" si="194"/>
        <v>77220</v>
      </c>
      <c r="BH65" s="310">
        <f t="shared" si="194"/>
        <v>77220</v>
      </c>
      <c r="BI65" s="310">
        <f t="shared" si="194"/>
        <v>77220</v>
      </c>
      <c r="BJ65" s="310">
        <f t="shared" si="194"/>
        <v>71280</v>
      </c>
      <c r="BK65" s="310">
        <f t="shared" si="194"/>
        <v>71280</v>
      </c>
      <c r="BL65" s="310">
        <f t="shared" si="194"/>
        <v>71280</v>
      </c>
      <c r="BM65" s="310">
        <f t="shared" si="194"/>
        <v>71280</v>
      </c>
      <c r="BN65" s="310">
        <f t="shared" si="194"/>
        <v>71280</v>
      </c>
      <c r="BO65" s="310">
        <f t="shared" si="194"/>
        <v>71280</v>
      </c>
      <c r="BP65" s="310">
        <f t="shared" si="194"/>
        <v>71280</v>
      </c>
      <c r="BQ65" s="310">
        <f t="shared" ref="BQ65:CV65" si="195" xml:space="preserve"> BQ$45</f>
        <v>71280</v>
      </c>
      <c r="BR65" s="310">
        <f t="shared" si="195"/>
        <v>71280</v>
      </c>
      <c r="BS65" s="310">
        <f t="shared" si="195"/>
        <v>71280</v>
      </c>
      <c r="BT65" s="310">
        <f t="shared" si="195"/>
        <v>71280</v>
      </c>
      <c r="BU65" s="310">
        <f t="shared" si="195"/>
        <v>71280</v>
      </c>
      <c r="BV65" s="310">
        <f t="shared" si="195"/>
        <v>71280</v>
      </c>
      <c r="BW65" s="310">
        <f t="shared" si="195"/>
        <v>149760</v>
      </c>
      <c r="BX65" s="310">
        <f t="shared" si="195"/>
        <v>129600</v>
      </c>
      <c r="BY65" s="310">
        <f t="shared" si="195"/>
        <v>129600</v>
      </c>
      <c r="BZ65" s="310">
        <f t="shared" si="195"/>
        <v>129600</v>
      </c>
      <c r="CA65" s="310">
        <f t="shared" si="195"/>
        <v>151200</v>
      </c>
      <c r="CB65" s="310">
        <f t="shared" si="195"/>
        <v>151200</v>
      </c>
      <c r="CC65" s="310">
        <f t="shared" si="195"/>
        <v>151200</v>
      </c>
      <c r="CD65" s="310">
        <f t="shared" si="195"/>
        <v>110880</v>
      </c>
      <c r="CE65" s="310">
        <f t="shared" si="195"/>
        <v>110880</v>
      </c>
      <c r="CF65" s="310">
        <f t="shared" si="195"/>
        <v>110880</v>
      </c>
      <c r="CG65" s="310">
        <f t="shared" si="195"/>
        <v>110880</v>
      </c>
      <c r="CH65" s="310">
        <f t="shared" si="195"/>
        <v>92400</v>
      </c>
      <c r="CI65" s="310">
        <f t="shared" si="195"/>
        <v>92400</v>
      </c>
      <c r="CJ65" s="310">
        <f t="shared" si="195"/>
        <v>92400</v>
      </c>
      <c r="CK65" s="310">
        <f t="shared" si="195"/>
        <v>92400</v>
      </c>
      <c r="CL65" s="310">
        <f t="shared" si="195"/>
        <v>83160</v>
      </c>
      <c r="CM65" s="310">
        <f t="shared" si="195"/>
        <v>83160</v>
      </c>
      <c r="CN65" s="310">
        <f t="shared" si="195"/>
        <v>83160</v>
      </c>
      <c r="CO65" s="310">
        <f t="shared" si="195"/>
        <v>83160</v>
      </c>
      <c r="CP65" s="310">
        <f t="shared" si="195"/>
        <v>83160</v>
      </c>
      <c r="CQ65" s="310">
        <f t="shared" si="195"/>
        <v>93852</v>
      </c>
      <c r="CR65" s="310">
        <f t="shared" si="195"/>
        <v>93852</v>
      </c>
      <c r="CS65" s="310">
        <f t="shared" si="195"/>
        <v>93852</v>
      </c>
      <c r="CT65" s="310">
        <f t="shared" si="195"/>
        <v>93852</v>
      </c>
      <c r="CU65" s="310">
        <f t="shared" si="195"/>
        <v>93852</v>
      </c>
      <c r="CV65" s="310">
        <f t="shared" si="195"/>
        <v>93852</v>
      </c>
      <c r="CW65" s="310">
        <f t="shared" ref="CW65:DJ65" si="196" xml:space="preserve"> CW$45</f>
        <v>93852</v>
      </c>
      <c r="CX65" s="310">
        <f t="shared" si="196"/>
        <v>93852</v>
      </c>
      <c r="CY65" s="310">
        <f t="shared" si="196"/>
        <v>93852</v>
      </c>
      <c r="CZ65" s="310">
        <f t="shared" si="196"/>
        <v>93852</v>
      </c>
      <c r="DA65" s="310">
        <f t="shared" si="196"/>
        <v>93852</v>
      </c>
      <c r="DB65" s="310">
        <f t="shared" si="196"/>
        <v>93852</v>
      </c>
      <c r="DC65" s="310">
        <f t="shared" si="196"/>
        <v>93852</v>
      </c>
      <c r="DD65" s="310">
        <f t="shared" si="196"/>
        <v>93852</v>
      </c>
      <c r="DE65" s="310">
        <f t="shared" si="196"/>
        <v>93852</v>
      </c>
      <c r="DF65" s="310">
        <f t="shared" si="196"/>
        <v>93852</v>
      </c>
      <c r="DG65" s="310">
        <f t="shared" si="196"/>
        <v>93852</v>
      </c>
      <c r="DH65" s="310">
        <f t="shared" si="196"/>
        <v>0</v>
      </c>
      <c r="DI65" s="310">
        <f t="shared" si="196"/>
        <v>0</v>
      </c>
      <c r="DJ65" s="310">
        <f t="shared" si="196"/>
        <v>0</v>
      </c>
    </row>
    <row r="66" spans="1:114" s="318" customFormat="1" x14ac:dyDescent="0.25">
      <c r="A66" s="315"/>
      <c r="B66" s="315"/>
      <c r="C66" s="316"/>
      <c r="D66" s="317"/>
      <c r="E66" s="310" t="str">
        <f t="shared" ref="E66:AJ66" si="197" xml:space="preserve"> E$46</f>
        <v>Occupancy - domestic scheduled</v>
      </c>
      <c r="F66" s="310">
        <f t="shared" si="197"/>
        <v>0</v>
      </c>
      <c r="G66" s="310" t="str">
        <f t="shared" si="197"/>
        <v>passenger occ</v>
      </c>
      <c r="H66" s="310">
        <f t="shared" si="197"/>
        <v>0</v>
      </c>
      <c r="I66" s="310">
        <f t="shared" si="197"/>
        <v>0</v>
      </c>
      <c r="J66" s="310">
        <f t="shared" si="197"/>
        <v>0</v>
      </c>
      <c r="K66" s="310">
        <f t="shared" si="197"/>
        <v>0</v>
      </c>
      <c r="L66" s="310">
        <f t="shared" si="197"/>
        <v>944999.99999999988</v>
      </c>
      <c r="M66" s="310">
        <f t="shared" si="197"/>
        <v>823200</v>
      </c>
      <c r="N66" s="310">
        <f t="shared" si="197"/>
        <v>882000</v>
      </c>
      <c r="O66" s="310">
        <f t="shared" si="197"/>
        <v>823200</v>
      </c>
      <c r="P66" s="310">
        <f t="shared" si="197"/>
        <v>882000</v>
      </c>
      <c r="Q66" s="310">
        <f t="shared" si="197"/>
        <v>735000</v>
      </c>
      <c r="R66" s="310">
        <f t="shared" si="197"/>
        <v>787500</v>
      </c>
      <c r="S66" s="310">
        <f t="shared" si="197"/>
        <v>735000</v>
      </c>
      <c r="T66" s="310">
        <f t="shared" si="197"/>
        <v>742500</v>
      </c>
      <c r="U66" s="310">
        <f t="shared" si="197"/>
        <v>693000</v>
      </c>
      <c r="V66" s="310">
        <f t="shared" si="197"/>
        <v>742500</v>
      </c>
      <c r="W66" s="310">
        <f t="shared" si="197"/>
        <v>693000</v>
      </c>
      <c r="X66" s="310">
        <f t="shared" si="197"/>
        <v>742500</v>
      </c>
      <c r="Y66" s="310">
        <f t="shared" si="197"/>
        <v>693000</v>
      </c>
      <c r="Z66" s="310">
        <f t="shared" si="197"/>
        <v>742500</v>
      </c>
      <c r="AA66" s="310">
        <f t="shared" si="197"/>
        <v>693000</v>
      </c>
      <c r="AB66" s="310">
        <f t="shared" si="197"/>
        <v>742500</v>
      </c>
      <c r="AC66" s="310">
        <f t="shared" si="197"/>
        <v>693000</v>
      </c>
      <c r="AD66" s="310">
        <f t="shared" si="197"/>
        <v>765000</v>
      </c>
      <c r="AE66" s="310">
        <f t="shared" si="197"/>
        <v>714000</v>
      </c>
      <c r="AF66" s="310">
        <f t="shared" si="197"/>
        <v>765000</v>
      </c>
      <c r="AG66" s="310">
        <f t="shared" si="197"/>
        <v>714000</v>
      </c>
      <c r="AH66" s="310">
        <f t="shared" si="197"/>
        <v>765000</v>
      </c>
      <c r="AI66" s="310">
        <f t="shared" si="197"/>
        <v>714000</v>
      </c>
      <c r="AJ66" s="310">
        <f t="shared" si="197"/>
        <v>765000</v>
      </c>
      <c r="AK66" s="310">
        <f t="shared" ref="AK66:BP66" si="198" xml:space="preserve"> AK$46</f>
        <v>714000</v>
      </c>
      <c r="AL66" s="310">
        <f t="shared" si="198"/>
        <v>765000</v>
      </c>
      <c r="AM66" s="310">
        <f t="shared" si="198"/>
        <v>714000</v>
      </c>
      <c r="AN66" s="310">
        <f t="shared" si="198"/>
        <v>787500</v>
      </c>
      <c r="AO66" s="310">
        <f t="shared" si="198"/>
        <v>735000</v>
      </c>
      <c r="AP66" s="310">
        <f t="shared" si="198"/>
        <v>787500</v>
      </c>
      <c r="AQ66" s="310">
        <f t="shared" si="198"/>
        <v>735000</v>
      </c>
      <c r="AR66" s="310">
        <f t="shared" si="198"/>
        <v>787500</v>
      </c>
      <c r="AS66" s="310">
        <f t="shared" si="198"/>
        <v>735000</v>
      </c>
      <c r="AT66" s="310">
        <f t="shared" si="198"/>
        <v>787500</v>
      </c>
      <c r="AU66" s="310">
        <f t="shared" si="198"/>
        <v>735000</v>
      </c>
      <c r="AV66" s="310">
        <f t="shared" si="198"/>
        <v>787500</v>
      </c>
      <c r="AW66" s="310">
        <f t="shared" si="198"/>
        <v>735000</v>
      </c>
      <c r="AX66" s="310">
        <f t="shared" si="198"/>
        <v>810000</v>
      </c>
      <c r="AY66" s="310">
        <f t="shared" si="198"/>
        <v>756000</v>
      </c>
      <c r="AZ66" s="310">
        <f t="shared" si="198"/>
        <v>810000</v>
      </c>
      <c r="BA66" s="310">
        <f t="shared" si="198"/>
        <v>756000</v>
      </c>
      <c r="BB66" s="310">
        <f t="shared" si="198"/>
        <v>810000</v>
      </c>
      <c r="BC66" s="310">
        <f t="shared" si="198"/>
        <v>756000</v>
      </c>
      <c r="BD66" s="310">
        <f t="shared" si="198"/>
        <v>810000</v>
      </c>
      <c r="BE66" s="310">
        <f t="shared" si="198"/>
        <v>756000</v>
      </c>
      <c r="BF66" s="310">
        <f t="shared" si="198"/>
        <v>810000</v>
      </c>
      <c r="BG66" s="310">
        <f t="shared" si="198"/>
        <v>756000</v>
      </c>
      <c r="BH66" s="310">
        <f t="shared" si="198"/>
        <v>756000</v>
      </c>
      <c r="BI66" s="310">
        <f t="shared" si="198"/>
        <v>810000</v>
      </c>
      <c r="BJ66" s="310">
        <f t="shared" si="198"/>
        <v>756000</v>
      </c>
      <c r="BK66" s="310">
        <f t="shared" si="198"/>
        <v>810000</v>
      </c>
      <c r="BL66" s="310">
        <f t="shared" si="198"/>
        <v>756000</v>
      </c>
      <c r="BM66" s="310">
        <f t="shared" si="198"/>
        <v>810000</v>
      </c>
      <c r="BN66" s="310">
        <f t="shared" si="198"/>
        <v>756000</v>
      </c>
      <c r="BO66" s="310">
        <f t="shared" si="198"/>
        <v>810000</v>
      </c>
      <c r="BP66" s="310">
        <f t="shared" si="198"/>
        <v>756000</v>
      </c>
      <c r="BQ66" s="310">
        <f t="shared" ref="BQ66:CV66" si="199" xml:space="preserve"> BQ$46</f>
        <v>756000</v>
      </c>
      <c r="BR66" s="310">
        <f t="shared" si="199"/>
        <v>810000</v>
      </c>
      <c r="BS66" s="310">
        <f t="shared" si="199"/>
        <v>756000</v>
      </c>
      <c r="BT66" s="310">
        <f t="shared" si="199"/>
        <v>810000</v>
      </c>
      <c r="BU66" s="310">
        <f t="shared" si="199"/>
        <v>756000</v>
      </c>
      <c r="BV66" s="310">
        <f t="shared" si="199"/>
        <v>810000</v>
      </c>
      <c r="BW66" s="310">
        <f t="shared" si="199"/>
        <v>944999.99999999988</v>
      </c>
      <c r="BX66" s="310">
        <f t="shared" si="199"/>
        <v>882000</v>
      </c>
      <c r="BY66" s="310">
        <f t="shared" si="199"/>
        <v>944999.99999999988</v>
      </c>
      <c r="BZ66" s="310">
        <f t="shared" si="199"/>
        <v>823200</v>
      </c>
      <c r="CA66" s="310">
        <f t="shared" si="199"/>
        <v>882000</v>
      </c>
      <c r="CB66" s="310">
        <f t="shared" si="199"/>
        <v>823200</v>
      </c>
      <c r="CC66" s="310">
        <f t="shared" si="199"/>
        <v>882000</v>
      </c>
      <c r="CD66" s="310">
        <f t="shared" si="199"/>
        <v>735000</v>
      </c>
      <c r="CE66" s="310">
        <f t="shared" si="199"/>
        <v>787500</v>
      </c>
      <c r="CF66" s="310">
        <f t="shared" si="199"/>
        <v>735000</v>
      </c>
      <c r="CG66" s="310">
        <f t="shared" si="199"/>
        <v>742500</v>
      </c>
      <c r="CH66" s="310">
        <f t="shared" si="199"/>
        <v>693000</v>
      </c>
      <c r="CI66" s="310">
        <f t="shared" si="199"/>
        <v>742500</v>
      </c>
      <c r="CJ66" s="310">
        <f t="shared" si="199"/>
        <v>693000</v>
      </c>
      <c r="CK66" s="310">
        <f t="shared" si="199"/>
        <v>742500</v>
      </c>
      <c r="CL66" s="310">
        <f t="shared" si="199"/>
        <v>693000</v>
      </c>
      <c r="CM66" s="310">
        <f t="shared" si="199"/>
        <v>742500</v>
      </c>
      <c r="CN66" s="310">
        <f t="shared" si="199"/>
        <v>693000</v>
      </c>
      <c r="CO66" s="310">
        <f t="shared" si="199"/>
        <v>742500</v>
      </c>
      <c r="CP66" s="310">
        <f t="shared" si="199"/>
        <v>693000</v>
      </c>
      <c r="CQ66" s="310">
        <f t="shared" si="199"/>
        <v>765000</v>
      </c>
      <c r="CR66" s="310">
        <f t="shared" si="199"/>
        <v>714000</v>
      </c>
      <c r="CS66" s="310">
        <f t="shared" si="199"/>
        <v>765000</v>
      </c>
      <c r="CT66" s="310">
        <f t="shared" si="199"/>
        <v>714000</v>
      </c>
      <c r="CU66" s="310">
        <f t="shared" si="199"/>
        <v>765000</v>
      </c>
      <c r="CV66" s="310">
        <f t="shared" si="199"/>
        <v>714000</v>
      </c>
      <c r="CW66" s="310">
        <f t="shared" ref="CW66:DJ66" si="200" xml:space="preserve"> CW$46</f>
        <v>765000</v>
      </c>
      <c r="CX66" s="310">
        <f t="shared" si="200"/>
        <v>714000</v>
      </c>
      <c r="CY66" s="310">
        <f t="shared" si="200"/>
        <v>765000</v>
      </c>
      <c r="CZ66" s="310">
        <f t="shared" si="200"/>
        <v>714000</v>
      </c>
      <c r="DA66" s="310">
        <f t="shared" si="200"/>
        <v>787500</v>
      </c>
      <c r="DB66" s="310">
        <f t="shared" si="200"/>
        <v>735000</v>
      </c>
      <c r="DC66" s="310">
        <f t="shared" si="200"/>
        <v>787500</v>
      </c>
      <c r="DD66" s="310">
        <f t="shared" si="200"/>
        <v>735000</v>
      </c>
      <c r="DE66" s="310">
        <f t="shared" si="200"/>
        <v>787500</v>
      </c>
      <c r="DF66" s="310">
        <f t="shared" si="200"/>
        <v>735000</v>
      </c>
      <c r="DG66" s="310">
        <f t="shared" si="200"/>
        <v>787500</v>
      </c>
      <c r="DH66" s="310">
        <f t="shared" si="200"/>
        <v>0</v>
      </c>
      <c r="DI66" s="310">
        <f t="shared" si="200"/>
        <v>0</v>
      </c>
      <c r="DJ66" s="310">
        <f t="shared" si="200"/>
        <v>0</v>
      </c>
    </row>
    <row r="67" spans="1:114" s="318" customFormat="1" x14ac:dyDescent="0.25">
      <c r="A67" s="315"/>
      <c r="B67" s="315"/>
      <c r="C67" s="316"/>
      <c r="D67" s="317"/>
      <c r="E67" s="310" t="str">
        <f t="shared" ref="E67:AJ67" si="201" xml:space="preserve"> E$47</f>
        <v>Occupancy - international chartered</v>
      </c>
      <c r="F67" s="310">
        <f t="shared" si="201"/>
        <v>0</v>
      </c>
      <c r="G67" s="310" t="str">
        <f t="shared" si="201"/>
        <v>passenger occ</v>
      </c>
      <c r="H67" s="310">
        <f t="shared" si="201"/>
        <v>0</v>
      </c>
      <c r="I67" s="310">
        <f t="shared" si="201"/>
        <v>0</v>
      </c>
      <c r="J67" s="310">
        <f t="shared" si="201"/>
        <v>0</v>
      </c>
      <c r="K67" s="310">
        <f t="shared" si="201"/>
        <v>0</v>
      </c>
      <c r="L67" s="310">
        <f t="shared" si="201"/>
        <v>254345</v>
      </c>
      <c r="M67" s="310">
        <f t="shared" si="201"/>
        <v>256620</v>
      </c>
      <c r="N67" s="310">
        <f t="shared" si="201"/>
        <v>278005</v>
      </c>
      <c r="O67" s="310">
        <f t="shared" si="201"/>
        <v>300300</v>
      </c>
      <c r="P67" s="310">
        <f t="shared" si="201"/>
        <v>325325</v>
      </c>
      <c r="Q67" s="310">
        <f t="shared" si="201"/>
        <v>300300</v>
      </c>
      <c r="R67" s="310">
        <f t="shared" si="201"/>
        <v>325325</v>
      </c>
      <c r="S67" s="310">
        <f t="shared" si="201"/>
        <v>365820</v>
      </c>
      <c r="T67" s="310">
        <f t="shared" si="201"/>
        <v>396305</v>
      </c>
      <c r="U67" s="310">
        <f t="shared" si="201"/>
        <v>409500</v>
      </c>
      <c r="V67" s="310">
        <f t="shared" si="201"/>
        <v>443625</v>
      </c>
      <c r="W67" s="310">
        <f t="shared" si="201"/>
        <v>464100</v>
      </c>
      <c r="X67" s="310">
        <f t="shared" si="201"/>
        <v>502775</v>
      </c>
      <c r="Y67" s="310">
        <f t="shared" si="201"/>
        <v>464100</v>
      </c>
      <c r="Z67" s="310">
        <f t="shared" si="201"/>
        <v>502775</v>
      </c>
      <c r="AA67" s="310">
        <f t="shared" si="201"/>
        <v>464100</v>
      </c>
      <c r="AB67" s="310">
        <f t="shared" si="201"/>
        <v>502775</v>
      </c>
      <c r="AC67" s="310">
        <f t="shared" si="201"/>
        <v>464100</v>
      </c>
      <c r="AD67" s="310">
        <f t="shared" si="201"/>
        <v>502775</v>
      </c>
      <c r="AE67" s="310">
        <f t="shared" si="201"/>
        <v>464100</v>
      </c>
      <c r="AF67" s="310">
        <f t="shared" si="201"/>
        <v>502775</v>
      </c>
      <c r="AG67" s="310">
        <f t="shared" si="201"/>
        <v>464100</v>
      </c>
      <c r="AH67" s="310">
        <f t="shared" si="201"/>
        <v>502775</v>
      </c>
      <c r="AI67" s="310">
        <f t="shared" si="201"/>
        <v>464100</v>
      </c>
      <c r="AJ67" s="310">
        <f t="shared" si="201"/>
        <v>502775</v>
      </c>
      <c r="AK67" s="310">
        <f t="shared" ref="AK67:BP67" si="202" xml:space="preserve"> AK$47</f>
        <v>464100</v>
      </c>
      <c r="AL67" s="310">
        <f t="shared" si="202"/>
        <v>502775</v>
      </c>
      <c r="AM67" s="310">
        <f t="shared" si="202"/>
        <v>464100</v>
      </c>
      <c r="AN67" s="310">
        <f t="shared" si="202"/>
        <v>502775</v>
      </c>
      <c r="AO67" s="310">
        <f t="shared" si="202"/>
        <v>464100</v>
      </c>
      <c r="AP67" s="310">
        <f t="shared" si="202"/>
        <v>502775</v>
      </c>
      <c r="AQ67" s="310">
        <f t="shared" si="202"/>
        <v>464100</v>
      </c>
      <c r="AR67" s="310">
        <f t="shared" si="202"/>
        <v>502775</v>
      </c>
      <c r="AS67" s="310">
        <f t="shared" si="202"/>
        <v>464100</v>
      </c>
      <c r="AT67" s="310">
        <f t="shared" si="202"/>
        <v>502775</v>
      </c>
      <c r="AU67" s="310">
        <f t="shared" si="202"/>
        <v>464100</v>
      </c>
      <c r="AV67" s="310">
        <f t="shared" si="202"/>
        <v>502775</v>
      </c>
      <c r="AW67" s="310">
        <f t="shared" si="202"/>
        <v>464100</v>
      </c>
      <c r="AX67" s="310">
        <f t="shared" si="202"/>
        <v>502775</v>
      </c>
      <c r="AY67" s="310">
        <f t="shared" si="202"/>
        <v>464100</v>
      </c>
      <c r="AZ67" s="310">
        <f t="shared" si="202"/>
        <v>502775</v>
      </c>
      <c r="BA67" s="310">
        <f t="shared" si="202"/>
        <v>464100</v>
      </c>
      <c r="BB67" s="310">
        <f t="shared" si="202"/>
        <v>502775</v>
      </c>
      <c r="BC67" s="310">
        <f t="shared" si="202"/>
        <v>464100</v>
      </c>
      <c r="BD67" s="310">
        <f t="shared" si="202"/>
        <v>502775</v>
      </c>
      <c r="BE67" s="310">
        <f t="shared" si="202"/>
        <v>464100</v>
      </c>
      <c r="BF67" s="310">
        <f t="shared" si="202"/>
        <v>502775</v>
      </c>
      <c r="BG67" s="310">
        <f t="shared" si="202"/>
        <v>464100</v>
      </c>
      <c r="BH67" s="310">
        <f t="shared" si="202"/>
        <v>502775</v>
      </c>
      <c r="BI67" s="310">
        <f t="shared" si="202"/>
        <v>464100</v>
      </c>
      <c r="BJ67" s="310">
        <f t="shared" si="202"/>
        <v>502775</v>
      </c>
      <c r="BK67" s="310">
        <f t="shared" si="202"/>
        <v>464100</v>
      </c>
      <c r="BL67" s="310">
        <f t="shared" si="202"/>
        <v>502775</v>
      </c>
      <c r="BM67" s="310">
        <f t="shared" si="202"/>
        <v>464100</v>
      </c>
      <c r="BN67" s="310">
        <f t="shared" si="202"/>
        <v>502775</v>
      </c>
      <c r="BO67" s="310">
        <f t="shared" si="202"/>
        <v>464100</v>
      </c>
      <c r="BP67" s="310">
        <f t="shared" si="202"/>
        <v>502775</v>
      </c>
      <c r="BQ67" s="310">
        <f t="shared" ref="BQ67:CV67" si="203" xml:space="preserve"> BQ$47</f>
        <v>464100</v>
      </c>
      <c r="BR67" s="310">
        <f t="shared" si="203"/>
        <v>502775</v>
      </c>
      <c r="BS67" s="310">
        <f t="shared" si="203"/>
        <v>464100</v>
      </c>
      <c r="BT67" s="310">
        <f t="shared" si="203"/>
        <v>502775</v>
      </c>
      <c r="BU67" s="310">
        <f t="shared" si="203"/>
        <v>464100</v>
      </c>
      <c r="BV67" s="310">
        <f t="shared" si="203"/>
        <v>502775</v>
      </c>
      <c r="BW67" s="310">
        <f t="shared" si="203"/>
        <v>218855</v>
      </c>
      <c r="BX67" s="310">
        <f t="shared" si="203"/>
        <v>234780</v>
      </c>
      <c r="BY67" s="310">
        <f t="shared" si="203"/>
        <v>254345</v>
      </c>
      <c r="BZ67" s="310">
        <f t="shared" si="203"/>
        <v>256620</v>
      </c>
      <c r="CA67" s="310">
        <f t="shared" si="203"/>
        <v>278005</v>
      </c>
      <c r="CB67" s="310">
        <f t="shared" si="203"/>
        <v>300300</v>
      </c>
      <c r="CC67" s="310">
        <f t="shared" si="203"/>
        <v>325325</v>
      </c>
      <c r="CD67" s="310">
        <f t="shared" si="203"/>
        <v>300300</v>
      </c>
      <c r="CE67" s="310">
        <f t="shared" si="203"/>
        <v>325325</v>
      </c>
      <c r="CF67" s="310">
        <f t="shared" si="203"/>
        <v>365820</v>
      </c>
      <c r="CG67" s="310">
        <f t="shared" si="203"/>
        <v>396305</v>
      </c>
      <c r="CH67" s="310">
        <f t="shared" si="203"/>
        <v>409500</v>
      </c>
      <c r="CI67" s="310">
        <f t="shared" si="203"/>
        <v>443625</v>
      </c>
      <c r="CJ67" s="310">
        <f t="shared" si="203"/>
        <v>464100</v>
      </c>
      <c r="CK67" s="310">
        <f t="shared" si="203"/>
        <v>502775</v>
      </c>
      <c r="CL67" s="310">
        <f t="shared" si="203"/>
        <v>464100</v>
      </c>
      <c r="CM67" s="310">
        <f t="shared" si="203"/>
        <v>502775</v>
      </c>
      <c r="CN67" s="310">
        <f t="shared" si="203"/>
        <v>464100</v>
      </c>
      <c r="CO67" s="310">
        <f t="shared" si="203"/>
        <v>502775</v>
      </c>
      <c r="CP67" s="310">
        <f t="shared" si="203"/>
        <v>464100</v>
      </c>
      <c r="CQ67" s="310">
        <f t="shared" si="203"/>
        <v>502775</v>
      </c>
      <c r="CR67" s="310">
        <f t="shared" si="203"/>
        <v>464100</v>
      </c>
      <c r="CS67" s="310">
        <f t="shared" si="203"/>
        <v>502775</v>
      </c>
      <c r="CT67" s="310">
        <f t="shared" si="203"/>
        <v>464100</v>
      </c>
      <c r="CU67" s="310">
        <f t="shared" si="203"/>
        <v>502775</v>
      </c>
      <c r="CV67" s="310">
        <f t="shared" si="203"/>
        <v>464100</v>
      </c>
      <c r="CW67" s="310">
        <f t="shared" ref="CW67:DJ67" si="204" xml:space="preserve"> CW$47</f>
        <v>502775</v>
      </c>
      <c r="CX67" s="310">
        <f t="shared" si="204"/>
        <v>464100</v>
      </c>
      <c r="CY67" s="310">
        <f t="shared" si="204"/>
        <v>502775</v>
      </c>
      <c r="CZ67" s="310">
        <f t="shared" si="204"/>
        <v>464100</v>
      </c>
      <c r="DA67" s="310">
        <f t="shared" si="204"/>
        <v>502775</v>
      </c>
      <c r="DB67" s="310">
        <f t="shared" si="204"/>
        <v>464100</v>
      </c>
      <c r="DC67" s="310">
        <f t="shared" si="204"/>
        <v>502775</v>
      </c>
      <c r="DD67" s="310">
        <f t="shared" si="204"/>
        <v>464100</v>
      </c>
      <c r="DE67" s="310">
        <f t="shared" si="204"/>
        <v>502775</v>
      </c>
      <c r="DF67" s="310">
        <f t="shared" si="204"/>
        <v>464100</v>
      </c>
      <c r="DG67" s="310">
        <f t="shared" si="204"/>
        <v>502775</v>
      </c>
      <c r="DH67" s="310">
        <f t="shared" si="204"/>
        <v>0</v>
      </c>
      <c r="DI67" s="310">
        <f t="shared" si="204"/>
        <v>0</v>
      </c>
      <c r="DJ67" s="310">
        <f t="shared" si="204"/>
        <v>0</v>
      </c>
    </row>
    <row r="68" spans="1:114" s="318" customFormat="1" x14ac:dyDescent="0.25">
      <c r="A68" s="315"/>
      <c r="B68" s="315"/>
      <c r="C68" s="316"/>
      <c r="D68" s="317"/>
      <c r="E68" s="310" t="str">
        <f t="shared" ref="E68:AJ68" si="205" xml:space="preserve"> E$48</f>
        <v>Occupancy - international scheduled</v>
      </c>
      <c r="F68" s="310">
        <f t="shared" si="205"/>
        <v>0</v>
      </c>
      <c r="G68" s="310" t="str">
        <f t="shared" si="205"/>
        <v>passenger occ</v>
      </c>
      <c r="H68" s="310">
        <f t="shared" si="205"/>
        <v>0</v>
      </c>
      <c r="I68" s="310">
        <f t="shared" si="205"/>
        <v>0</v>
      </c>
      <c r="J68" s="310">
        <f t="shared" si="205"/>
        <v>0</v>
      </c>
      <c r="K68" s="310">
        <f t="shared" si="205"/>
        <v>0</v>
      </c>
      <c r="L68" s="310">
        <f t="shared" si="205"/>
        <v>140400</v>
      </c>
      <c r="M68" s="310">
        <f t="shared" si="205"/>
        <v>165750</v>
      </c>
      <c r="N68" s="310">
        <f t="shared" si="205"/>
        <v>165750</v>
      </c>
      <c r="O68" s="310">
        <f t="shared" si="205"/>
        <v>146250</v>
      </c>
      <c r="P68" s="310">
        <f t="shared" si="205"/>
        <v>146250</v>
      </c>
      <c r="Q68" s="310">
        <f t="shared" si="205"/>
        <v>190125</v>
      </c>
      <c r="R68" s="310">
        <f t="shared" si="205"/>
        <v>190125</v>
      </c>
      <c r="S68" s="310">
        <f t="shared" si="205"/>
        <v>190125</v>
      </c>
      <c r="T68" s="310">
        <f t="shared" si="205"/>
        <v>190125</v>
      </c>
      <c r="U68" s="310">
        <f t="shared" si="205"/>
        <v>190125</v>
      </c>
      <c r="V68" s="310">
        <f t="shared" si="205"/>
        <v>190125</v>
      </c>
      <c r="W68" s="310">
        <f t="shared" si="205"/>
        <v>190125</v>
      </c>
      <c r="X68" s="310">
        <f t="shared" si="205"/>
        <v>190125</v>
      </c>
      <c r="Y68" s="310">
        <f t="shared" si="205"/>
        <v>190125</v>
      </c>
      <c r="Z68" s="310">
        <f t="shared" si="205"/>
        <v>190125</v>
      </c>
      <c r="AA68" s="310">
        <f t="shared" si="205"/>
        <v>190125</v>
      </c>
      <c r="AB68" s="310">
        <f t="shared" si="205"/>
        <v>190125</v>
      </c>
      <c r="AC68" s="310">
        <f t="shared" si="205"/>
        <v>190125</v>
      </c>
      <c r="AD68" s="310">
        <f t="shared" si="205"/>
        <v>190125</v>
      </c>
      <c r="AE68" s="310">
        <f t="shared" si="205"/>
        <v>190125</v>
      </c>
      <c r="AF68" s="310">
        <f t="shared" si="205"/>
        <v>190125</v>
      </c>
      <c r="AG68" s="310">
        <f t="shared" si="205"/>
        <v>190125</v>
      </c>
      <c r="AH68" s="310">
        <f t="shared" si="205"/>
        <v>190125</v>
      </c>
      <c r="AI68" s="310">
        <f t="shared" si="205"/>
        <v>190125</v>
      </c>
      <c r="AJ68" s="310">
        <f t="shared" si="205"/>
        <v>190125</v>
      </c>
      <c r="AK68" s="310">
        <f t="shared" ref="AK68:BP68" si="206" xml:space="preserve"> AK$48</f>
        <v>190125</v>
      </c>
      <c r="AL68" s="310">
        <f t="shared" si="206"/>
        <v>190125</v>
      </c>
      <c r="AM68" s="310">
        <f t="shared" si="206"/>
        <v>190125</v>
      </c>
      <c r="AN68" s="310">
        <f t="shared" si="206"/>
        <v>190125</v>
      </c>
      <c r="AO68" s="310">
        <f t="shared" si="206"/>
        <v>190125</v>
      </c>
      <c r="AP68" s="310">
        <f t="shared" si="206"/>
        <v>190125</v>
      </c>
      <c r="AQ68" s="310">
        <f t="shared" si="206"/>
        <v>190125</v>
      </c>
      <c r="AR68" s="310">
        <f t="shared" si="206"/>
        <v>190125</v>
      </c>
      <c r="AS68" s="310">
        <f t="shared" si="206"/>
        <v>190125</v>
      </c>
      <c r="AT68" s="310">
        <f t="shared" si="206"/>
        <v>190125</v>
      </c>
      <c r="AU68" s="310">
        <f t="shared" si="206"/>
        <v>190125</v>
      </c>
      <c r="AV68" s="310">
        <f t="shared" si="206"/>
        <v>190125</v>
      </c>
      <c r="AW68" s="310">
        <f t="shared" si="206"/>
        <v>190125</v>
      </c>
      <c r="AX68" s="310">
        <f t="shared" si="206"/>
        <v>204750</v>
      </c>
      <c r="AY68" s="310">
        <f t="shared" si="206"/>
        <v>204750</v>
      </c>
      <c r="AZ68" s="310">
        <f t="shared" si="206"/>
        <v>204750</v>
      </c>
      <c r="BA68" s="310">
        <f t="shared" si="206"/>
        <v>204750</v>
      </c>
      <c r="BB68" s="310">
        <f t="shared" si="206"/>
        <v>204750</v>
      </c>
      <c r="BC68" s="310">
        <f t="shared" si="206"/>
        <v>204750</v>
      </c>
      <c r="BD68" s="310">
        <f t="shared" si="206"/>
        <v>204750</v>
      </c>
      <c r="BE68" s="310">
        <f t="shared" si="206"/>
        <v>204750</v>
      </c>
      <c r="BF68" s="310">
        <f t="shared" si="206"/>
        <v>204750</v>
      </c>
      <c r="BG68" s="310">
        <f t="shared" si="206"/>
        <v>204750</v>
      </c>
      <c r="BH68" s="310">
        <f t="shared" si="206"/>
        <v>204750</v>
      </c>
      <c r="BI68" s="310">
        <f t="shared" si="206"/>
        <v>204750</v>
      </c>
      <c r="BJ68" s="310">
        <f t="shared" si="206"/>
        <v>204750</v>
      </c>
      <c r="BK68" s="310">
        <f t="shared" si="206"/>
        <v>204750</v>
      </c>
      <c r="BL68" s="310">
        <f t="shared" si="206"/>
        <v>204750</v>
      </c>
      <c r="BM68" s="310">
        <f t="shared" si="206"/>
        <v>204750</v>
      </c>
      <c r="BN68" s="310">
        <f t="shared" si="206"/>
        <v>204750</v>
      </c>
      <c r="BO68" s="310">
        <f t="shared" si="206"/>
        <v>204750</v>
      </c>
      <c r="BP68" s="310">
        <f t="shared" si="206"/>
        <v>204750</v>
      </c>
      <c r="BQ68" s="310">
        <f t="shared" ref="BQ68:CV68" si="207" xml:space="preserve"> BQ$48</f>
        <v>204750</v>
      </c>
      <c r="BR68" s="310">
        <f t="shared" si="207"/>
        <v>204750</v>
      </c>
      <c r="BS68" s="310">
        <f t="shared" si="207"/>
        <v>204750</v>
      </c>
      <c r="BT68" s="310">
        <f t="shared" si="207"/>
        <v>204750</v>
      </c>
      <c r="BU68" s="310">
        <f t="shared" si="207"/>
        <v>204750</v>
      </c>
      <c r="BV68" s="310">
        <f t="shared" si="207"/>
        <v>204750</v>
      </c>
      <c r="BW68" s="310">
        <f t="shared" si="207"/>
        <v>156000</v>
      </c>
      <c r="BX68" s="310">
        <f t="shared" si="207"/>
        <v>140400</v>
      </c>
      <c r="BY68" s="310">
        <f t="shared" si="207"/>
        <v>140400</v>
      </c>
      <c r="BZ68" s="310">
        <f t="shared" si="207"/>
        <v>165750</v>
      </c>
      <c r="CA68" s="310">
        <f t="shared" si="207"/>
        <v>165750</v>
      </c>
      <c r="CB68" s="310">
        <f t="shared" si="207"/>
        <v>146250</v>
      </c>
      <c r="CC68" s="310">
        <f t="shared" si="207"/>
        <v>146250</v>
      </c>
      <c r="CD68" s="310">
        <f t="shared" si="207"/>
        <v>190125</v>
      </c>
      <c r="CE68" s="310">
        <f t="shared" si="207"/>
        <v>190125</v>
      </c>
      <c r="CF68" s="310">
        <f t="shared" si="207"/>
        <v>190125</v>
      </c>
      <c r="CG68" s="310">
        <f t="shared" si="207"/>
        <v>190125</v>
      </c>
      <c r="CH68" s="310">
        <f t="shared" si="207"/>
        <v>190125</v>
      </c>
      <c r="CI68" s="310">
        <f t="shared" si="207"/>
        <v>190125</v>
      </c>
      <c r="CJ68" s="310">
        <f t="shared" si="207"/>
        <v>190125</v>
      </c>
      <c r="CK68" s="310">
        <f t="shared" si="207"/>
        <v>190125</v>
      </c>
      <c r="CL68" s="310">
        <f t="shared" si="207"/>
        <v>190125</v>
      </c>
      <c r="CM68" s="310">
        <f t="shared" si="207"/>
        <v>190125</v>
      </c>
      <c r="CN68" s="310">
        <f t="shared" si="207"/>
        <v>190125</v>
      </c>
      <c r="CO68" s="310">
        <f t="shared" si="207"/>
        <v>190125</v>
      </c>
      <c r="CP68" s="310">
        <f t="shared" si="207"/>
        <v>190125</v>
      </c>
      <c r="CQ68" s="310">
        <f t="shared" si="207"/>
        <v>190125</v>
      </c>
      <c r="CR68" s="310">
        <f t="shared" si="207"/>
        <v>190125</v>
      </c>
      <c r="CS68" s="310">
        <f t="shared" si="207"/>
        <v>190125</v>
      </c>
      <c r="CT68" s="310">
        <f t="shared" si="207"/>
        <v>190125</v>
      </c>
      <c r="CU68" s="310">
        <f t="shared" si="207"/>
        <v>190125</v>
      </c>
      <c r="CV68" s="310">
        <f t="shared" si="207"/>
        <v>190125</v>
      </c>
      <c r="CW68" s="310">
        <f t="shared" ref="CW68:DJ68" si="208" xml:space="preserve"> CW$48</f>
        <v>190125</v>
      </c>
      <c r="CX68" s="310">
        <f t="shared" si="208"/>
        <v>190125</v>
      </c>
      <c r="CY68" s="310">
        <f t="shared" si="208"/>
        <v>190125</v>
      </c>
      <c r="CZ68" s="310">
        <f t="shared" si="208"/>
        <v>190125</v>
      </c>
      <c r="DA68" s="310">
        <f t="shared" si="208"/>
        <v>190125</v>
      </c>
      <c r="DB68" s="310">
        <f t="shared" si="208"/>
        <v>190125</v>
      </c>
      <c r="DC68" s="310">
        <f t="shared" si="208"/>
        <v>190125</v>
      </c>
      <c r="DD68" s="310">
        <f t="shared" si="208"/>
        <v>190125</v>
      </c>
      <c r="DE68" s="310">
        <f t="shared" si="208"/>
        <v>190125</v>
      </c>
      <c r="DF68" s="310">
        <f t="shared" si="208"/>
        <v>190125</v>
      </c>
      <c r="DG68" s="310">
        <f t="shared" si="208"/>
        <v>190125</v>
      </c>
      <c r="DH68" s="310">
        <f t="shared" si="208"/>
        <v>0</v>
      </c>
      <c r="DI68" s="310">
        <f t="shared" si="208"/>
        <v>0</v>
      </c>
      <c r="DJ68" s="310">
        <f t="shared" si="208"/>
        <v>0</v>
      </c>
    </row>
    <row r="69" spans="1:114" x14ac:dyDescent="0.25">
      <c r="E69" s="348" t="str">
        <f t="shared" ref="E69:AJ69" si="209" xml:space="preserve"> E$54</f>
        <v>Escalated passenger fare</v>
      </c>
      <c r="F69" s="348">
        <f t="shared" si="209"/>
        <v>0</v>
      </c>
      <c r="G69" s="348" t="str">
        <f t="shared" si="209"/>
        <v>$/p</v>
      </c>
      <c r="H69" s="348">
        <f t="shared" si="209"/>
        <v>0</v>
      </c>
      <c r="I69" s="348">
        <f t="shared" si="209"/>
        <v>0</v>
      </c>
      <c r="J69" s="348">
        <f t="shared" si="209"/>
        <v>0</v>
      </c>
      <c r="K69" s="348">
        <f t="shared" si="209"/>
        <v>16.22</v>
      </c>
      <c r="L69" s="348">
        <f t="shared" si="209"/>
        <v>16.5444</v>
      </c>
      <c r="M69" s="348">
        <f t="shared" si="209"/>
        <v>16.875287999999998</v>
      </c>
      <c r="N69" s="348">
        <f t="shared" si="209"/>
        <v>17.212793759999997</v>
      </c>
      <c r="O69" s="348">
        <f t="shared" si="209"/>
        <v>17.557049635199999</v>
      </c>
      <c r="P69" s="348">
        <f t="shared" si="209"/>
        <v>17.864298003816</v>
      </c>
      <c r="Q69" s="348">
        <f t="shared" si="209"/>
        <v>18.176923218882781</v>
      </c>
      <c r="R69" s="348">
        <f t="shared" si="209"/>
        <v>18.495019375213229</v>
      </c>
      <c r="S69" s="348">
        <f t="shared" si="209"/>
        <v>18.818682214279463</v>
      </c>
      <c r="T69" s="348">
        <f t="shared" si="209"/>
        <v>19.10096244749365</v>
      </c>
      <c r="U69" s="348">
        <f t="shared" si="209"/>
        <v>19.387476884206052</v>
      </c>
      <c r="V69" s="348">
        <f t="shared" si="209"/>
        <v>19.678289037469142</v>
      </c>
      <c r="W69" s="348">
        <f t="shared" si="209"/>
        <v>19.973463373031176</v>
      </c>
      <c r="X69" s="348">
        <f t="shared" si="209"/>
        <v>20.223131665194064</v>
      </c>
      <c r="Y69" s="348">
        <f t="shared" si="209"/>
        <v>20.47592081100899</v>
      </c>
      <c r="Z69" s="348">
        <f t="shared" si="209"/>
        <v>20.731869821146603</v>
      </c>
      <c r="AA69" s="348">
        <f t="shared" si="209"/>
        <v>20.991018193910932</v>
      </c>
      <c r="AB69" s="348">
        <f t="shared" si="209"/>
        <v>21.20092837585004</v>
      </c>
      <c r="AC69" s="348">
        <f t="shared" si="209"/>
        <v>21.412937659608541</v>
      </c>
      <c r="AD69" s="348">
        <f t="shared" si="209"/>
        <v>21.627067036204629</v>
      </c>
      <c r="AE69" s="348">
        <f t="shared" si="209"/>
        <v>21.843337706566675</v>
      </c>
      <c r="AF69" s="348">
        <f t="shared" si="209"/>
        <v>22.06177108363234</v>
      </c>
      <c r="AG69" s="348">
        <f t="shared" si="209"/>
        <v>22.282388794468666</v>
      </c>
      <c r="AH69" s="348">
        <f t="shared" si="209"/>
        <v>22.505212682413354</v>
      </c>
      <c r="AI69" s="348">
        <f t="shared" si="209"/>
        <v>22.730264809237486</v>
      </c>
      <c r="AJ69" s="348">
        <f t="shared" si="209"/>
        <v>22.957567457329862</v>
      </c>
      <c r="AK69" s="348">
        <f t="shared" ref="AK69:BP69" si="210" xml:space="preserve"> AK$54</f>
        <v>23.187143131903163</v>
      </c>
      <c r="AL69" s="348">
        <f t="shared" si="210"/>
        <v>23.419014563222195</v>
      </c>
      <c r="AM69" s="348">
        <f t="shared" si="210"/>
        <v>23.653204708854414</v>
      </c>
      <c r="AN69" s="348">
        <f t="shared" si="210"/>
        <v>23.889736755942959</v>
      </c>
      <c r="AO69" s="348">
        <f t="shared" si="210"/>
        <v>24.12863412350239</v>
      </c>
      <c r="AP69" s="348">
        <f t="shared" si="210"/>
        <v>24.369920464737415</v>
      </c>
      <c r="AQ69" s="348">
        <f t="shared" si="210"/>
        <v>24.613619669384786</v>
      </c>
      <c r="AR69" s="348">
        <f t="shared" si="210"/>
        <v>24.859755866078636</v>
      </c>
      <c r="AS69" s="348">
        <f t="shared" si="210"/>
        <v>25.108353424739423</v>
      </c>
      <c r="AT69" s="348">
        <f t="shared" si="210"/>
        <v>25.359436958986819</v>
      </c>
      <c r="AU69" s="348">
        <f t="shared" si="210"/>
        <v>25.613031328576685</v>
      </c>
      <c r="AV69" s="348">
        <f t="shared" si="210"/>
        <v>25.869161641862455</v>
      </c>
      <c r="AW69" s="348">
        <f t="shared" si="210"/>
        <v>26.127853258281082</v>
      </c>
      <c r="AX69" s="348">
        <f t="shared" si="210"/>
        <v>26.389131790863892</v>
      </c>
      <c r="AY69" s="348">
        <f t="shared" si="210"/>
        <v>26.653023108772533</v>
      </c>
      <c r="AZ69" s="348">
        <f t="shared" si="210"/>
        <v>26.919553339860258</v>
      </c>
      <c r="BA69" s="348">
        <f t="shared" si="210"/>
        <v>27.188748873258859</v>
      </c>
      <c r="BB69" s="348">
        <f t="shared" si="210"/>
        <v>27.460636361991451</v>
      </c>
      <c r="BC69" s="348">
        <f t="shared" si="210"/>
        <v>27.735242725611368</v>
      </c>
      <c r="BD69" s="348">
        <f t="shared" si="210"/>
        <v>28.01259515286748</v>
      </c>
      <c r="BE69" s="348">
        <f t="shared" si="210"/>
        <v>28.292721104396154</v>
      </c>
      <c r="BF69" s="348">
        <f t="shared" si="210"/>
        <v>28.575648315440116</v>
      </c>
      <c r="BG69" s="348">
        <f t="shared" si="210"/>
        <v>28.861404798594517</v>
      </c>
      <c r="BH69" s="348">
        <f t="shared" si="210"/>
        <v>29.150018846580465</v>
      </c>
      <c r="BI69" s="348">
        <f t="shared" si="210"/>
        <v>29.441519035046269</v>
      </c>
      <c r="BJ69" s="348">
        <f t="shared" si="210"/>
        <v>29.735934225396736</v>
      </c>
      <c r="BK69" s="348">
        <f t="shared" si="210"/>
        <v>30.033293567650702</v>
      </c>
      <c r="BL69" s="348">
        <f t="shared" si="210"/>
        <v>30.333626503327206</v>
      </c>
      <c r="BM69" s="348">
        <f t="shared" si="210"/>
        <v>30.636962768360483</v>
      </c>
      <c r="BN69" s="348">
        <f t="shared" si="210"/>
        <v>30.943332396044088</v>
      </c>
      <c r="BO69" s="348">
        <f t="shared" si="210"/>
        <v>31.252765720004529</v>
      </c>
      <c r="BP69" s="348">
        <f t="shared" si="210"/>
        <v>31.565293377204576</v>
      </c>
      <c r="BQ69" s="348">
        <f t="shared" ref="BQ69:CV69" si="211" xml:space="preserve"> BQ$54</f>
        <v>31.880946310976618</v>
      </c>
      <c r="BR69" s="348">
        <f t="shared" si="211"/>
        <v>32.199755774086384</v>
      </c>
      <c r="BS69" s="348">
        <f t="shared" si="211"/>
        <v>32.521753331827249</v>
      </c>
      <c r="BT69" s="348">
        <f t="shared" si="211"/>
        <v>32.846970865145522</v>
      </c>
      <c r="BU69" s="348">
        <f t="shared" si="211"/>
        <v>33.175440573796976</v>
      </c>
      <c r="BV69" s="348">
        <f t="shared" si="211"/>
        <v>33.507194979534944</v>
      </c>
      <c r="BW69" s="348">
        <f t="shared" si="211"/>
        <v>33.842266929330293</v>
      </c>
      <c r="BX69" s="348">
        <f t="shared" si="211"/>
        <v>34.180689598623594</v>
      </c>
      <c r="BY69" s="348">
        <f t="shared" si="211"/>
        <v>34.522496494609832</v>
      </c>
      <c r="BZ69" s="348">
        <f t="shared" si="211"/>
        <v>34.867721459555931</v>
      </c>
      <c r="CA69" s="348">
        <f t="shared" si="211"/>
        <v>35.216398674151492</v>
      </c>
      <c r="CB69" s="348">
        <f t="shared" si="211"/>
        <v>35.568562660893008</v>
      </c>
      <c r="CC69" s="348">
        <f t="shared" si="211"/>
        <v>35.924248287501939</v>
      </c>
      <c r="CD69" s="348">
        <f t="shared" si="211"/>
        <v>36.283490770376964</v>
      </c>
      <c r="CE69" s="348">
        <f t="shared" si="211"/>
        <v>36.646325678080736</v>
      </c>
      <c r="CF69" s="348">
        <f t="shared" si="211"/>
        <v>37.01278893486154</v>
      </c>
      <c r="CG69" s="348">
        <f t="shared" si="211"/>
        <v>37.382916824210156</v>
      </c>
      <c r="CH69" s="348">
        <f t="shared" si="211"/>
        <v>37.756745992452259</v>
      </c>
      <c r="CI69" s="348">
        <f t="shared" si="211"/>
        <v>38.13431345237678</v>
      </c>
      <c r="CJ69" s="348">
        <f t="shared" si="211"/>
        <v>38.515656586900548</v>
      </c>
      <c r="CK69" s="348">
        <f t="shared" si="211"/>
        <v>38.900813152769558</v>
      </c>
      <c r="CL69" s="348">
        <f t="shared" si="211"/>
        <v>39.289821284297247</v>
      </c>
      <c r="CM69" s="348">
        <f t="shared" si="211"/>
        <v>39.682719497140219</v>
      </c>
      <c r="CN69" s="348">
        <f t="shared" si="211"/>
        <v>40.079546692111627</v>
      </c>
      <c r="CO69" s="348">
        <f t="shared" si="211"/>
        <v>40.480342159032745</v>
      </c>
      <c r="CP69" s="348">
        <f t="shared" si="211"/>
        <v>40.885145580623067</v>
      </c>
      <c r="CQ69" s="348">
        <f t="shared" si="211"/>
        <v>41.293997036429296</v>
      </c>
      <c r="CR69" s="348">
        <f t="shared" si="211"/>
        <v>41.706937006793588</v>
      </c>
      <c r="CS69" s="348">
        <f t="shared" si="211"/>
        <v>42.124006376861523</v>
      </c>
      <c r="CT69" s="348">
        <f t="shared" si="211"/>
        <v>42.545246440630137</v>
      </c>
      <c r="CU69" s="348">
        <f t="shared" si="211"/>
        <v>42.970698905036443</v>
      </c>
      <c r="CV69" s="348">
        <f t="shared" si="211"/>
        <v>43.400405894086802</v>
      </c>
      <c r="CW69" s="348">
        <f t="shared" ref="CW69:DJ69" si="212" xml:space="preserve"> CW$54</f>
        <v>43.834409953027674</v>
      </c>
      <c r="CX69" s="348">
        <f t="shared" si="212"/>
        <v>44.27275405255795</v>
      </c>
      <c r="CY69" s="348">
        <f t="shared" si="212"/>
        <v>44.715481593083538</v>
      </c>
      <c r="CZ69" s="348">
        <f t="shared" si="212"/>
        <v>45.162636409014375</v>
      </c>
      <c r="DA69" s="348">
        <f t="shared" si="212"/>
        <v>45.614262773104521</v>
      </c>
      <c r="DB69" s="348">
        <f t="shared" si="212"/>
        <v>46.070405400835561</v>
      </c>
      <c r="DC69" s="348">
        <f t="shared" si="212"/>
        <v>46.531109454843914</v>
      </c>
      <c r="DD69" s="348">
        <f t="shared" si="212"/>
        <v>46.996420549392361</v>
      </c>
      <c r="DE69" s="348">
        <f t="shared" si="212"/>
        <v>47.466384754886285</v>
      </c>
      <c r="DF69" s="348">
        <f t="shared" si="212"/>
        <v>47.941048602435153</v>
      </c>
      <c r="DG69" s="348">
        <f t="shared" si="212"/>
        <v>48.420459088459502</v>
      </c>
      <c r="DH69" s="348">
        <f t="shared" si="212"/>
        <v>0</v>
      </c>
      <c r="DI69" s="348">
        <f t="shared" si="212"/>
        <v>0</v>
      </c>
      <c r="DJ69" s="348">
        <f t="shared" si="212"/>
        <v>0</v>
      </c>
    </row>
    <row r="70" spans="1:114" s="299" customFormat="1" x14ac:dyDescent="0.25">
      <c r="A70" s="297"/>
      <c r="B70" s="297"/>
      <c r="C70" s="298"/>
      <c r="E70" s="300" t="s">
        <v>85</v>
      </c>
      <c r="F70" s="300"/>
      <c r="G70" s="300" t="str">
        <f>smu</f>
        <v>$ 000s</v>
      </c>
      <c r="H70" s="300"/>
      <c r="I70" s="300"/>
      <c r="J70" s="300">
        <f t="shared" ref="J70:AO70" si="213">J$69*J65/$F$64</f>
        <v>0</v>
      </c>
      <c r="K70" s="300">
        <f t="shared" si="213"/>
        <v>0</v>
      </c>
      <c r="L70" s="300">
        <f t="shared" si="213"/>
        <v>2144.1542399999998</v>
      </c>
      <c r="M70" s="300">
        <f t="shared" si="213"/>
        <v>2187.0373247999996</v>
      </c>
      <c r="N70" s="300">
        <f t="shared" si="213"/>
        <v>2602.5744165119995</v>
      </c>
      <c r="O70" s="300">
        <f t="shared" si="213"/>
        <v>2654.6259048422398</v>
      </c>
      <c r="P70" s="300">
        <f t="shared" si="213"/>
        <v>2701.081858176979</v>
      </c>
      <c r="Q70" s="300">
        <f t="shared" si="213"/>
        <v>2015.4572465097226</v>
      </c>
      <c r="R70" s="300">
        <f t="shared" si="213"/>
        <v>2050.727748323643</v>
      </c>
      <c r="S70" s="300">
        <f t="shared" si="213"/>
        <v>2086.6154839193068</v>
      </c>
      <c r="T70" s="300">
        <f t="shared" si="213"/>
        <v>2117.9147161780961</v>
      </c>
      <c r="U70" s="300">
        <f t="shared" si="213"/>
        <v>1791.4028641006391</v>
      </c>
      <c r="V70" s="300">
        <f t="shared" si="213"/>
        <v>1818.2739070621487</v>
      </c>
      <c r="W70" s="300">
        <f t="shared" si="213"/>
        <v>1845.5480156680806</v>
      </c>
      <c r="X70" s="300">
        <f t="shared" si="213"/>
        <v>1868.6173658639316</v>
      </c>
      <c r="Y70" s="300">
        <f t="shared" si="213"/>
        <v>1702.7775746435077</v>
      </c>
      <c r="Z70" s="300">
        <f t="shared" si="213"/>
        <v>1724.0622943265514</v>
      </c>
      <c r="AA70" s="300">
        <f t="shared" si="213"/>
        <v>1745.6130730056332</v>
      </c>
      <c r="AB70" s="300">
        <f t="shared" si="213"/>
        <v>1763.0692037356894</v>
      </c>
      <c r="AC70" s="300">
        <f t="shared" si="213"/>
        <v>1780.6998957730464</v>
      </c>
      <c r="AD70" s="300">
        <f t="shared" si="213"/>
        <v>2029.7434954818768</v>
      </c>
      <c r="AE70" s="300">
        <f t="shared" si="213"/>
        <v>2050.0409304366958</v>
      </c>
      <c r="AF70" s="300">
        <f t="shared" si="213"/>
        <v>2070.5413397410625</v>
      </c>
      <c r="AG70" s="300">
        <f t="shared" si="213"/>
        <v>2091.2467531384732</v>
      </c>
      <c r="AH70" s="300">
        <f t="shared" si="213"/>
        <v>2112.1592206698583</v>
      </c>
      <c r="AI70" s="300">
        <f t="shared" si="213"/>
        <v>2133.2808128765564</v>
      </c>
      <c r="AJ70" s="300">
        <f t="shared" si="213"/>
        <v>2154.6136210053223</v>
      </c>
      <c r="AK70" s="300">
        <f t="shared" si="213"/>
        <v>2176.1597572153755</v>
      </c>
      <c r="AL70" s="300">
        <f t="shared" si="213"/>
        <v>2197.9213547875293</v>
      </c>
      <c r="AM70" s="300">
        <f t="shared" si="213"/>
        <v>2219.9005683354048</v>
      </c>
      <c r="AN70" s="300">
        <f t="shared" si="213"/>
        <v>2242.0995740187586</v>
      </c>
      <c r="AO70" s="300">
        <f t="shared" si="213"/>
        <v>2264.5205697589467</v>
      </c>
      <c r="AP70" s="300">
        <f t="shared" ref="AP70:BU70" si="214">AP$69*AP65/$F$64</f>
        <v>2287.1657754565363</v>
      </c>
      <c r="AQ70" s="300">
        <f t="shared" si="214"/>
        <v>2310.037433211101</v>
      </c>
      <c r="AR70" s="300">
        <f t="shared" si="214"/>
        <v>2333.1378075432121</v>
      </c>
      <c r="AS70" s="300">
        <f t="shared" si="214"/>
        <v>2356.4691856186446</v>
      </c>
      <c r="AT70" s="300">
        <f t="shared" si="214"/>
        <v>2380.0338774748311</v>
      </c>
      <c r="AU70" s="300">
        <f t="shared" si="214"/>
        <v>2403.8342162495792</v>
      </c>
      <c r="AV70" s="300">
        <f t="shared" si="214"/>
        <v>2427.8725584120753</v>
      </c>
      <c r="AW70" s="300">
        <f t="shared" si="214"/>
        <v>2452.1512839961961</v>
      </c>
      <c r="AX70" s="300">
        <f t="shared" si="214"/>
        <v>2194.5201997282411</v>
      </c>
      <c r="AY70" s="300">
        <f t="shared" si="214"/>
        <v>2216.4654017255239</v>
      </c>
      <c r="AZ70" s="300">
        <f t="shared" si="214"/>
        <v>2238.6300557427789</v>
      </c>
      <c r="BA70" s="300">
        <f t="shared" si="214"/>
        <v>2261.016356300207</v>
      </c>
      <c r="BB70" s="300">
        <f t="shared" si="214"/>
        <v>2283.6265198632091</v>
      </c>
      <c r="BC70" s="300">
        <f t="shared" si="214"/>
        <v>2306.4627850618413</v>
      </c>
      <c r="BD70" s="300">
        <f t="shared" si="214"/>
        <v>2329.5274129124596</v>
      </c>
      <c r="BE70" s="300">
        <f t="shared" si="214"/>
        <v>2352.8226870415842</v>
      </c>
      <c r="BF70" s="300">
        <f t="shared" si="214"/>
        <v>2206.6115629182859</v>
      </c>
      <c r="BG70" s="300">
        <f t="shared" si="214"/>
        <v>2228.6776785474685</v>
      </c>
      <c r="BH70" s="300">
        <f t="shared" si="214"/>
        <v>2250.9644553329435</v>
      </c>
      <c r="BI70" s="300">
        <f t="shared" si="214"/>
        <v>2273.4740998862731</v>
      </c>
      <c r="BJ70" s="300">
        <f t="shared" si="214"/>
        <v>2119.5773915862796</v>
      </c>
      <c r="BK70" s="300">
        <f t="shared" si="214"/>
        <v>2140.7731655021421</v>
      </c>
      <c r="BL70" s="300">
        <f t="shared" si="214"/>
        <v>2162.1808971571631</v>
      </c>
      <c r="BM70" s="300">
        <f t="shared" si="214"/>
        <v>2183.8027061287353</v>
      </c>
      <c r="BN70" s="300">
        <f t="shared" si="214"/>
        <v>2205.6407331900223</v>
      </c>
      <c r="BO70" s="300">
        <f t="shared" si="214"/>
        <v>2227.6971405219224</v>
      </c>
      <c r="BP70" s="300">
        <f t="shared" si="214"/>
        <v>2249.9741119271425</v>
      </c>
      <c r="BQ70" s="300">
        <f t="shared" si="214"/>
        <v>2272.4738530464133</v>
      </c>
      <c r="BR70" s="300">
        <f t="shared" si="214"/>
        <v>2295.1985915768773</v>
      </c>
      <c r="BS70" s="300">
        <f t="shared" si="214"/>
        <v>2318.1505774926463</v>
      </c>
      <c r="BT70" s="300">
        <f t="shared" si="214"/>
        <v>2341.3320832675727</v>
      </c>
      <c r="BU70" s="300">
        <f t="shared" si="214"/>
        <v>2364.7454041002484</v>
      </c>
      <c r="BV70" s="300">
        <f t="shared" ref="BV70:DA70" si="215">BV$69*BV65/$F$64</f>
        <v>2388.3928581412511</v>
      </c>
      <c r="BW70" s="300">
        <f t="shared" si="215"/>
        <v>5068.2178953365046</v>
      </c>
      <c r="BX70" s="300">
        <f t="shared" si="215"/>
        <v>4429.8173719816177</v>
      </c>
      <c r="BY70" s="300">
        <f t="shared" si="215"/>
        <v>4474.1155457014338</v>
      </c>
      <c r="BZ70" s="300">
        <f t="shared" si="215"/>
        <v>4518.8567011584491</v>
      </c>
      <c r="CA70" s="300">
        <f t="shared" si="215"/>
        <v>5324.7194795317055</v>
      </c>
      <c r="CB70" s="300">
        <f t="shared" si="215"/>
        <v>5377.9666743270227</v>
      </c>
      <c r="CC70" s="300">
        <f t="shared" si="215"/>
        <v>5431.7463410702931</v>
      </c>
      <c r="CD70" s="300">
        <f t="shared" si="215"/>
        <v>4023.1134566193978</v>
      </c>
      <c r="CE70" s="300">
        <f t="shared" si="215"/>
        <v>4063.344591185592</v>
      </c>
      <c r="CF70" s="300">
        <f t="shared" si="215"/>
        <v>4103.9780370974477</v>
      </c>
      <c r="CG70" s="300">
        <f t="shared" si="215"/>
        <v>4145.0178174684224</v>
      </c>
      <c r="CH70" s="300">
        <f t="shared" si="215"/>
        <v>3488.7233297025887</v>
      </c>
      <c r="CI70" s="300">
        <f t="shared" si="215"/>
        <v>3523.6105629996146</v>
      </c>
      <c r="CJ70" s="300">
        <f t="shared" si="215"/>
        <v>3558.8466686296106</v>
      </c>
      <c r="CK70" s="300">
        <f t="shared" si="215"/>
        <v>3594.4351353159072</v>
      </c>
      <c r="CL70" s="300">
        <f t="shared" si="215"/>
        <v>3267.3415380021588</v>
      </c>
      <c r="CM70" s="300">
        <f t="shared" si="215"/>
        <v>3300.0149533821805</v>
      </c>
      <c r="CN70" s="300">
        <f t="shared" si="215"/>
        <v>3333.0151029160029</v>
      </c>
      <c r="CO70" s="300">
        <f t="shared" si="215"/>
        <v>3366.3452539451628</v>
      </c>
      <c r="CP70" s="300">
        <f t="shared" si="215"/>
        <v>3400.0087064846143</v>
      </c>
      <c r="CQ70" s="300">
        <f t="shared" si="215"/>
        <v>3875.5242098629624</v>
      </c>
      <c r="CR70" s="300">
        <f t="shared" si="215"/>
        <v>3914.2794519615918</v>
      </c>
      <c r="CS70" s="300">
        <f t="shared" si="215"/>
        <v>3953.4222464812078</v>
      </c>
      <c r="CT70" s="300">
        <f t="shared" si="215"/>
        <v>3992.9564689460199</v>
      </c>
      <c r="CU70" s="300">
        <f t="shared" si="215"/>
        <v>4032.8860336354805</v>
      </c>
      <c r="CV70" s="300">
        <f t="shared" si="215"/>
        <v>4073.2148939718345</v>
      </c>
      <c r="CW70" s="300">
        <f t="shared" si="215"/>
        <v>4113.9470429115536</v>
      </c>
      <c r="CX70" s="300">
        <f t="shared" si="215"/>
        <v>4155.0865133406687</v>
      </c>
      <c r="CY70" s="300">
        <f t="shared" si="215"/>
        <v>4196.6373784740763</v>
      </c>
      <c r="CZ70" s="300">
        <f t="shared" si="215"/>
        <v>4238.6037522588167</v>
      </c>
      <c r="DA70" s="300">
        <f t="shared" si="215"/>
        <v>4280.9897897814053</v>
      </c>
      <c r="DB70" s="300">
        <f t="shared" ref="DB70:DJ70" si="216">DB$69*DB65/$F$64</f>
        <v>4323.7996876792195</v>
      </c>
      <c r="DC70" s="300">
        <f t="shared" si="216"/>
        <v>4367.0376845560113</v>
      </c>
      <c r="DD70" s="300">
        <f t="shared" si="216"/>
        <v>4410.7080614015722</v>
      </c>
      <c r="DE70" s="300">
        <f t="shared" si="216"/>
        <v>4454.8151420155873</v>
      </c>
      <c r="DF70" s="300">
        <f t="shared" si="216"/>
        <v>4499.3632934357438</v>
      </c>
      <c r="DG70" s="300">
        <f t="shared" si="216"/>
        <v>4544.3569263701011</v>
      </c>
      <c r="DH70" s="300">
        <f t="shared" si="216"/>
        <v>0</v>
      </c>
      <c r="DI70" s="300">
        <f t="shared" si="216"/>
        <v>0</v>
      </c>
      <c r="DJ70" s="300">
        <f t="shared" si="216"/>
        <v>0</v>
      </c>
    </row>
    <row r="71" spans="1:114" x14ac:dyDescent="0.25">
      <c r="A71" s="294"/>
      <c r="B71" s="294"/>
      <c r="C71" s="295"/>
      <c r="D71" s="12"/>
      <c r="E71" s="296" t="s">
        <v>86</v>
      </c>
      <c r="F71" s="296"/>
      <c r="G71" s="296" t="str">
        <f>smu</f>
        <v>$ 000s</v>
      </c>
      <c r="H71" s="296"/>
      <c r="I71" s="296"/>
      <c r="J71" s="296">
        <f t="shared" ref="J71:AO71" si="217">J$69*J66/$F$64</f>
        <v>0</v>
      </c>
      <c r="K71" s="296">
        <f t="shared" si="217"/>
        <v>0</v>
      </c>
      <c r="L71" s="296">
        <f t="shared" si="217"/>
        <v>15634.457999999999</v>
      </c>
      <c r="M71" s="296">
        <f t="shared" si="217"/>
        <v>13891.737081599997</v>
      </c>
      <c r="N71" s="296">
        <f t="shared" si="217"/>
        <v>15181.684096319997</v>
      </c>
      <c r="O71" s="296">
        <f t="shared" si="217"/>
        <v>14452.963259696638</v>
      </c>
      <c r="P71" s="296">
        <f t="shared" si="217"/>
        <v>15756.310839365711</v>
      </c>
      <c r="Q71" s="296">
        <f t="shared" si="217"/>
        <v>13360.038565878844</v>
      </c>
      <c r="R71" s="296">
        <f t="shared" si="217"/>
        <v>14564.827757980418</v>
      </c>
      <c r="S71" s="296">
        <f t="shared" si="217"/>
        <v>13831.731427495404</v>
      </c>
      <c r="T71" s="296">
        <f t="shared" si="217"/>
        <v>14182.464617264037</v>
      </c>
      <c r="U71" s="296">
        <f t="shared" si="217"/>
        <v>13435.521480754795</v>
      </c>
      <c r="V71" s="296">
        <f t="shared" si="217"/>
        <v>14611.129610320839</v>
      </c>
      <c r="W71" s="296">
        <f t="shared" si="217"/>
        <v>13841.610117510605</v>
      </c>
      <c r="X71" s="296">
        <f t="shared" si="217"/>
        <v>15015.675261406594</v>
      </c>
      <c r="Y71" s="296">
        <f t="shared" si="217"/>
        <v>14189.813122029231</v>
      </c>
      <c r="Z71" s="296">
        <f t="shared" si="217"/>
        <v>15393.413342201353</v>
      </c>
      <c r="AA71" s="296">
        <f t="shared" si="217"/>
        <v>14546.775608380276</v>
      </c>
      <c r="AB71" s="296">
        <f t="shared" si="217"/>
        <v>15741.689319068655</v>
      </c>
      <c r="AC71" s="296">
        <f t="shared" si="217"/>
        <v>14839.165798108719</v>
      </c>
      <c r="AD71" s="296">
        <f t="shared" si="217"/>
        <v>16544.706282696541</v>
      </c>
      <c r="AE71" s="296">
        <f t="shared" si="217"/>
        <v>15596.143122488607</v>
      </c>
      <c r="AF71" s="296">
        <f t="shared" si="217"/>
        <v>16877.25487897874</v>
      </c>
      <c r="AG71" s="296">
        <f t="shared" si="217"/>
        <v>15909.625599250629</v>
      </c>
      <c r="AH71" s="296">
        <f t="shared" si="217"/>
        <v>17216.487702046215</v>
      </c>
      <c r="AI71" s="296">
        <f t="shared" si="217"/>
        <v>16229.409073795565</v>
      </c>
      <c r="AJ71" s="296">
        <f t="shared" si="217"/>
        <v>17562.539104857344</v>
      </c>
      <c r="AK71" s="296">
        <f t="shared" si="217"/>
        <v>16555.620196178857</v>
      </c>
      <c r="AL71" s="296">
        <f t="shared" si="217"/>
        <v>17915.546140864979</v>
      </c>
      <c r="AM71" s="296">
        <f t="shared" si="217"/>
        <v>16888.388162122053</v>
      </c>
      <c r="AN71" s="296">
        <f t="shared" si="217"/>
        <v>18813.167695305081</v>
      </c>
      <c r="AO71" s="296">
        <f t="shared" si="217"/>
        <v>17734.54608077426</v>
      </c>
      <c r="AP71" s="296">
        <f t="shared" ref="AP71:BU71" si="218">AP$69*AP66/$F$64</f>
        <v>19191.312365980713</v>
      </c>
      <c r="AQ71" s="296">
        <f t="shared" si="218"/>
        <v>18091.010456997818</v>
      </c>
      <c r="AR71" s="296">
        <f t="shared" si="218"/>
        <v>19577.057744536924</v>
      </c>
      <c r="AS71" s="296">
        <f t="shared" si="218"/>
        <v>18454.639767183475</v>
      </c>
      <c r="AT71" s="296">
        <f t="shared" si="218"/>
        <v>19970.55660520212</v>
      </c>
      <c r="AU71" s="296">
        <f t="shared" si="218"/>
        <v>18825.578026503863</v>
      </c>
      <c r="AV71" s="296">
        <f t="shared" si="218"/>
        <v>20371.964792966683</v>
      </c>
      <c r="AW71" s="296">
        <f t="shared" si="218"/>
        <v>19203.972144836593</v>
      </c>
      <c r="AX71" s="296">
        <f t="shared" si="218"/>
        <v>21375.196750599753</v>
      </c>
      <c r="AY71" s="296">
        <f t="shared" si="218"/>
        <v>20149.685470232034</v>
      </c>
      <c r="AZ71" s="296">
        <f t="shared" si="218"/>
        <v>21804.838205286807</v>
      </c>
      <c r="BA71" s="296">
        <f t="shared" si="218"/>
        <v>20554.694148183695</v>
      </c>
      <c r="BB71" s="296">
        <f t="shared" si="218"/>
        <v>22243.115453213079</v>
      </c>
      <c r="BC71" s="296">
        <f t="shared" si="218"/>
        <v>20967.843500562194</v>
      </c>
      <c r="BD71" s="296">
        <f t="shared" si="218"/>
        <v>22690.20207382266</v>
      </c>
      <c r="BE71" s="296">
        <f t="shared" si="218"/>
        <v>21389.29715492349</v>
      </c>
      <c r="BF71" s="296">
        <f t="shared" si="218"/>
        <v>23146.275135506494</v>
      </c>
      <c r="BG71" s="296">
        <f t="shared" si="218"/>
        <v>21819.222027737454</v>
      </c>
      <c r="BH71" s="296">
        <f t="shared" si="218"/>
        <v>22037.414248014829</v>
      </c>
      <c r="BI71" s="296">
        <f t="shared" si="218"/>
        <v>23847.630418387482</v>
      </c>
      <c r="BJ71" s="296">
        <f t="shared" si="218"/>
        <v>22480.366274399934</v>
      </c>
      <c r="BK71" s="296">
        <f t="shared" si="218"/>
        <v>24326.967789797069</v>
      </c>
      <c r="BL71" s="296">
        <f t="shared" si="218"/>
        <v>22932.221636515369</v>
      </c>
      <c r="BM71" s="296">
        <f t="shared" si="218"/>
        <v>24815.939842371994</v>
      </c>
      <c r="BN71" s="296">
        <f t="shared" si="218"/>
        <v>23393.159291409331</v>
      </c>
      <c r="BO71" s="296">
        <f t="shared" si="218"/>
        <v>25314.740233203669</v>
      </c>
      <c r="BP71" s="296">
        <f t="shared" si="218"/>
        <v>23863.361793166659</v>
      </c>
      <c r="BQ71" s="296">
        <f t="shared" si="218"/>
        <v>24101.995411098324</v>
      </c>
      <c r="BR71" s="296">
        <f t="shared" si="218"/>
        <v>26081.802177009969</v>
      </c>
      <c r="BS71" s="296">
        <f t="shared" si="218"/>
        <v>24586.445518861401</v>
      </c>
      <c r="BT71" s="296">
        <f t="shared" si="218"/>
        <v>26606.046400767875</v>
      </c>
      <c r="BU71" s="296">
        <f t="shared" si="218"/>
        <v>25080.633073790512</v>
      </c>
      <c r="BV71" s="296">
        <f t="shared" ref="BV71:DA71" si="219">BV$69*BV66/$F$64</f>
        <v>27140.827933423305</v>
      </c>
      <c r="BW71" s="296">
        <f t="shared" si="219"/>
        <v>31980.942248217125</v>
      </c>
      <c r="BX71" s="296">
        <f t="shared" si="219"/>
        <v>30147.368225986011</v>
      </c>
      <c r="BY71" s="296">
        <f t="shared" si="219"/>
        <v>32623.759187406285</v>
      </c>
      <c r="BZ71" s="296">
        <f t="shared" si="219"/>
        <v>28703.108305506441</v>
      </c>
      <c r="CA71" s="296">
        <f t="shared" si="219"/>
        <v>31060.863630601616</v>
      </c>
      <c r="CB71" s="296">
        <f t="shared" si="219"/>
        <v>29280.040782447126</v>
      </c>
      <c r="CC71" s="296">
        <f t="shared" si="219"/>
        <v>31685.186989576709</v>
      </c>
      <c r="CD71" s="296">
        <f t="shared" si="219"/>
        <v>26668.365716227068</v>
      </c>
      <c r="CE71" s="296">
        <f t="shared" si="219"/>
        <v>28858.98147148858</v>
      </c>
      <c r="CF71" s="296">
        <f t="shared" si="219"/>
        <v>27204.399867123233</v>
      </c>
      <c r="CG71" s="296">
        <f t="shared" si="219"/>
        <v>27756.815741976043</v>
      </c>
      <c r="CH71" s="296">
        <f t="shared" si="219"/>
        <v>26165.424972769419</v>
      </c>
      <c r="CI71" s="296">
        <f t="shared" si="219"/>
        <v>28314.72773838976</v>
      </c>
      <c r="CJ71" s="296">
        <f t="shared" si="219"/>
        <v>26691.35001472208</v>
      </c>
      <c r="CK71" s="296">
        <f t="shared" si="219"/>
        <v>28883.853765931399</v>
      </c>
      <c r="CL71" s="296">
        <f t="shared" si="219"/>
        <v>27227.846150017991</v>
      </c>
      <c r="CM71" s="296">
        <f t="shared" si="219"/>
        <v>29464.419226626611</v>
      </c>
      <c r="CN71" s="296">
        <f t="shared" si="219"/>
        <v>27775.125857633357</v>
      </c>
      <c r="CO71" s="296">
        <f t="shared" si="219"/>
        <v>30056.654053081813</v>
      </c>
      <c r="CP71" s="296">
        <f t="shared" si="219"/>
        <v>28333.405887371788</v>
      </c>
      <c r="CQ71" s="296">
        <f t="shared" si="219"/>
        <v>31589.907732868411</v>
      </c>
      <c r="CR71" s="296">
        <f t="shared" si="219"/>
        <v>29778.753022850622</v>
      </c>
      <c r="CS71" s="296">
        <f t="shared" si="219"/>
        <v>32224.864878299064</v>
      </c>
      <c r="CT71" s="296">
        <f t="shared" si="219"/>
        <v>30377.305958609915</v>
      </c>
      <c r="CU71" s="296">
        <f t="shared" si="219"/>
        <v>32872.584662352878</v>
      </c>
      <c r="CV71" s="296">
        <f t="shared" si="219"/>
        <v>30987.889808377979</v>
      </c>
      <c r="CW71" s="296">
        <f t="shared" si="219"/>
        <v>33533.323614066168</v>
      </c>
      <c r="CX71" s="296">
        <f t="shared" si="219"/>
        <v>31610.746393526377</v>
      </c>
      <c r="CY71" s="296">
        <f t="shared" si="219"/>
        <v>34207.343418708908</v>
      </c>
      <c r="CZ71" s="296">
        <f t="shared" si="219"/>
        <v>32246.122396036262</v>
      </c>
      <c r="DA71" s="296">
        <f t="shared" si="219"/>
        <v>35921.231933819807</v>
      </c>
      <c r="DB71" s="296">
        <f t="shared" ref="DB71:DJ71" si="220">DB$69*DB66/$F$64</f>
        <v>33861.747969614138</v>
      </c>
      <c r="DC71" s="296">
        <f t="shared" si="220"/>
        <v>36643.248695689581</v>
      </c>
      <c r="DD71" s="296">
        <f t="shared" si="220"/>
        <v>34542.369103803387</v>
      </c>
      <c r="DE71" s="296">
        <f t="shared" si="220"/>
        <v>37379.777994472948</v>
      </c>
      <c r="DF71" s="296">
        <f t="shared" si="220"/>
        <v>35236.670722789837</v>
      </c>
      <c r="DG71" s="296">
        <f t="shared" si="220"/>
        <v>38131.111532161856</v>
      </c>
      <c r="DH71" s="296">
        <f t="shared" si="220"/>
        <v>0</v>
      </c>
      <c r="DI71" s="296">
        <f t="shared" si="220"/>
        <v>0</v>
      </c>
      <c r="DJ71" s="296">
        <f t="shared" si="220"/>
        <v>0</v>
      </c>
    </row>
    <row r="72" spans="1:114" x14ac:dyDescent="0.25">
      <c r="A72" s="294"/>
      <c r="B72" s="294"/>
      <c r="C72" s="295"/>
      <c r="D72" s="12"/>
      <c r="E72" s="296" t="s">
        <v>87</v>
      </c>
      <c r="F72" s="296"/>
      <c r="G72" s="296" t="str">
        <f>smu</f>
        <v>$ 000s</v>
      </c>
      <c r="H72" s="296"/>
      <c r="I72" s="296"/>
      <c r="J72" s="296">
        <f t="shared" ref="J72:AO72" si="221">J$69*J67/$F$64</f>
        <v>0</v>
      </c>
      <c r="K72" s="296">
        <f t="shared" si="221"/>
        <v>0</v>
      </c>
      <c r="L72" s="296">
        <f t="shared" si="221"/>
        <v>4207.9854179999993</v>
      </c>
      <c r="M72" s="296">
        <f t="shared" si="221"/>
        <v>4330.5364065599988</v>
      </c>
      <c r="N72" s="296">
        <f t="shared" si="221"/>
        <v>4785.2427292487992</v>
      </c>
      <c r="O72" s="296">
        <f t="shared" si="221"/>
        <v>5272.3820054505595</v>
      </c>
      <c r="P72" s="296">
        <f t="shared" si="221"/>
        <v>5811.7027480914394</v>
      </c>
      <c r="Q72" s="296">
        <f t="shared" si="221"/>
        <v>5458.5300426304993</v>
      </c>
      <c r="R72" s="296">
        <f t="shared" si="221"/>
        <v>6016.8921782412435</v>
      </c>
      <c r="S72" s="296">
        <f t="shared" si="221"/>
        <v>6884.250327627713</v>
      </c>
      <c r="T72" s="296">
        <f t="shared" si="221"/>
        <v>7569.8069227539709</v>
      </c>
      <c r="U72" s="296">
        <f t="shared" si="221"/>
        <v>7939.1717840823785</v>
      </c>
      <c r="V72" s="296">
        <f t="shared" si="221"/>
        <v>8729.7809742472491</v>
      </c>
      <c r="W72" s="296">
        <f t="shared" si="221"/>
        <v>9269.684351423768</v>
      </c>
      <c r="X72" s="296">
        <f t="shared" si="221"/>
        <v>10167.685022967946</v>
      </c>
      <c r="Y72" s="296">
        <f t="shared" si="221"/>
        <v>9502.8748483892723</v>
      </c>
      <c r="Z72" s="296">
        <f t="shared" si="221"/>
        <v>10423.465849326984</v>
      </c>
      <c r="AA72" s="296">
        <f t="shared" si="221"/>
        <v>9741.9315437940641</v>
      </c>
      <c r="AB72" s="296">
        <f t="shared" si="221"/>
        <v>10659.296764168004</v>
      </c>
      <c r="AC72" s="296">
        <f t="shared" si="221"/>
        <v>9937.7443678243235</v>
      </c>
      <c r="AD72" s="296">
        <f t="shared" si="221"/>
        <v>10873.548629127781</v>
      </c>
      <c r="AE72" s="296">
        <f t="shared" si="221"/>
        <v>10137.493029617595</v>
      </c>
      <c r="AF72" s="296">
        <f t="shared" si="221"/>
        <v>11092.10695657325</v>
      </c>
      <c r="AG72" s="296">
        <f t="shared" si="221"/>
        <v>10341.256639512907</v>
      </c>
      <c r="AH72" s="296">
        <f t="shared" si="221"/>
        <v>11315.058306400373</v>
      </c>
      <c r="AI72" s="296">
        <f t="shared" si="221"/>
        <v>10549.115897967116</v>
      </c>
      <c r="AJ72" s="296">
        <f t="shared" si="221"/>
        <v>11542.490978359021</v>
      </c>
      <c r="AK72" s="296">
        <f t="shared" si="221"/>
        <v>10761.153127516258</v>
      </c>
      <c r="AL72" s="296">
        <f t="shared" si="221"/>
        <v>11774.49504702404</v>
      </c>
      <c r="AM72" s="296">
        <f t="shared" si="221"/>
        <v>10977.452305379333</v>
      </c>
      <c r="AN72" s="296">
        <f t="shared" si="221"/>
        <v>12011.162397469221</v>
      </c>
      <c r="AO72" s="296">
        <f t="shared" si="221"/>
        <v>11198.09909671746</v>
      </c>
      <c r="AP72" s="296">
        <f t="shared" ref="AP72:BU72" si="222">AP$69*AP67/$F$64</f>
        <v>12252.586761658355</v>
      </c>
      <c r="AQ72" s="296">
        <f t="shared" si="222"/>
        <v>11423.180888561479</v>
      </c>
      <c r="AR72" s="296">
        <f t="shared" si="222"/>
        <v>12498.863755567687</v>
      </c>
      <c r="AS72" s="296">
        <f t="shared" si="222"/>
        <v>11652.786824421566</v>
      </c>
      <c r="AT72" s="296">
        <f t="shared" si="222"/>
        <v>12750.090917054597</v>
      </c>
      <c r="AU72" s="296">
        <f t="shared" si="222"/>
        <v>11887.007839592439</v>
      </c>
      <c r="AV72" s="296">
        <f t="shared" si="222"/>
        <v>13006.367744487396</v>
      </c>
      <c r="AW72" s="296">
        <f t="shared" si="222"/>
        <v>12125.93669716825</v>
      </c>
      <c r="AX72" s="296">
        <f t="shared" si="222"/>
        <v>13267.795736151593</v>
      </c>
      <c r="AY72" s="296">
        <f t="shared" si="222"/>
        <v>12369.668024781333</v>
      </c>
      <c r="AZ72" s="296">
        <f t="shared" si="222"/>
        <v>13534.478430448242</v>
      </c>
      <c r="BA72" s="296">
        <f t="shared" si="222"/>
        <v>12618.298352079437</v>
      </c>
      <c r="BB72" s="296">
        <f t="shared" si="222"/>
        <v>13806.521446900253</v>
      </c>
      <c r="BC72" s="296">
        <f t="shared" si="222"/>
        <v>12871.926148956236</v>
      </c>
      <c r="BD72" s="296">
        <f t="shared" si="222"/>
        <v>14084.032527982947</v>
      </c>
      <c r="BE72" s="296">
        <f t="shared" si="222"/>
        <v>13130.651864550255</v>
      </c>
      <c r="BF72" s="296">
        <f t="shared" si="222"/>
        <v>14367.121581795403</v>
      </c>
      <c r="BG72" s="296">
        <f t="shared" si="222"/>
        <v>13394.577967027715</v>
      </c>
      <c r="BH72" s="296">
        <f t="shared" si="222"/>
        <v>14655.900725589494</v>
      </c>
      <c r="BI72" s="296">
        <f t="shared" si="222"/>
        <v>13663.808984164974</v>
      </c>
      <c r="BJ72" s="296">
        <f t="shared" si="222"/>
        <v>14950.484330173844</v>
      </c>
      <c r="BK72" s="296">
        <f t="shared" si="222"/>
        <v>13938.451544746691</v>
      </c>
      <c r="BL72" s="296">
        <f t="shared" si="222"/>
        <v>15250.989065210337</v>
      </c>
      <c r="BM72" s="296">
        <f t="shared" si="222"/>
        <v>14218.614420796101</v>
      </c>
      <c r="BN72" s="296">
        <f t="shared" si="222"/>
        <v>15557.533945421066</v>
      </c>
      <c r="BO72" s="296">
        <f t="shared" si="222"/>
        <v>14504.408570654101</v>
      </c>
      <c r="BP72" s="296">
        <f t="shared" si="222"/>
        <v>15870.240377724031</v>
      </c>
      <c r="BQ72" s="296">
        <f t="shared" si="222"/>
        <v>14795.947182924248</v>
      </c>
      <c r="BR72" s="296">
        <f t="shared" si="222"/>
        <v>16189.232209316282</v>
      </c>
      <c r="BS72" s="296">
        <f t="shared" si="222"/>
        <v>15093.345721301026</v>
      </c>
      <c r="BT72" s="296">
        <f t="shared" si="222"/>
        <v>16514.635776723539</v>
      </c>
      <c r="BU72" s="296">
        <f t="shared" si="222"/>
        <v>15396.721970299177</v>
      </c>
      <c r="BV72" s="296">
        <f t="shared" ref="BV72:DA72" si="223">BV$69*BV67/$F$64</f>
        <v>16846.579955835681</v>
      </c>
      <c r="BW72" s="296">
        <f t="shared" si="223"/>
        <v>7406.5493288185808</v>
      </c>
      <c r="BX72" s="296">
        <f t="shared" si="223"/>
        <v>8024.9423039648473</v>
      </c>
      <c r="BY72" s="296">
        <f t="shared" si="223"/>
        <v>8780.6243709215378</v>
      </c>
      <c r="BZ72" s="296">
        <f t="shared" si="223"/>
        <v>8947.7546809512442</v>
      </c>
      <c r="CA72" s="296">
        <f t="shared" si="223"/>
        <v>9790.3349134074851</v>
      </c>
      <c r="CB72" s="296">
        <f t="shared" si="223"/>
        <v>10681.239367066171</v>
      </c>
      <c r="CC72" s="296">
        <f t="shared" si="223"/>
        <v>11687.056074131569</v>
      </c>
      <c r="CD72" s="296">
        <f t="shared" si="223"/>
        <v>10895.932278344202</v>
      </c>
      <c r="CE72" s="296">
        <f t="shared" si="223"/>
        <v>11921.965901221616</v>
      </c>
      <c r="CF72" s="296">
        <f t="shared" si="223"/>
        <v>13540.018448151048</v>
      </c>
      <c r="CG72" s="296">
        <f t="shared" si="223"/>
        <v>14815.036852018606</v>
      </c>
      <c r="CH72" s="296">
        <f t="shared" si="223"/>
        <v>15461.3874839092</v>
      </c>
      <c r="CI72" s="296">
        <f t="shared" si="223"/>
        <v>16917.334805310649</v>
      </c>
      <c r="CJ72" s="296">
        <f t="shared" si="223"/>
        <v>17875.116221980545</v>
      </c>
      <c r="CK72" s="296">
        <f t="shared" si="223"/>
        <v>19558.356332883715</v>
      </c>
      <c r="CL72" s="296">
        <f t="shared" si="223"/>
        <v>18234.40605804235</v>
      </c>
      <c r="CM72" s="296">
        <f t="shared" si="223"/>
        <v>19951.479295174675</v>
      </c>
      <c r="CN72" s="296">
        <f t="shared" si="223"/>
        <v>18600.917619809006</v>
      </c>
      <c r="CO72" s="296">
        <f t="shared" si="223"/>
        <v>20352.504029007687</v>
      </c>
      <c r="CP72" s="296">
        <f t="shared" si="223"/>
        <v>18974.796063967166</v>
      </c>
      <c r="CQ72" s="296">
        <f t="shared" si="223"/>
        <v>20761.589359990739</v>
      </c>
      <c r="CR72" s="296">
        <f t="shared" si="223"/>
        <v>19356.189464852901</v>
      </c>
      <c r="CS72" s="296">
        <f t="shared" si="223"/>
        <v>21178.897306126553</v>
      </c>
      <c r="CT72" s="296">
        <f t="shared" si="223"/>
        <v>19745.248873096447</v>
      </c>
      <c r="CU72" s="296">
        <f t="shared" si="223"/>
        <v>21604.593141979698</v>
      </c>
      <c r="CV72" s="296">
        <f t="shared" si="223"/>
        <v>20142.128375445685</v>
      </c>
      <c r="CW72" s="296">
        <f t="shared" si="223"/>
        <v>22038.84546413349</v>
      </c>
      <c r="CX72" s="296">
        <f t="shared" si="223"/>
        <v>20546.985155792143</v>
      </c>
      <c r="CY72" s="296">
        <f t="shared" si="223"/>
        <v>22481.826257962577</v>
      </c>
      <c r="CZ72" s="296">
        <f t="shared" si="223"/>
        <v>20959.979557423572</v>
      </c>
      <c r="DA72" s="296">
        <f t="shared" si="223"/>
        <v>22933.710965747625</v>
      </c>
      <c r="DB72" s="296">
        <f t="shared" ref="DB72:DJ72" si="224">DB$69*DB67/$F$64</f>
        <v>21381.275146527787</v>
      </c>
      <c r="DC72" s="296">
        <f t="shared" si="224"/>
        <v>23394.67855615915</v>
      </c>
      <c r="DD72" s="296">
        <f t="shared" si="224"/>
        <v>21811.038776972993</v>
      </c>
      <c r="DE72" s="296">
        <f t="shared" si="224"/>
        <v>23864.91159513795</v>
      </c>
      <c r="DF72" s="296">
        <f t="shared" si="224"/>
        <v>22249.440656390154</v>
      </c>
      <c r="DG72" s="296">
        <f t="shared" si="224"/>
        <v>24344.596318200227</v>
      </c>
      <c r="DH72" s="296">
        <f t="shared" si="224"/>
        <v>0</v>
      </c>
      <c r="DI72" s="296">
        <f t="shared" si="224"/>
        <v>0</v>
      </c>
      <c r="DJ72" s="296">
        <f t="shared" si="224"/>
        <v>0</v>
      </c>
    </row>
    <row r="73" spans="1:114" s="326" customFormat="1" x14ac:dyDescent="0.25">
      <c r="A73" s="324"/>
      <c r="B73" s="324"/>
      <c r="C73" s="325"/>
      <c r="E73" s="327" t="s">
        <v>88</v>
      </c>
      <c r="F73" s="327"/>
      <c r="G73" s="327" t="str">
        <f>smu</f>
        <v>$ 000s</v>
      </c>
      <c r="H73" s="327"/>
      <c r="I73" s="327"/>
      <c r="J73" s="327">
        <f t="shared" ref="J73:AO73" si="225">J$69*J68/$F$64</f>
        <v>0</v>
      </c>
      <c r="K73" s="327">
        <f t="shared" si="225"/>
        <v>0</v>
      </c>
      <c r="L73" s="327">
        <f t="shared" si="225"/>
        <v>2322.83376</v>
      </c>
      <c r="M73" s="327">
        <f t="shared" si="225"/>
        <v>2797.0789859999995</v>
      </c>
      <c r="N73" s="327">
        <f t="shared" si="225"/>
        <v>2853.0205657199995</v>
      </c>
      <c r="O73" s="327">
        <f t="shared" si="225"/>
        <v>2567.7185091479996</v>
      </c>
      <c r="P73" s="327">
        <f t="shared" si="225"/>
        <v>2612.6535830580901</v>
      </c>
      <c r="Q73" s="327">
        <f t="shared" si="225"/>
        <v>3455.8875269900886</v>
      </c>
      <c r="R73" s="327">
        <f t="shared" si="225"/>
        <v>3516.3655587124149</v>
      </c>
      <c r="S73" s="327">
        <f t="shared" si="225"/>
        <v>3577.9019559898829</v>
      </c>
      <c r="T73" s="327">
        <f t="shared" si="225"/>
        <v>3631.5704853297302</v>
      </c>
      <c r="U73" s="327">
        <f t="shared" si="225"/>
        <v>3686.0440426096757</v>
      </c>
      <c r="V73" s="327">
        <f t="shared" si="225"/>
        <v>3741.3347032488209</v>
      </c>
      <c r="W73" s="327">
        <f t="shared" si="225"/>
        <v>3797.4547237975521</v>
      </c>
      <c r="X73" s="327">
        <f t="shared" si="225"/>
        <v>3844.9229078450212</v>
      </c>
      <c r="Y73" s="327">
        <f t="shared" si="225"/>
        <v>3892.9844441930841</v>
      </c>
      <c r="Z73" s="327">
        <f t="shared" si="225"/>
        <v>3941.6467497454978</v>
      </c>
      <c r="AA73" s="327">
        <f t="shared" si="225"/>
        <v>3990.9173341173164</v>
      </c>
      <c r="AB73" s="327">
        <f t="shared" si="225"/>
        <v>4030.8265074584888</v>
      </c>
      <c r="AC73" s="327">
        <f t="shared" si="225"/>
        <v>4071.1347725330738</v>
      </c>
      <c r="AD73" s="327">
        <f t="shared" si="225"/>
        <v>4111.8461202584049</v>
      </c>
      <c r="AE73" s="327">
        <f t="shared" si="225"/>
        <v>4152.9645814609894</v>
      </c>
      <c r="AF73" s="327">
        <f t="shared" si="225"/>
        <v>4194.4942272755989</v>
      </c>
      <c r="AG73" s="327">
        <f t="shared" si="225"/>
        <v>4236.4391695483555</v>
      </c>
      <c r="AH73" s="327">
        <f t="shared" si="225"/>
        <v>4278.8035612438389</v>
      </c>
      <c r="AI73" s="327">
        <f t="shared" si="225"/>
        <v>4321.5915968562776</v>
      </c>
      <c r="AJ73" s="327">
        <f t="shared" si="225"/>
        <v>4364.8075128248402</v>
      </c>
      <c r="AK73" s="327">
        <f t="shared" si="225"/>
        <v>4408.455587953089</v>
      </c>
      <c r="AL73" s="327">
        <f t="shared" si="225"/>
        <v>4452.5401438326198</v>
      </c>
      <c r="AM73" s="327">
        <f t="shared" si="225"/>
        <v>4497.0655452709461</v>
      </c>
      <c r="AN73" s="327">
        <f t="shared" si="225"/>
        <v>4542.0362007236554</v>
      </c>
      <c r="AO73" s="327">
        <f t="shared" si="225"/>
        <v>4587.4565627308921</v>
      </c>
      <c r="AP73" s="327">
        <f t="shared" ref="AP73:BU73" si="226">AP$69*AP68/$F$64</f>
        <v>4633.3311283582016</v>
      </c>
      <c r="AQ73" s="327">
        <f t="shared" si="226"/>
        <v>4679.6644396417823</v>
      </c>
      <c r="AR73" s="327">
        <f t="shared" si="226"/>
        <v>4726.4610840382011</v>
      </c>
      <c r="AS73" s="327">
        <f t="shared" si="226"/>
        <v>4773.7256948785825</v>
      </c>
      <c r="AT73" s="327">
        <f t="shared" si="226"/>
        <v>4821.4629518273687</v>
      </c>
      <c r="AU73" s="327">
        <f t="shared" si="226"/>
        <v>4869.6775813456416</v>
      </c>
      <c r="AV73" s="327">
        <f t="shared" si="226"/>
        <v>4918.3743571590994</v>
      </c>
      <c r="AW73" s="327">
        <f t="shared" si="226"/>
        <v>4967.558100730691</v>
      </c>
      <c r="AX73" s="327">
        <f t="shared" si="226"/>
        <v>5403.1747341793825</v>
      </c>
      <c r="AY73" s="327">
        <f t="shared" si="226"/>
        <v>5457.2064815211761</v>
      </c>
      <c r="AZ73" s="327">
        <f t="shared" si="226"/>
        <v>5511.778546336388</v>
      </c>
      <c r="BA73" s="327">
        <f t="shared" si="226"/>
        <v>5566.8963317997514</v>
      </c>
      <c r="BB73" s="327">
        <f t="shared" si="226"/>
        <v>5622.5652951177499</v>
      </c>
      <c r="BC73" s="327">
        <f t="shared" si="226"/>
        <v>5678.7909480689277</v>
      </c>
      <c r="BD73" s="327">
        <f t="shared" si="226"/>
        <v>5735.5788575496163</v>
      </c>
      <c r="BE73" s="327">
        <f t="shared" si="226"/>
        <v>5792.9346461251125</v>
      </c>
      <c r="BF73" s="327">
        <f t="shared" si="226"/>
        <v>5850.8639925863645</v>
      </c>
      <c r="BG73" s="327">
        <f t="shared" si="226"/>
        <v>5909.3726325122279</v>
      </c>
      <c r="BH73" s="327">
        <f t="shared" si="226"/>
        <v>5968.4663588373505</v>
      </c>
      <c r="BI73" s="327">
        <f t="shared" si="226"/>
        <v>6028.1510224257236</v>
      </c>
      <c r="BJ73" s="327">
        <f t="shared" si="226"/>
        <v>6088.432532649982</v>
      </c>
      <c r="BK73" s="327">
        <f t="shared" si="226"/>
        <v>6149.3168579764815</v>
      </c>
      <c r="BL73" s="327">
        <f t="shared" si="226"/>
        <v>6210.8100265562452</v>
      </c>
      <c r="BM73" s="327">
        <f t="shared" si="226"/>
        <v>6272.9181268218081</v>
      </c>
      <c r="BN73" s="327">
        <f t="shared" si="226"/>
        <v>6335.6473080900278</v>
      </c>
      <c r="BO73" s="327">
        <f t="shared" si="226"/>
        <v>6399.0037811709271</v>
      </c>
      <c r="BP73" s="327">
        <f t="shared" si="226"/>
        <v>6462.9938189826362</v>
      </c>
      <c r="BQ73" s="327">
        <f t="shared" si="226"/>
        <v>6527.6237571724623</v>
      </c>
      <c r="BR73" s="327">
        <f t="shared" si="226"/>
        <v>6592.8999947441871</v>
      </c>
      <c r="BS73" s="327">
        <f t="shared" si="226"/>
        <v>6658.8289946916293</v>
      </c>
      <c r="BT73" s="327">
        <f t="shared" si="226"/>
        <v>6725.4172846385454</v>
      </c>
      <c r="BU73" s="327">
        <f t="shared" si="226"/>
        <v>6792.6714574849311</v>
      </c>
      <c r="BV73" s="327">
        <f t="shared" ref="BV73:DA73" si="227">BV$69*BV68/$F$64</f>
        <v>6860.5981720597802</v>
      </c>
      <c r="BW73" s="327">
        <f t="shared" si="227"/>
        <v>5279.3936409755252</v>
      </c>
      <c r="BX73" s="327">
        <f t="shared" si="227"/>
        <v>4798.9688196467523</v>
      </c>
      <c r="BY73" s="327">
        <f t="shared" si="227"/>
        <v>4846.958507843221</v>
      </c>
      <c r="BZ73" s="327">
        <f t="shared" si="227"/>
        <v>5779.3248319213963</v>
      </c>
      <c r="CA73" s="327">
        <f t="shared" si="227"/>
        <v>5837.1180802406097</v>
      </c>
      <c r="CB73" s="327">
        <f t="shared" si="227"/>
        <v>5201.9022891556024</v>
      </c>
      <c r="CC73" s="327">
        <f t="shared" si="227"/>
        <v>5253.9213120471586</v>
      </c>
      <c r="CD73" s="327">
        <f t="shared" si="227"/>
        <v>6898.3986827179206</v>
      </c>
      <c r="CE73" s="327">
        <f t="shared" si="227"/>
        <v>6967.3826695450998</v>
      </c>
      <c r="CF73" s="327">
        <f t="shared" si="227"/>
        <v>7037.0564962405506</v>
      </c>
      <c r="CG73" s="327">
        <f t="shared" si="227"/>
        <v>7107.4270612029559</v>
      </c>
      <c r="CH73" s="327">
        <f t="shared" si="227"/>
        <v>7178.5013318149859</v>
      </c>
      <c r="CI73" s="327">
        <f t="shared" si="227"/>
        <v>7250.286345133135</v>
      </c>
      <c r="CJ73" s="327">
        <f t="shared" si="227"/>
        <v>7322.7892085844669</v>
      </c>
      <c r="CK73" s="327">
        <f t="shared" si="227"/>
        <v>7396.0171006703122</v>
      </c>
      <c r="CL73" s="327">
        <f t="shared" si="227"/>
        <v>7469.9772716770149</v>
      </c>
      <c r="CM73" s="327">
        <f t="shared" si="227"/>
        <v>7544.6770443937839</v>
      </c>
      <c r="CN73" s="327">
        <f t="shared" si="227"/>
        <v>7620.1238148377233</v>
      </c>
      <c r="CO73" s="327">
        <f t="shared" si="227"/>
        <v>7696.3250529861007</v>
      </c>
      <c r="CP73" s="327">
        <f t="shared" si="227"/>
        <v>7773.2883035159603</v>
      </c>
      <c r="CQ73" s="327">
        <f t="shared" si="227"/>
        <v>7851.0211865511201</v>
      </c>
      <c r="CR73" s="327">
        <f t="shared" si="227"/>
        <v>7929.5313984166305</v>
      </c>
      <c r="CS73" s="327">
        <f t="shared" si="227"/>
        <v>8008.8267124007971</v>
      </c>
      <c r="CT73" s="327">
        <f t="shared" si="227"/>
        <v>8088.9149795248049</v>
      </c>
      <c r="CU73" s="327">
        <f t="shared" si="227"/>
        <v>8169.8041293200531</v>
      </c>
      <c r="CV73" s="327">
        <f t="shared" si="227"/>
        <v>8251.5021706132538</v>
      </c>
      <c r="CW73" s="327">
        <f t="shared" si="227"/>
        <v>8334.0171923193866</v>
      </c>
      <c r="CX73" s="327">
        <f t="shared" si="227"/>
        <v>8417.3573642425799</v>
      </c>
      <c r="CY73" s="327">
        <f t="shared" si="227"/>
        <v>8501.530937885007</v>
      </c>
      <c r="CZ73" s="327">
        <f t="shared" si="227"/>
        <v>8586.5462472638574</v>
      </c>
      <c r="DA73" s="327">
        <f t="shared" si="227"/>
        <v>8672.4117097364961</v>
      </c>
      <c r="DB73" s="327">
        <f t="shared" ref="DB73:DJ73" si="228">DB$69*DB68/$F$64</f>
        <v>8759.1358268338608</v>
      </c>
      <c r="DC73" s="327">
        <f t="shared" si="228"/>
        <v>8846.7271851021997</v>
      </c>
      <c r="DD73" s="327">
        <f t="shared" si="228"/>
        <v>8935.1944569532225</v>
      </c>
      <c r="DE73" s="327">
        <f t="shared" si="228"/>
        <v>9024.5464015227553</v>
      </c>
      <c r="DF73" s="327">
        <f t="shared" si="228"/>
        <v>9114.7918655379835</v>
      </c>
      <c r="DG73" s="327">
        <f t="shared" si="228"/>
        <v>9205.9397841933624</v>
      </c>
      <c r="DH73" s="327">
        <f t="shared" si="228"/>
        <v>0</v>
      </c>
      <c r="DI73" s="327">
        <f t="shared" si="228"/>
        <v>0</v>
      </c>
      <c r="DJ73" s="327">
        <f t="shared" si="228"/>
        <v>0</v>
      </c>
    </row>
    <row r="74" spans="1:114" s="326" customFormat="1" x14ac:dyDescent="0.25">
      <c r="A74" s="324"/>
      <c r="B74" s="324"/>
      <c r="C74" s="325"/>
      <c r="E74" s="327" t="s">
        <v>215</v>
      </c>
      <c r="F74" s="327"/>
      <c r="G74" s="327" t="str">
        <f>smu</f>
        <v>$ 000s</v>
      </c>
      <c r="H74" s="327"/>
      <c r="I74" s="327"/>
      <c r="J74" s="326">
        <f t="shared" ref="J74:AO74" si="229">SUM(J70:J73)</f>
        <v>0</v>
      </c>
      <c r="K74" s="326">
        <f t="shared" si="229"/>
        <v>0</v>
      </c>
      <c r="L74" s="326">
        <f t="shared" si="229"/>
        <v>24309.431418</v>
      </c>
      <c r="M74" s="326">
        <f t="shared" si="229"/>
        <v>23206.389798959994</v>
      </c>
      <c r="N74" s="326">
        <f t="shared" si="229"/>
        <v>25422.521807800797</v>
      </c>
      <c r="O74" s="326">
        <f t="shared" si="229"/>
        <v>24947.689679137435</v>
      </c>
      <c r="P74" s="326">
        <f t="shared" si="229"/>
        <v>26881.749028692222</v>
      </c>
      <c r="Q74" s="326">
        <f t="shared" si="229"/>
        <v>24289.913382009156</v>
      </c>
      <c r="R74" s="326">
        <f t="shared" si="229"/>
        <v>26148.813243257719</v>
      </c>
      <c r="S74" s="326">
        <f t="shared" si="229"/>
        <v>26380.499195032309</v>
      </c>
      <c r="T74" s="326">
        <f t="shared" si="229"/>
        <v>27501.756741525831</v>
      </c>
      <c r="U74" s="326">
        <f t="shared" si="229"/>
        <v>26852.140171547486</v>
      </c>
      <c r="V74" s="326">
        <f t="shared" si="229"/>
        <v>28900.519194879056</v>
      </c>
      <c r="W74" s="326">
        <f t="shared" si="229"/>
        <v>28754.297208400007</v>
      </c>
      <c r="X74" s="326">
        <f t="shared" si="229"/>
        <v>30896.900558083493</v>
      </c>
      <c r="Y74" s="326">
        <f t="shared" si="229"/>
        <v>29288.449989255096</v>
      </c>
      <c r="Z74" s="326">
        <f t="shared" si="229"/>
        <v>31482.588235600382</v>
      </c>
      <c r="AA74" s="326">
        <f t="shared" si="229"/>
        <v>30025.237559297289</v>
      </c>
      <c r="AB74" s="326">
        <f t="shared" si="229"/>
        <v>32194.881794430839</v>
      </c>
      <c r="AC74" s="326">
        <f t="shared" si="229"/>
        <v>30628.744834239162</v>
      </c>
      <c r="AD74" s="326">
        <f t="shared" si="229"/>
        <v>33559.844527564608</v>
      </c>
      <c r="AE74" s="326">
        <f t="shared" si="229"/>
        <v>31936.641664003888</v>
      </c>
      <c r="AF74" s="326">
        <f t="shared" si="229"/>
        <v>34234.397402568655</v>
      </c>
      <c r="AG74" s="326">
        <f t="shared" si="229"/>
        <v>32578.568161450363</v>
      </c>
      <c r="AH74" s="326">
        <f t="shared" si="229"/>
        <v>34922.508790360283</v>
      </c>
      <c r="AI74" s="326">
        <f t="shared" si="229"/>
        <v>33233.397381495517</v>
      </c>
      <c r="AJ74" s="326">
        <f t="shared" si="229"/>
        <v>35624.451217046524</v>
      </c>
      <c r="AK74" s="326">
        <f t="shared" si="229"/>
        <v>33901.388668863583</v>
      </c>
      <c r="AL74" s="326">
        <f t="shared" si="229"/>
        <v>36340.502686509171</v>
      </c>
      <c r="AM74" s="326">
        <f t="shared" si="229"/>
        <v>34582.806581107739</v>
      </c>
      <c r="AN74" s="326">
        <f t="shared" si="229"/>
        <v>37608.465867516716</v>
      </c>
      <c r="AO74" s="326">
        <f t="shared" si="229"/>
        <v>35784.622309981562</v>
      </c>
      <c r="AP74" s="326">
        <f t="shared" ref="AP74:BU74" si="230">SUM(AP70:AP73)</f>
        <v>38364.396031453805</v>
      </c>
      <c r="AQ74" s="326">
        <f t="shared" si="230"/>
        <v>36503.89321841218</v>
      </c>
      <c r="AR74" s="326">
        <f t="shared" si="230"/>
        <v>39135.520391686026</v>
      </c>
      <c r="AS74" s="326">
        <f t="shared" si="230"/>
        <v>37237.621472102262</v>
      </c>
      <c r="AT74" s="326">
        <f t="shared" si="230"/>
        <v>39922.14435155892</v>
      </c>
      <c r="AU74" s="326">
        <f t="shared" si="230"/>
        <v>37986.097663691522</v>
      </c>
      <c r="AV74" s="326">
        <f t="shared" si="230"/>
        <v>40724.579453025253</v>
      </c>
      <c r="AW74" s="326">
        <f t="shared" si="230"/>
        <v>38749.618226731734</v>
      </c>
      <c r="AX74" s="326">
        <f t="shared" si="230"/>
        <v>42240.687420658971</v>
      </c>
      <c r="AY74" s="326">
        <f t="shared" si="230"/>
        <v>40193.02537826007</v>
      </c>
      <c r="AZ74" s="326">
        <f t="shared" si="230"/>
        <v>43089.725237814222</v>
      </c>
      <c r="BA74" s="326">
        <f t="shared" si="230"/>
        <v>41000.905188363089</v>
      </c>
      <c r="BB74" s="326">
        <f t="shared" si="230"/>
        <v>43955.828715094292</v>
      </c>
      <c r="BC74" s="326">
        <f t="shared" si="230"/>
        <v>41825.023382649197</v>
      </c>
      <c r="BD74" s="326">
        <f t="shared" si="230"/>
        <v>44839.340872267683</v>
      </c>
      <c r="BE74" s="326">
        <f t="shared" si="230"/>
        <v>42665.706352640438</v>
      </c>
      <c r="BF74" s="326">
        <f t="shared" si="230"/>
        <v>45570.872272806548</v>
      </c>
      <c r="BG74" s="326">
        <f t="shared" si="230"/>
        <v>43351.850305824861</v>
      </c>
      <c r="BH74" s="326">
        <f t="shared" si="230"/>
        <v>44912.74578777462</v>
      </c>
      <c r="BI74" s="326">
        <f t="shared" si="230"/>
        <v>45813.064524864451</v>
      </c>
      <c r="BJ74" s="326">
        <f t="shared" si="230"/>
        <v>45638.860528810037</v>
      </c>
      <c r="BK74" s="326">
        <f t="shared" si="230"/>
        <v>46555.509358022384</v>
      </c>
      <c r="BL74" s="326">
        <f t="shared" si="230"/>
        <v>46556.201625439113</v>
      </c>
      <c r="BM74" s="326">
        <f t="shared" si="230"/>
        <v>47491.275096118639</v>
      </c>
      <c r="BN74" s="326">
        <f t="shared" si="230"/>
        <v>47491.981278110448</v>
      </c>
      <c r="BO74" s="326">
        <f t="shared" si="230"/>
        <v>48445.849725550615</v>
      </c>
      <c r="BP74" s="326">
        <f t="shared" si="230"/>
        <v>48446.570101800469</v>
      </c>
      <c r="BQ74" s="326">
        <f t="shared" si="230"/>
        <v>47698.04020424145</v>
      </c>
      <c r="BR74" s="326">
        <f t="shared" si="230"/>
        <v>51159.132972647312</v>
      </c>
      <c r="BS74" s="326">
        <f t="shared" si="230"/>
        <v>48656.770812346702</v>
      </c>
      <c r="BT74" s="326">
        <f t="shared" si="230"/>
        <v>52187.431545397536</v>
      </c>
      <c r="BU74" s="326">
        <f t="shared" si="230"/>
        <v>49634.771905674868</v>
      </c>
      <c r="BV74" s="326">
        <f t="shared" ref="BV74:DA74" si="231">SUM(BV70:BV73)</f>
        <v>53236.398919460014</v>
      </c>
      <c r="BW74" s="326">
        <f t="shared" si="231"/>
        <v>49735.103113347737</v>
      </c>
      <c r="BX74" s="326">
        <f t="shared" si="231"/>
        <v>47401.096721579226</v>
      </c>
      <c r="BY74" s="326">
        <f t="shared" si="231"/>
        <v>50725.457611872473</v>
      </c>
      <c r="BZ74" s="326">
        <f t="shared" si="231"/>
        <v>47949.044519537529</v>
      </c>
      <c r="CA74" s="326">
        <f t="shared" si="231"/>
        <v>52013.036103781422</v>
      </c>
      <c r="CB74" s="326">
        <f t="shared" si="231"/>
        <v>50541.149112995918</v>
      </c>
      <c r="CC74" s="326">
        <f t="shared" si="231"/>
        <v>54057.910716825732</v>
      </c>
      <c r="CD74" s="326">
        <f t="shared" si="231"/>
        <v>48485.810133908584</v>
      </c>
      <c r="CE74" s="326">
        <f t="shared" si="231"/>
        <v>51811.674633440882</v>
      </c>
      <c r="CF74" s="326">
        <f t="shared" si="231"/>
        <v>51885.452848612273</v>
      </c>
      <c r="CG74" s="326">
        <f t="shared" si="231"/>
        <v>53824.297472666025</v>
      </c>
      <c r="CH74" s="326">
        <f t="shared" si="231"/>
        <v>52294.037118196196</v>
      </c>
      <c r="CI74" s="326">
        <f t="shared" si="231"/>
        <v>56005.959451833158</v>
      </c>
      <c r="CJ74" s="326">
        <f t="shared" si="231"/>
        <v>55448.102113916699</v>
      </c>
      <c r="CK74" s="326">
        <f t="shared" si="231"/>
        <v>59432.662334801331</v>
      </c>
      <c r="CL74" s="326">
        <f t="shared" si="231"/>
        <v>56199.571017739516</v>
      </c>
      <c r="CM74" s="326">
        <f t="shared" si="231"/>
        <v>60260.59051957725</v>
      </c>
      <c r="CN74" s="326">
        <f t="shared" si="231"/>
        <v>57329.182395196091</v>
      </c>
      <c r="CO74" s="326">
        <f t="shared" si="231"/>
        <v>61471.828389020768</v>
      </c>
      <c r="CP74" s="326">
        <f t="shared" si="231"/>
        <v>58481.49896133953</v>
      </c>
      <c r="CQ74" s="326">
        <f t="shared" si="231"/>
        <v>64078.042489273241</v>
      </c>
      <c r="CR74" s="326">
        <f t="shared" si="231"/>
        <v>60978.753338081748</v>
      </c>
      <c r="CS74" s="326">
        <f t="shared" si="231"/>
        <v>65366.011143307624</v>
      </c>
      <c r="CT74" s="326">
        <f t="shared" si="231"/>
        <v>62204.426280177184</v>
      </c>
      <c r="CU74" s="326">
        <f t="shared" si="231"/>
        <v>66679.867967288112</v>
      </c>
      <c r="CV74" s="326">
        <f t="shared" si="231"/>
        <v>63454.735248408746</v>
      </c>
      <c r="CW74" s="326">
        <f t="shared" si="231"/>
        <v>68020.133313430604</v>
      </c>
      <c r="CX74" s="326">
        <f t="shared" si="231"/>
        <v>64730.175426901769</v>
      </c>
      <c r="CY74" s="326">
        <f t="shared" si="231"/>
        <v>69387.337993030567</v>
      </c>
      <c r="CZ74" s="326">
        <f t="shared" si="231"/>
        <v>66031.251952982508</v>
      </c>
      <c r="DA74" s="326">
        <f t="shared" si="231"/>
        <v>71808.344399085341</v>
      </c>
      <c r="DB74" s="326">
        <f t="shared" ref="DB74:DJ74" si="232">SUM(DB70:DB73)</f>
        <v>68325.958630655005</v>
      </c>
      <c r="DC74" s="326">
        <f t="shared" si="232"/>
        <v>73251.692121506931</v>
      </c>
      <c r="DD74" s="326">
        <f t="shared" si="232"/>
        <v>69699.31039913118</v>
      </c>
      <c r="DE74" s="326">
        <f t="shared" si="232"/>
        <v>74724.051133149245</v>
      </c>
      <c r="DF74" s="326">
        <f t="shared" si="232"/>
        <v>71100.266538153723</v>
      </c>
      <c r="DG74" s="326">
        <f t="shared" si="232"/>
        <v>76226.004560925547</v>
      </c>
      <c r="DH74" s="326">
        <f t="shared" si="232"/>
        <v>0</v>
      </c>
      <c r="DI74" s="326">
        <f t="shared" si="232"/>
        <v>0</v>
      </c>
      <c r="DJ74" s="326">
        <f t="shared" si="232"/>
        <v>0</v>
      </c>
    </row>
    <row r="75" spans="1:114" x14ac:dyDescent="0.25">
      <c r="A75" s="294"/>
      <c r="B75" s="294"/>
      <c r="C75" s="295"/>
      <c r="D75" s="12"/>
      <c r="E75" s="296"/>
      <c r="F75" s="296"/>
      <c r="G75" s="296"/>
      <c r="H75" s="296"/>
      <c r="I75" s="296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</row>
    <row r="76" spans="1:114" x14ac:dyDescent="0.25">
      <c r="A76" s="294"/>
      <c r="B76" s="294"/>
      <c r="C76" s="295"/>
      <c r="D76" s="12"/>
      <c r="E76" s="296"/>
      <c r="F76" s="296"/>
      <c r="G76" s="296"/>
      <c r="H76" s="296"/>
      <c r="I76" s="296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</row>
    <row r="77" spans="1:114" x14ac:dyDescent="0.25">
      <c r="B77" s="2" t="s">
        <v>218</v>
      </c>
    </row>
    <row r="78" spans="1:114" x14ac:dyDescent="0.25">
      <c r="E78" s="285" t="str">
        <f xml:space="preserve"> InpC!E$104</f>
        <v>unit in thousand</v>
      </c>
      <c r="F78" s="285">
        <f xml:space="preserve"> InpC!F$104</f>
        <v>1000</v>
      </c>
      <c r="G78" s="285" t="str">
        <f xml:space="preserve"> InpC!G$104</f>
        <v>units</v>
      </c>
    </row>
    <row r="79" spans="1:114" s="318" customFormat="1" x14ac:dyDescent="0.25">
      <c r="A79" s="315"/>
      <c r="B79" s="315"/>
      <c r="C79" s="316"/>
      <c r="D79" s="317"/>
      <c r="E79" s="310" t="str">
        <f t="shared" ref="E79:BP79" si="233" xml:space="preserve"> E$45</f>
        <v>Occupancy - domestic chartered</v>
      </c>
      <c r="F79" s="310">
        <f t="shared" si="233"/>
        <v>0</v>
      </c>
      <c r="G79" s="310" t="str">
        <f t="shared" si="233"/>
        <v>passenger occ</v>
      </c>
      <c r="H79" s="310">
        <f t="shared" si="233"/>
        <v>0</v>
      </c>
      <c r="I79" s="310">
        <f t="shared" si="233"/>
        <v>0</v>
      </c>
      <c r="J79" s="310">
        <f t="shared" si="233"/>
        <v>0</v>
      </c>
      <c r="K79" s="310">
        <f t="shared" si="233"/>
        <v>0</v>
      </c>
      <c r="L79" s="310">
        <f t="shared" si="233"/>
        <v>129600</v>
      </c>
      <c r="M79" s="310">
        <f t="shared" si="233"/>
        <v>129600</v>
      </c>
      <c r="N79" s="310">
        <f t="shared" si="233"/>
        <v>151200</v>
      </c>
      <c r="O79" s="310">
        <f t="shared" si="233"/>
        <v>151200</v>
      </c>
      <c r="P79" s="310">
        <f t="shared" si="233"/>
        <v>151200</v>
      </c>
      <c r="Q79" s="310">
        <f t="shared" si="233"/>
        <v>110880</v>
      </c>
      <c r="R79" s="310">
        <f t="shared" si="233"/>
        <v>110880</v>
      </c>
      <c r="S79" s="310">
        <f t="shared" si="233"/>
        <v>110880</v>
      </c>
      <c r="T79" s="310">
        <f t="shared" si="233"/>
        <v>110880</v>
      </c>
      <c r="U79" s="310">
        <f t="shared" si="233"/>
        <v>92400</v>
      </c>
      <c r="V79" s="310">
        <f t="shared" si="233"/>
        <v>92400</v>
      </c>
      <c r="W79" s="310">
        <f t="shared" si="233"/>
        <v>92400</v>
      </c>
      <c r="X79" s="310">
        <f t="shared" si="233"/>
        <v>92400</v>
      </c>
      <c r="Y79" s="310">
        <f t="shared" si="233"/>
        <v>83160</v>
      </c>
      <c r="Z79" s="310">
        <f t="shared" si="233"/>
        <v>83160</v>
      </c>
      <c r="AA79" s="310">
        <f t="shared" si="233"/>
        <v>83160</v>
      </c>
      <c r="AB79" s="310">
        <f t="shared" si="233"/>
        <v>83160</v>
      </c>
      <c r="AC79" s="310">
        <f t="shared" si="233"/>
        <v>83160</v>
      </c>
      <c r="AD79" s="310">
        <f t="shared" si="233"/>
        <v>93852</v>
      </c>
      <c r="AE79" s="310">
        <f t="shared" si="233"/>
        <v>93852</v>
      </c>
      <c r="AF79" s="310">
        <f t="shared" si="233"/>
        <v>93852</v>
      </c>
      <c r="AG79" s="310">
        <f t="shared" si="233"/>
        <v>93852</v>
      </c>
      <c r="AH79" s="310">
        <f t="shared" si="233"/>
        <v>93852</v>
      </c>
      <c r="AI79" s="310">
        <f t="shared" si="233"/>
        <v>93852</v>
      </c>
      <c r="AJ79" s="310">
        <f t="shared" si="233"/>
        <v>93852</v>
      </c>
      <c r="AK79" s="310">
        <f t="shared" si="233"/>
        <v>93852</v>
      </c>
      <c r="AL79" s="310">
        <f t="shared" si="233"/>
        <v>93852</v>
      </c>
      <c r="AM79" s="310">
        <f t="shared" si="233"/>
        <v>93852</v>
      </c>
      <c r="AN79" s="310">
        <f t="shared" si="233"/>
        <v>93852</v>
      </c>
      <c r="AO79" s="310">
        <f t="shared" si="233"/>
        <v>93852</v>
      </c>
      <c r="AP79" s="310">
        <f t="shared" si="233"/>
        <v>93852</v>
      </c>
      <c r="AQ79" s="310">
        <f t="shared" si="233"/>
        <v>93852</v>
      </c>
      <c r="AR79" s="310">
        <f t="shared" si="233"/>
        <v>93852</v>
      </c>
      <c r="AS79" s="310">
        <f t="shared" si="233"/>
        <v>93852</v>
      </c>
      <c r="AT79" s="310">
        <f t="shared" si="233"/>
        <v>93852</v>
      </c>
      <c r="AU79" s="310">
        <f t="shared" si="233"/>
        <v>93852</v>
      </c>
      <c r="AV79" s="310">
        <f t="shared" si="233"/>
        <v>93852</v>
      </c>
      <c r="AW79" s="310">
        <f t="shared" si="233"/>
        <v>93852</v>
      </c>
      <c r="AX79" s="310">
        <f t="shared" si="233"/>
        <v>83160</v>
      </c>
      <c r="AY79" s="310">
        <f t="shared" si="233"/>
        <v>83160</v>
      </c>
      <c r="AZ79" s="310">
        <f t="shared" si="233"/>
        <v>83160</v>
      </c>
      <c r="BA79" s="310">
        <f t="shared" si="233"/>
        <v>83160</v>
      </c>
      <c r="BB79" s="310">
        <f t="shared" si="233"/>
        <v>83160</v>
      </c>
      <c r="BC79" s="310">
        <f t="shared" si="233"/>
        <v>83160</v>
      </c>
      <c r="BD79" s="310">
        <f t="shared" si="233"/>
        <v>83160</v>
      </c>
      <c r="BE79" s="310">
        <f t="shared" si="233"/>
        <v>83160</v>
      </c>
      <c r="BF79" s="310">
        <f t="shared" si="233"/>
        <v>77220</v>
      </c>
      <c r="BG79" s="310">
        <f t="shared" si="233"/>
        <v>77220</v>
      </c>
      <c r="BH79" s="310">
        <f t="shared" si="233"/>
        <v>77220</v>
      </c>
      <c r="BI79" s="310">
        <f t="shared" si="233"/>
        <v>77220</v>
      </c>
      <c r="BJ79" s="310">
        <f t="shared" si="233"/>
        <v>71280</v>
      </c>
      <c r="BK79" s="310">
        <f t="shared" si="233"/>
        <v>71280</v>
      </c>
      <c r="BL79" s="310">
        <f t="shared" si="233"/>
        <v>71280</v>
      </c>
      <c r="BM79" s="310">
        <f t="shared" si="233"/>
        <v>71280</v>
      </c>
      <c r="BN79" s="310">
        <f t="shared" si="233"/>
        <v>71280</v>
      </c>
      <c r="BO79" s="310">
        <f t="shared" si="233"/>
        <v>71280</v>
      </c>
      <c r="BP79" s="310">
        <f t="shared" si="233"/>
        <v>71280</v>
      </c>
      <c r="BQ79" s="310">
        <f t="shared" ref="BQ79:DJ79" si="234" xml:space="preserve"> BQ$45</f>
        <v>71280</v>
      </c>
      <c r="BR79" s="310">
        <f t="shared" si="234"/>
        <v>71280</v>
      </c>
      <c r="BS79" s="310">
        <f t="shared" si="234"/>
        <v>71280</v>
      </c>
      <c r="BT79" s="310">
        <f t="shared" si="234"/>
        <v>71280</v>
      </c>
      <c r="BU79" s="310">
        <f t="shared" si="234"/>
        <v>71280</v>
      </c>
      <c r="BV79" s="310">
        <f t="shared" si="234"/>
        <v>71280</v>
      </c>
      <c r="BW79" s="310">
        <f t="shared" si="234"/>
        <v>149760</v>
      </c>
      <c r="BX79" s="310">
        <f t="shared" si="234"/>
        <v>129600</v>
      </c>
      <c r="BY79" s="310">
        <f t="shared" si="234"/>
        <v>129600</v>
      </c>
      <c r="BZ79" s="310">
        <f t="shared" si="234"/>
        <v>129600</v>
      </c>
      <c r="CA79" s="310">
        <f t="shared" si="234"/>
        <v>151200</v>
      </c>
      <c r="CB79" s="310">
        <f t="shared" si="234"/>
        <v>151200</v>
      </c>
      <c r="CC79" s="310">
        <f t="shared" si="234"/>
        <v>151200</v>
      </c>
      <c r="CD79" s="310">
        <f t="shared" si="234"/>
        <v>110880</v>
      </c>
      <c r="CE79" s="310">
        <f t="shared" si="234"/>
        <v>110880</v>
      </c>
      <c r="CF79" s="310">
        <f t="shared" si="234"/>
        <v>110880</v>
      </c>
      <c r="CG79" s="310">
        <f t="shared" si="234"/>
        <v>110880</v>
      </c>
      <c r="CH79" s="310">
        <f t="shared" si="234"/>
        <v>92400</v>
      </c>
      <c r="CI79" s="310">
        <f t="shared" si="234"/>
        <v>92400</v>
      </c>
      <c r="CJ79" s="310">
        <f t="shared" si="234"/>
        <v>92400</v>
      </c>
      <c r="CK79" s="310">
        <f t="shared" si="234"/>
        <v>92400</v>
      </c>
      <c r="CL79" s="310">
        <f t="shared" si="234"/>
        <v>83160</v>
      </c>
      <c r="CM79" s="310">
        <f t="shared" si="234"/>
        <v>83160</v>
      </c>
      <c r="CN79" s="310">
        <f t="shared" si="234"/>
        <v>83160</v>
      </c>
      <c r="CO79" s="310">
        <f t="shared" si="234"/>
        <v>83160</v>
      </c>
      <c r="CP79" s="310">
        <f t="shared" si="234"/>
        <v>83160</v>
      </c>
      <c r="CQ79" s="310">
        <f t="shared" si="234"/>
        <v>93852</v>
      </c>
      <c r="CR79" s="310">
        <f t="shared" si="234"/>
        <v>93852</v>
      </c>
      <c r="CS79" s="310">
        <f t="shared" si="234"/>
        <v>93852</v>
      </c>
      <c r="CT79" s="310">
        <f t="shared" si="234"/>
        <v>93852</v>
      </c>
      <c r="CU79" s="310">
        <f t="shared" si="234"/>
        <v>93852</v>
      </c>
      <c r="CV79" s="310">
        <f t="shared" si="234"/>
        <v>93852</v>
      </c>
      <c r="CW79" s="310">
        <f t="shared" si="234"/>
        <v>93852</v>
      </c>
      <c r="CX79" s="310">
        <f t="shared" si="234"/>
        <v>93852</v>
      </c>
      <c r="CY79" s="310">
        <f t="shared" si="234"/>
        <v>93852</v>
      </c>
      <c r="CZ79" s="310">
        <f t="shared" si="234"/>
        <v>93852</v>
      </c>
      <c r="DA79" s="310">
        <f t="shared" si="234"/>
        <v>93852</v>
      </c>
      <c r="DB79" s="310">
        <f t="shared" si="234"/>
        <v>93852</v>
      </c>
      <c r="DC79" s="310">
        <f t="shared" si="234"/>
        <v>93852</v>
      </c>
      <c r="DD79" s="310">
        <f t="shared" si="234"/>
        <v>93852</v>
      </c>
      <c r="DE79" s="310">
        <f t="shared" si="234"/>
        <v>93852</v>
      </c>
      <c r="DF79" s="310">
        <f t="shared" si="234"/>
        <v>93852</v>
      </c>
      <c r="DG79" s="310">
        <f t="shared" si="234"/>
        <v>93852</v>
      </c>
      <c r="DH79" s="310">
        <f t="shared" si="234"/>
        <v>0</v>
      </c>
      <c r="DI79" s="310">
        <f t="shared" si="234"/>
        <v>0</v>
      </c>
      <c r="DJ79" s="310">
        <f t="shared" si="234"/>
        <v>0</v>
      </c>
    </row>
    <row r="80" spans="1:114" s="318" customFormat="1" x14ac:dyDescent="0.25">
      <c r="A80" s="315"/>
      <c r="B80" s="315"/>
      <c r="C80" s="316"/>
      <c r="D80" s="317"/>
      <c r="E80" s="310" t="str">
        <f t="shared" ref="E80:BP80" si="235" xml:space="preserve"> E$46</f>
        <v>Occupancy - domestic scheduled</v>
      </c>
      <c r="F80" s="310">
        <f t="shared" si="235"/>
        <v>0</v>
      </c>
      <c r="G80" s="310" t="str">
        <f t="shared" si="235"/>
        <v>passenger occ</v>
      </c>
      <c r="H80" s="310">
        <f t="shared" si="235"/>
        <v>0</v>
      </c>
      <c r="I80" s="310">
        <f t="shared" si="235"/>
        <v>0</v>
      </c>
      <c r="J80" s="310">
        <f t="shared" si="235"/>
        <v>0</v>
      </c>
      <c r="K80" s="310">
        <f t="shared" si="235"/>
        <v>0</v>
      </c>
      <c r="L80" s="310">
        <f t="shared" si="235"/>
        <v>944999.99999999988</v>
      </c>
      <c r="M80" s="310">
        <f t="shared" si="235"/>
        <v>823200</v>
      </c>
      <c r="N80" s="310">
        <f t="shared" si="235"/>
        <v>882000</v>
      </c>
      <c r="O80" s="310">
        <f t="shared" si="235"/>
        <v>823200</v>
      </c>
      <c r="P80" s="310">
        <f t="shared" si="235"/>
        <v>882000</v>
      </c>
      <c r="Q80" s="310">
        <f t="shared" si="235"/>
        <v>735000</v>
      </c>
      <c r="R80" s="310">
        <f t="shared" si="235"/>
        <v>787500</v>
      </c>
      <c r="S80" s="310">
        <f t="shared" si="235"/>
        <v>735000</v>
      </c>
      <c r="T80" s="310">
        <f t="shared" si="235"/>
        <v>742500</v>
      </c>
      <c r="U80" s="310">
        <f t="shared" si="235"/>
        <v>693000</v>
      </c>
      <c r="V80" s="310">
        <f t="shared" si="235"/>
        <v>742500</v>
      </c>
      <c r="W80" s="310">
        <f t="shared" si="235"/>
        <v>693000</v>
      </c>
      <c r="X80" s="310">
        <f t="shared" si="235"/>
        <v>742500</v>
      </c>
      <c r="Y80" s="310">
        <f t="shared" si="235"/>
        <v>693000</v>
      </c>
      <c r="Z80" s="310">
        <f t="shared" si="235"/>
        <v>742500</v>
      </c>
      <c r="AA80" s="310">
        <f t="shared" si="235"/>
        <v>693000</v>
      </c>
      <c r="AB80" s="310">
        <f t="shared" si="235"/>
        <v>742500</v>
      </c>
      <c r="AC80" s="310">
        <f t="shared" si="235"/>
        <v>693000</v>
      </c>
      <c r="AD80" s="310">
        <f t="shared" si="235"/>
        <v>765000</v>
      </c>
      <c r="AE80" s="310">
        <f t="shared" si="235"/>
        <v>714000</v>
      </c>
      <c r="AF80" s="310">
        <f t="shared" si="235"/>
        <v>765000</v>
      </c>
      <c r="AG80" s="310">
        <f t="shared" si="235"/>
        <v>714000</v>
      </c>
      <c r="AH80" s="310">
        <f t="shared" si="235"/>
        <v>765000</v>
      </c>
      <c r="AI80" s="310">
        <f t="shared" si="235"/>
        <v>714000</v>
      </c>
      <c r="AJ80" s="310">
        <f t="shared" si="235"/>
        <v>765000</v>
      </c>
      <c r="AK80" s="310">
        <f t="shared" si="235"/>
        <v>714000</v>
      </c>
      <c r="AL80" s="310">
        <f t="shared" si="235"/>
        <v>765000</v>
      </c>
      <c r="AM80" s="310">
        <f t="shared" si="235"/>
        <v>714000</v>
      </c>
      <c r="AN80" s="310">
        <f t="shared" si="235"/>
        <v>787500</v>
      </c>
      <c r="AO80" s="310">
        <f t="shared" si="235"/>
        <v>735000</v>
      </c>
      <c r="AP80" s="310">
        <f t="shared" si="235"/>
        <v>787500</v>
      </c>
      <c r="AQ80" s="310">
        <f t="shared" si="235"/>
        <v>735000</v>
      </c>
      <c r="AR80" s="310">
        <f t="shared" si="235"/>
        <v>787500</v>
      </c>
      <c r="AS80" s="310">
        <f t="shared" si="235"/>
        <v>735000</v>
      </c>
      <c r="AT80" s="310">
        <f t="shared" si="235"/>
        <v>787500</v>
      </c>
      <c r="AU80" s="310">
        <f t="shared" si="235"/>
        <v>735000</v>
      </c>
      <c r="AV80" s="310">
        <f t="shared" si="235"/>
        <v>787500</v>
      </c>
      <c r="AW80" s="310">
        <f t="shared" si="235"/>
        <v>735000</v>
      </c>
      <c r="AX80" s="310">
        <f t="shared" si="235"/>
        <v>810000</v>
      </c>
      <c r="AY80" s="310">
        <f t="shared" si="235"/>
        <v>756000</v>
      </c>
      <c r="AZ80" s="310">
        <f t="shared" si="235"/>
        <v>810000</v>
      </c>
      <c r="BA80" s="310">
        <f t="shared" si="235"/>
        <v>756000</v>
      </c>
      <c r="BB80" s="310">
        <f t="shared" si="235"/>
        <v>810000</v>
      </c>
      <c r="BC80" s="310">
        <f t="shared" si="235"/>
        <v>756000</v>
      </c>
      <c r="BD80" s="310">
        <f t="shared" si="235"/>
        <v>810000</v>
      </c>
      <c r="BE80" s="310">
        <f t="shared" si="235"/>
        <v>756000</v>
      </c>
      <c r="BF80" s="310">
        <f t="shared" si="235"/>
        <v>810000</v>
      </c>
      <c r="BG80" s="310">
        <f t="shared" si="235"/>
        <v>756000</v>
      </c>
      <c r="BH80" s="310">
        <f t="shared" si="235"/>
        <v>756000</v>
      </c>
      <c r="BI80" s="310">
        <f t="shared" si="235"/>
        <v>810000</v>
      </c>
      <c r="BJ80" s="310">
        <f t="shared" si="235"/>
        <v>756000</v>
      </c>
      <c r="BK80" s="310">
        <f t="shared" si="235"/>
        <v>810000</v>
      </c>
      <c r="BL80" s="310">
        <f t="shared" si="235"/>
        <v>756000</v>
      </c>
      <c r="BM80" s="310">
        <f t="shared" si="235"/>
        <v>810000</v>
      </c>
      <c r="BN80" s="310">
        <f t="shared" si="235"/>
        <v>756000</v>
      </c>
      <c r="BO80" s="310">
        <f t="shared" si="235"/>
        <v>810000</v>
      </c>
      <c r="BP80" s="310">
        <f t="shared" si="235"/>
        <v>756000</v>
      </c>
      <c r="BQ80" s="310">
        <f t="shared" ref="BQ80:DJ80" si="236" xml:space="preserve"> BQ$46</f>
        <v>756000</v>
      </c>
      <c r="BR80" s="310">
        <f t="shared" si="236"/>
        <v>810000</v>
      </c>
      <c r="BS80" s="310">
        <f t="shared" si="236"/>
        <v>756000</v>
      </c>
      <c r="BT80" s="310">
        <f t="shared" si="236"/>
        <v>810000</v>
      </c>
      <c r="BU80" s="310">
        <f t="shared" si="236"/>
        <v>756000</v>
      </c>
      <c r="BV80" s="310">
        <f t="shared" si="236"/>
        <v>810000</v>
      </c>
      <c r="BW80" s="310">
        <f t="shared" si="236"/>
        <v>944999.99999999988</v>
      </c>
      <c r="BX80" s="310">
        <f t="shared" si="236"/>
        <v>882000</v>
      </c>
      <c r="BY80" s="310">
        <f t="shared" si="236"/>
        <v>944999.99999999988</v>
      </c>
      <c r="BZ80" s="310">
        <f t="shared" si="236"/>
        <v>823200</v>
      </c>
      <c r="CA80" s="310">
        <f t="shared" si="236"/>
        <v>882000</v>
      </c>
      <c r="CB80" s="310">
        <f t="shared" si="236"/>
        <v>823200</v>
      </c>
      <c r="CC80" s="310">
        <f t="shared" si="236"/>
        <v>882000</v>
      </c>
      <c r="CD80" s="310">
        <f t="shared" si="236"/>
        <v>735000</v>
      </c>
      <c r="CE80" s="310">
        <f t="shared" si="236"/>
        <v>787500</v>
      </c>
      <c r="CF80" s="310">
        <f t="shared" si="236"/>
        <v>735000</v>
      </c>
      <c r="CG80" s="310">
        <f t="shared" si="236"/>
        <v>742500</v>
      </c>
      <c r="CH80" s="310">
        <f t="shared" si="236"/>
        <v>693000</v>
      </c>
      <c r="CI80" s="310">
        <f t="shared" si="236"/>
        <v>742500</v>
      </c>
      <c r="CJ80" s="310">
        <f t="shared" si="236"/>
        <v>693000</v>
      </c>
      <c r="CK80" s="310">
        <f t="shared" si="236"/>
        <v>742500</v>
      </c>
      <c r="CL80" s="310">
        <f t="shared" si="236"/>
        <v>693000</v>
      </c>
      <c r="CM80" s="310">
        <f t="shared" si="236"/>
        <v>742500</v>
      </c>
      <c r="CN80" s="310">
        <f t="shared" si="236"/>
        <v>693000</v>
      </c>
      <c r="CO80" s="310">
        <f t="shared" si="236"/>
        <v>742500</v>
      </c>
      <c r="CP80" s="310">
        <f t="shared" si="236"/>
        <v>693000</v>
      </c>
      <c r="CQ80" s="310">
        <f t="shared" si="236"/>
        <v>765000</v>
      </c>
      <c r="CR80" s="310">
        <f t="shared" si="236"/>
        <v>714000</v>
      </c>
      <c r="CS80" s="310">
        <f t="shared" si="236"/>
        <v>765000</v>
      </c>
      <c r="CT80" s="310">
        <f t="shared" si="236"/>
        <v>714000</v>
      </c>
      <c r="CU80" s="310">
        <f t="shared" si="236"/>
        <v>765000</v>
      </c>
      <c r="CV80" s="310">
        <f t="shared" si="236"/>
        <v>714000</v>
      </c>
      <c r="CW80" s="310">
        <f t="shared" si="236"/>
        <v>765000</v>
      </c>
      <c r="CX80" s="310">
        <f t="shared" si="236"/>
        <v>714000</v>
      </c>
      <c r="CY80" s="310">
        <f t="shared" si="236"/>
        <v>765000</v>
      </c>
      <c r="CZ80" s="310">
        <f t="shared" si="236"/>
        <v>714000</v>
      </c>
      <c r="DA80" s="310">
        <f t="shared" si="236"/>
        <v>787500</v>
      </c>
      <c r="DB80" s="310">
        <f t="shared" si="236"/>
        <v>735000</v>
      </c>
      <c r="DC80" s="310">
        <f t="shared" si="236"/>
        <v>787500</v>
      </c>
      <c r="DD80" s="310">
        <f t="shared" si="236"/>
        <v>735000</v>
      </c>
      <c r="DE80" s="310">
        <f t="shared" si="236"/>
        <v>787500</v>
      </c>
      <c r="DF80" s="310">
        <f t="shared" si="236"/>
        <v>735000</v>
      </c>
      <c r="DG80" s="310">
        <f t="shared" si="236"/>
        <v>787500</v>
      </c>
      <c r="DH80" s="310">
        <f t="shared" si="236"/>
        <v>0</v>
      </c>
      <c r="DI80" s="310">
        <f t="shared" si="236"/>
        <v>0</v>
      </c>
      <c r="DJ80" s="310">
        <f t="shared" si="236"/>
        <v>0</v>
      </c>
    </row>
    <row r="81" spans="1:114" s="318" customFormat="1" x14ac:dyDescent="0.25">
      <c r="A81" s="315"/>
      <c r="B81" s="315"/>
      <c r="C81" s="316"/>
      <c r="D81" s="317"/>
      <c r="E81" s="310" t="str">
        <f t="shared" ref="E81:BP81" si="237" xml:space="preserve"> E$47</f>
        <v>Occupancy - international chartered</v>
      </c>
      <c r="F81" s="310">
        <f t="shared" si="237"/>
        <v>0</v>
      </c>
      <c r="G81" s="310" t="str">
        <f t="shared" si="237"/>
        <v>passenger occ</v>
      </c>
      <c r="H81" s="310">
        <f t="shared" si="237"/>
        <v>0</v>
      </c>
      <c r="I81" s="310">
        <f t="shared" si="237"/>
        <v>0</v>
      </c>
      <c r="J81" s="310">
        <f t="shared" si="237"/>
        <v>0</v>
      </c>
      <c r="K81" s="310">
        <f t="shared" si="237"/>
        <v>0</v>
      </c>
      <c r="L81" s="310">
        <f t="shared" si="237"/>
        <v>254345</v>
      </c>
      <c r="M81" s="310">
        <f t="shared" si="237"/>
        <v>256620</v>
      </c>
      <c r="N81" s="310">
        <f t="shared" si="237"/>
        <v>278005</v>
      </c>
      <c r="O81" s="310">
        <f t="shared" si="237"/>
        <v>300300</v>
      </c>
      <c r="P81" s="310">
        <f t="shared" si="237"/>
        <v>325325</v>
      </c>
      <c r="Q81" s="310">
        <f t="shared" si="237"/>
        <v>300300</v>
      </c>
      <c r="R81" s="310">
        <f t="shared" si="237"/>
        <v>325325</v>
      </c>
      <c r="S81" s="310">
        <f t="shared" si="237"/>
        <v>365820</v>
      </c>
      <c r="T81" s="310">
        <f t="shared" si="237"/>
        <v>396305</v>
      </c>
      <c r="U81" s="310">
        <f t="shared" si="237"/>
        <v>409500</v>
      </c>
      <c r="V81" s="310">
        <f t="shared" si="237"/>
        <v>443625</v>
      </c>
      <c r="W81" s="310">
        <f t="shared" si="237"/>
        <v>464100</v>
      </c>
      <c r="X81" s="310">
        <f t="shared" si="237"/>
        <v>502775</v>
      </c>
      <c r="Y81" s="310">
        <f t="shared" si="237"/>
        <v>464100</v>
      </c>
      <c r="Z81" s="310">
        <f t="shared" si="237"/>
        <v>502775</v>
      </c>
      <c r="AA81" s="310">
        <f t="shared" si="237"/>
        <v>464100</v>
      </c>
      <c r="AB81" s="310">
        <f t="shared" si="237"/>
        <v>502775</v>
      </c>
      <c r="AC81" s="310">
        <f t="shared" si="237"/>
        <v>464100</v>
      </c>
      <c r="AD81" s="310">
        <f t="shared" si="237"/>
        <v>502775</v>
      </c>
      <c r="AE81" s="310">
        <f t="shared" si="237"/>
        <v>464100</v>
      </c>
      <c r="AF81" s="310">
        <f t="shared" si="237"/>
        <v>502775</v>
      </c>
      <c r="AG81" s="310">
        <f t="shared" si="237"/>
        <v>464100</v>
      </c>
      <c r="AH81" s="310">
        <f t="shared" si="237"/>
        <v>502775</v>
      </c>
      <c r="AI81" s="310">
        <f t="shared" si="237"/>
        <v>464100</v>
      </c>
      <c r="AJ81" s="310">
        <f t="shared" si="237"/>
        <v>502775</v>
      </c>
      <c r="AK81" s="310">
        <f t="shared" si="237"/>
        <v>464100</v>
      </c>
      <c r="AL81" s="310">
        <f t="shared" si="237"/>
        <v>502775</v>
      </c>
      <c r="AM81" s="310">
        <f t="shared" si="237"/>
        <v>464100</v>
      </c>
      <c r="AN81" s="310">
        <f t="shared" si="237"/>
        <v>502775</v>
      </c>
      <c r="AO81" s="310">
        <f t="shared" si="237"/>
        <v>464100</v>
      </c>
      <c r="AP81" s="310">
        <f t="shared" si="237"/>
        <v>502775</v>
      </c>
      <c r="AQ81" s="310">
        <f t="shared" si="237"/>
        <v>464100</v>
      </c>
      <c r="AR81" s="310">
        <f t="shared" si="237"/>
        <v>502775</v>
      </c>
      <c r="AS81" s="310">
        <f t="shared" si="237"/>
        <v>464100</v>
      </c>
      <c r="AT81" s="310">
        <f t="shared" si="237"/>
        <v>502775</v>
      </c>
      <c r="AU81" s="310">
        <f t="shared" si="237"/>
        <v>464100</v>
      </c>
      <c r="AV81" s="310">
        <f t="shared" si="237"/>
        <v>502775</v>
      </c>
      <c r="AW81" s="310">
        <f t="shared" si="237"/>
        <v>464100</v>
      </c>
      <c r="AX81" s="310">
        <f t="shared" si="237"/>
        <v>502775</v>
      </c>
      <c r="AY81" s="310">
        <f t="shared" si="237"/>
        <v>464100</v>
      </c>
      <c r="AZ81" s="310">
        <f t="shared" si="237"/>
        <v>502775</v>
      </c>
      <c r="BA81" s="310">
        <f t="shared" si="237"/>
        <v>464100</v>
      </c>
      <c r="BB81" s="310">
        <f t="shared" si="237"/>
        <v>502775</v>
      </c>
      <c r="BC81" s="310">
        <f t="shared" si="237"/>
        <v>464100</v>
      </c>
      <c r="BD81" s="310">
        <f t="shared" si="237"/>
        <v>502775</v>
      </c>
      <c r="BE81" s="310">
        <f t="shared" si="237"/>
        <v>464100</v>
      </c>
      <c r="BF81" s="310">
        <f t="shared" si="237"/>
        <v>502775</v>
      </c>
      <c r="BG81" s="310">
        <f t="shared" si="237"/>
        <v>464100</v>
      </c>
      <c r="BH81" s="310">
        <f t="shared" si="237"/>
        <v>502775</v>
      </c>
      <c r="BI81" s="310">
        <f t="shared" si="237"/>
        <v>464100</v>
      </c>
      <c r="BJ81" s="310">
        <f t="shared" si="237"/>
        <v>502775</v>
      </c>
      <c r="BK81" s="310">
        <f t="shared" si="237"/>
        <v>464100</v>
      </c>
      <c r="BL81" s="310">
        <f t="shared" si="237"/>
        <v>502775</v>
      </c>
      <c r="BM81" s="310">
        <f t="shared" si="237"/>
        <v>464100</v>
      </c>
      <c r="BN81" s="310">
        <f t="shared" si="237"/>
        <v>502775</v>
      </c>
      <c r="BO81" s="310">
        <f t="shared" si="237"/>
        <v>464100</v>
      </c>
      <c r="BP81" s="310">
        <f t="shared" si="237"/>
        <v>502775</v>
      </c>
      <c r="BQ81" s="310">
        <f t="shared" ref="BQ81:DJ81" si="238" xml:space="preserve"> BQ$47</f>
        <v>464100</v>
      </c>
      <c r="BR81" s="310">
        <f t="shared" si="238"/>
        <v>502775</v>
      </c>
      <c r="BS81" s="310">
        <f t="shared" si="238"/>
        <v>464100</v>
      </c>
      <c r="BT81" s="310">
        <f t="shared" si="238"/>
        <v>502775</v>
      </c>
      <c r="BU81" s="310">
        <f t="shared" si="238"/>
        <v>464100</v>
      </c>
      <c r="BV81" s="310">
        <f t="shared" si="238"/>
        <v>502775</v>
      </c>
      <c r="BW81" s="310">
        <f t="shared" si="238"/>
        <v>218855</v>
      </c>
      <c r="BX81" s="310">
        <f t="shared" si="238"/>
        <v>234780</v>
      </c>
      <c r="BY81" s="310">
        <f t="shared" si="238"/>
        <v>254345</v>
      </c>
      <c r="BZ81" s="310">
        <f t="shared" si="238"/>
        <v>256620</v>
      </c>
      <c r="CA81" s="310">
        <f t="shared" si="238"/>
        <v>278005</v>
      </c>
      <c r="CB81" s="310">
        <f t="shared" si="238"/>
        <v>300300</v>
      </c>
      <c r="CC81" s="310">
        <f t="shared" si="238"/>
        <v>325325</v>
      </c>
      <c r="CD81" s="310">
        <f t="shared" si="238"/>
        <v>300300</v>
      </c>
      <c r="CE81" s="310">
        <f t="shared" si="238"/>
        <v>325325</v>
      </c>
      <c r="CF81" s="310">
        <f t="shared" si="238"/>
        <v>365820</v>
      </c>
      <c r="CG81" s="310">
        <f t="shared" si="238"/>
        <v>396305</v>
      </c>
      <c r="CH81" s="310">
        <f t="shared" si="238"/>
        <v>409500</v>
      </c>
      <c r="CI81" s="310">
        <f t="shared" si="238"/>
        <v>443625</v>
      </c>
      <c r="CJ81" s="310">
        <f t="shared" si="238"/>
        <v>464100</v>
      </c>
      <c r="CK81" s="310">
        <f t="shared" si="238"/>
        <v>502775</v>
      </c>
      <c r="CL81" s="310">
        <f t="shared" si="238"/>
        <v>464100</v>
      </c>
      <c r="CM81" s="310">
        <f t="shared" si="238"/>
        <v>502775</v>
      </c>
      <c r="CN81" s="310">
        <f t="shared" si="238"/>
        <v>464100</v>
      </c>
      <c r="CO81" s="310">
        <f t="shared" si="238"/>
        <v>502775</v>
      </c>
      <c r="CP81" s="310">
        <f t="shared" si="238"/>
        <v>464100</v>
      </c>
      <c r="CQ81" s="310">
        <f t="shared" si="238"/>
        <v>502775</v>
      </c>
      <c r="CR81" s="310">
        <f t="shared" si="238"/>
        <v>464100</v>
      </c>
      <c r="CS81" s="310">
        <f t="shared" si="238"/>
        <v>502775</v>
      </c>
      <c r="CT81" s="310">
        <f t="shared" si="238"/>
        <v>464100</v>
      </c>
      <c r="CU81" s="310">
        <f t="shared" si="238"/>
        <v>502775</v>
      </c>
      <c r="CV81" s="310">
        <f t="shared" si="238"/>
        <v>464100</v>
      </c>
      <c r="CW81" s="310">
        <f t="shared" si="238"/>
        <v>502775</v>
      </c>
      <c r="CX81" s="310">
        <f t="shared" si="238"/>
        <v>464100</v>
      </c>
      <c r="CY81" s="310">
        <f t="shared" si="238"/>
        <v>502775</v>
      </c>
      <c r="CZ81" s="310">
        <f t="shared" si="238"/>
        <v>464100</v>
      </c>
      <c r="DA81" s="310">
        <f t="shared" si="238"/>
        <v>502775</v>
      </c>
      <c r="DB81" s="310">
        <f t="shared" si="238"/>
        <v>464100</v>
      </c>
      <c r="DC81" s="310">
        <f t="shared" si="238"/>
        <v>502775</v>
      </c>
      <c r="DD81" s="310">
        <f t="shared" si="238"/>
        <v>464100</v>
      </c>
      <c r="DE81" s="310">
        <f t="shared" si="238"/>
        <v>502775</v>
      </c>
      <c r="DF81" s="310">
        <f t="shared" si="238"/>
        <v>464100</v>
      </c>
      <c r="DG81" s="310">
        <f t="shared" si="238"/>
        <v>502775</v>
      </c>
      <c r="DH81" s="310">
        <f t="shared" si="238"/>
        <v>0</v>
      </c>
      <c r="DI81" s="310">
        <f t="shared" si="238"/>
        <v>0</v>
      </c>
      <c r="DJ81" s="310">
        <f t="shared" si="238"/>
        <v>0</v>
      </c>
    </row>
    <row r="82" spans="1:114" s="318" customFormat="1" x14ac:dyDescent="0.25">
      <c r="A82" s="315"/>
      <c r="B82" s="315"/>
      <c r="C82" s="316"/>
      <c r="D82" s="317"/>
      <c r="E82" s="310" t="str">
        <f t="shared" ref="E82:BP82" si="239" xml:space="preserve"> E$48</f>
        <v>Occupancy - international scheduled</v>
      </c>
      <c r="F82" s="310">
        <f t="shared" si="239"/>
        <v>0</v>
      </c>
      <c r="G82" s="310" t="str">
        <f t="shared" si="239"/>
        <v>passenger occ</v>
      </c>
      <c r="H82" s="310">
        <f t="shared" si="239"/>
        <v>0</v>
      </c>
      <c r="I82" s="310">
        <f t="shared" si="239"/>
        <v>0</v>
      </c>
      <c r="J82" s="310">
        <f t="shared" si="239"/>
        <v>0</v>
      </c>
      <c r="K82" s="310">
        <f t="shared" si="239"/>
        <v>0</v>
      </c>
      <c r="L82" s="310">
        <f t="shared" si="239"/>
        <v>140400</v>
      </c>
      <c r="M82" s="310">
        <f t="shared" si="239"/>
        <v>165750</v>
      </c>
      <c r="N82" s="310">
        <f t="shared" si="239"/>
        <v>165750</v>
      </c>
      <c r="O82" s="310">
        <f t="shared" si="239"/>
        <v>146250</v>
      </c>
      <c r="P82" s="310">
        <f t="shared" si="239"/>
        <v>146250</v>
      </c>
      <c r="Q82" s="310">
        <f t="shared" si="239"/>
        <v>190125</v>
      </c>
      <c r="R82" s="310">
        <f t="shared" si="239"/>
        <v>190125</v>
      </c>
      <c r="S82" s="310">
        <f t="shared" si="239"/>
        <v>190125</v>
      </c>
      <c r="T82" s="310">
        <f t="shared" si="239"/>
        <v>190125</v>
      </c>
      <c r="U82" s="310">
        <f t="shared" si="239"/>
        <v>190125</v>
      </c>
      <c r="V82" s="310">
        <f t="shared" si="239"/>
        <v>190125</v>
      </c>
      <c r="W82" s="310">
        <f t="shared" si="239"/>
        <v>190125</v>
      </c>
      <c r="X82" s="310">
        <f t="shared" si="239"/>
        <v>190125</v>
      </c>
      <c r="Y82" s="310">
        <f t="shared" si="239"/>
        <v>190125</v>
      </c>
      <c r="Z82" s="310">
        <f t="shared" si="239"/>
        <v>190125</v>
      </c>
      <c r="AA82" s="310">
        <f t="shared" si="239"/>
        <v>190125</v>
      </c>
      <c r="AB82" s="310">
        <f t="shared" si="239"/>
        <v>190125</v>
      </c>
      <c r="AC82" s="310">
        <f t="shared" si="239"/>
        <v>190125</v>
      </c>
      <c r="AD82" s="310">
        <f t="shared" si="239"/>
        <v>190125</v>
      </c>
      <c r="AE82" s="310">
        <f t="shared" si="239"/>
        <v>190125</v>
      </c>
      <c r="AF82" s="310">
        <f t="shared" si="239"/>
        <v>190125</v>
      </c>
      <c r="AG82" s="310">
        <f t="shared" si="239"/>
        <v>190125</v>
      </c>
      <c r="AH82" s="310">
        <f t="shared" si="239"/>
        <v>190125</v>
      </c>
      <c r="AI82" s="310">
        <f t="shared" si="239"/>
        <v>190125</v>
      </c>
      <c r="AJ82" s="310">
        <f t="shared" si="239"/>
        <v>190125</v>
      </c>
      <c r="AK82" s="310">
        <f t="shared" si="239"/>
        <v>190125</v>
      </c>
      <c r="AL82" s="310">
        <f t="shared" si="239"/>
        <v>190125</v>
      </c>
      <c r="AM82" s="310">
        <f t="shared" si="239"/>
        <v>190125</v>
      </c>
      <c r="AN82" s="310">
        <f t="shared" si="239"/>
        <v>190125</v>
      </c>
      <c r="AO82" s="310">
        <f t="shared" si="239"/>
        <v>190125</v>
      </c>
      <c r="AP82" s="310">
        <f t="shared" si="239"/>
        <v>190125</v>
      </c>
      <c r="AQ82" s="310">
        <f t="shared" si="239"/>
        <v>190125</v>
      </c>
      <c r="AR82" s="310">
        <f t="shared" si="239"/>
        <v>190125</v>
      </c>
      <c r="AS82" s="310">
        <f t="shared" si="239"/>
        <v>190125</v>
      </c>
      <c r="AT82" s="310">
        <f t="shared" si="239"/>
        <v>190125</v>
      </c>
      <c r="AU82" s="310">
        <f t="shared" si="239"/>
        <v>190125</v>
      </c>
      <c r="AV82" s="310">
        <f t="shared" si="239"/>
        <v>190125</v>
      </c>
      <c r="AW82" s="310">
        <f t="shared" si="239"/>
        <v>190125</v>
      </c>
      <c r="AX82" s="310">
        <f t="shared" si="239"/>
        <v>204750</v>
      </c>
      <c r="AY82" s="310">
        <f t="shared" si="239"/>
        <v>204750</v>
      </c>
      <c r="AZ82" s="310">
        <f t="shared" si="239"/>
        <v>204750</v>
      </c>
      <c r="BA82" s="310">
        <f t="shared" si="239"/>
        <v>204750</v>
      </c>
      <c r="BB82" s="310">
        <f t="shared" si="239"/>
        <v>204750</v>
      </c>
      <c r="BC82" s="310">
        <f t="shared" si="239"/>
        <v>204750</v>
      </c>
      <c r="BD82" s="310">
        <f t="shared" si="239"/>
        <v>204750</v>
      </c>
      <c r="BE82" s="310">
        <f t="shared" si="239"/>
        <v>204750</v>
      </c>
      <c r="BF82" s="310">
        <f t="shared" si="239"/>
        <v>204750</v>
      </c>
      <c r="BG82" s="310">
        <f t="shared" si="239"/>
        <v>204750</v>
      </c>
      <c r="BH82" s="310">
        <f t="shared" si="239"/>
        <v>204750</v>
      </c>
      <c r="BI82" s="310">
        <f t="shared" si="239"/>
        <v>204750</v>
      </c>
      <c r="BJ82" s="310">
        <f t="shared" si="239"/>
        <v>204750</v>
      </c>
      <c r="BK82" s="310">
        <f t="shared" si="239"/>
        <v>204750</v>
      </c>
      <c r="BL82" s="310">
        <f t="shared" si="239"/>
        <v>204750</v>
      </c>
      <c r="BM82" s="310">
        <f t="shared" si="239"/>
        <v>204750</v>
      </c>
      <c r="BN82" s="310">
        <f t="shared" si="239"/>
        <v>204750</v>
      </c>
      <c r="BO82" s="310">
        <f t="shared" si="239"/>
        <v>204750</v>
      </c>
      <c r="BP82" s="310">
        <f t="shared" si="239"/>
        <v>204750</v>
      </c>
      <c r="BQ82" s="310">
        <f t="shared" ref="BQ82:DJ82" si="240" xml:space="preserve"> BQ$48</f>
        <v>204750</v>
      </c>
      <c r="BR82" s="310">
        <f t="shared" si="240"/>
        <v>204750</v>
      </c>
      <c r="BS82" s="310">
        <f t="shared" si="240"/>
        <v>204750</v>
      </c>
      <c r="BT82" s="310">
        <f t="shared" si="240"/>
        <v>204750</v>
      </c>
      <c r="BU82" s="310">
        <f t="shared" si="240"/>
        <v>204750</v>
      </c>
      <c r="BV82" s="310">
        <f t="shared" si="240"/>
        <v>204750</v>
      </c>
      <c r="BW82" s="310">
        <f t="shared" si="240"/>
        <v>156000</v>
      </c>
      <c r="BX82" s="310">
        <f t="shared" si="240"/>
        <v>140400</v>
      </c>
      <c r="BY82" s="310">
        <f t="shared" si="240"/>
        <v>140400</v>
      </c>
      <c r="BZ82" s="310">
        <f t="shared" si="240"/>
        <v>165750</v>
      </c>
      <c r="CA82" s="310">
        <f t="shared" si="240"/>
        <v>165750</v>
      </c>
      <c r="CB82" s="310">
        <f t="shared" si="240"/>
        <v>146250</v>
      </c>
      <c r="CC82" s="310">
        <f t="shared" si="240"/>
        <v>146250</v>
      </c>
      <c r="CD82" s="310">
        <f t="shared" si="240"/>
        <v>190125</v>
      </c>
      <c r="CE82" s="310">
        <f t="shared" si="240"/>
        <v>190125</v>
      </c>
      <c r="CF82" s="310">
        <f t="shared" si="240"/>
        <v>190125</v>
      </c>
      <c r="CG82" s="310">
        <f t="shared" si="240"/>
        <v>190125</v>
      </c>
      <c r="CH82" s="310">
        <f t="shared" si="240"/>
        <v>190125</v>
      </c>
      <c r="CI82" s="310">
        <f t="shared" si="240"/>
        <v>190125</v>
      </c>
      <c r="CJ82" s="310">
        <f t="shared" si="240"/>
        <v>190125</v>
      </c>
      <c r="CK82" s="310">
        <f t="shared" si="240"/>
        <v>190125</v>
      </c>
      <c r="CL82" s="310">
        <f t="shared" si="240"/>
        <v>190125</v>
      </c>
      <c r="CM82" s="310">
        <f t="shared" si="240"/>
        <v>190125</v>
      </c>
      <c r="CN82" s="310">
        <f t="shared" si="240"/>
        <v>190125</v>
      </c>
      <c r="CO82" s="310">
        <f t="shared" si="240"/>
        <v>190125</v>
      </c>
      <c r="CP82" s="310">
        <f t="shared" si="240"/>
        <v>190125</v>
      </c>
      <c r="CQ82" s="310">
        <f t="shared" si="240"/>
        <v>190125</v>
      </c>
      <c r="CR82" s="310">
        <f t="shared" si="240"/>
        <v>190125</v>
      </c>
      <c r="CS82" s="310">
        <f t="shared" si="240"/>
        <v>190125</v>
      </c>
      <c r="CT82" s="310">
        <f t="shared" si="240"/>
        <v>190125</v>
      </c>
      <c r="CU82" s="310">
        <f t="shared" si="240"/>
        <v>190125</v>
      </c>
      <c r="CV82" s="310">
        <f t="shared" si="240"/>
        <v>190125</v>
      </c>
      <c r="CW82" s="310">
        <f t="shared" si="240"/>
        <v>190125</v>
      </c>
      <c r="CX82" s="310">
        <f t="shared" si="240"/>
        <v>190125</v>
      </c>
      <c r="CY82" s="310">
        <f t="shared" si="240"/>
        <v>190125</v>
      </c>
      <c r="CZ82" s="310">
        <f t="shared" si="240"/>
        <v>190125</v>
      </c>
      <c r="DA82" s="310">
        <f t="shared" si="240"/>
        <v>190125</v>
      </c>
      <c r="DB82" s="310">
        <f t="shared" si="240"/>
        <v>190125</v>
      </c>
      <c r="DC82" s="310">
        <f t="shared" si="240"/>
        <v>190125</v>
      </c>
      <c r="DD82" s="310">
        <f t="shared" si="240"/>
        <v>190125</v>
      </c>
      <c r="DE82" s="310">
        <f t="shared" si="240"/>
        <v>190125</v>
      </c>
      <c r="DF82" s="310">
        <f t="shared" si="240"/>
        <v>190125</v>
      </c>
      <c r="DG82" s="310">
        <f t="shared" si="240"/>
        <v>190125</v>
      </c>
      <c r="DH82" s="310">
        <f t="shared" si="240"/>
        <v>0</v>
      </c>
      <c r="DI82" s="310">
        <f t="shared" si="240"/>
        <v>0</v>
      </c>
      <c r="DJ82" s="310">
        <f t="shared" si="240"/>
        <v>0</v>
      </c>
    </row>
    <row r="83" spans="1:114" x14ac:dyDescent="0.25">
      <c r="E83" s="348" t="str">
        <f t="shared" ref="E83:AJ83" si="241" xml:space="preserve"> E$59</f>
        <v>Escalated space revenue</v>
      </c>
      <c r="F83" s="348">
        <f t="shared" si="241"/>
        <v>0</v>
      </c>
      <c r="G83" s="348" t="str">
        <f t="shared" si="241"/>
        <v>$/p</v>
      </c>
      <c r="H83" s="348">
        <f t="shared" si="241"/>
        <v>0</v>
      </c>
      <c r="I83" s="348">
        <f t="shared" si="241"/>
        <v>0</v>
      </c>
      <c r="J83" s="348">
        <f t="shared" si="241"/>
        <v>0</v>
      </c>
      <c r="K83" s="348">
        <f t="shared" si="241"/>
        <v>8.5</v>
      </c>
      <c r="L83" s="348">
        <f t="shared" si="241"/>
        <v>8.67</v>
      </c>
      <c r="M83" s="348">
        <f t="shared" si="241"/>
        <v>8.843399999999999</v>
      </c>
      <c r="N83" s="348">
        <f t="shared" si="241"/>
        <v>9.0202679999999997</v>
      </c>
      <c r="O83" s="348">
        <f t="shared" si="241"/>
        <v>9.2006733599999997</v>
      </c>
      <c r="P83" s="348">
        <f t="shared" si="241"/>
        <v>9.3616851438000008</v>
      </c>
      <c r="Q83" s="348">
        <f t="shared" si="241"/>
        <v>9.5255146338165009</v>
      </c>
      <c r="R83" s="348">
        <f t="shared" si="241"/>
        <v>9.6922111399082898</v>
      </c>
      <c r="S83" s="348">
        <f t="shared" si="241"/>
        <v>9.8618248348566855</v>
      </c>
      <c r="T83" s="348">
        <f t="shared" si="241"/>
        <v>10.009752207379535</v>
      </c>
      <c r="U83" s="348">
        <f t="shared" si="241"/>
        <v>10.159898490490226</v>
      </c>
      <c r="V83" s="348">
        <f t="shared" si="241"/>
        <v>10.312296967847578</v>
      </c>
      <c r="W83" s="348">
        <f t="shared" si="241"/>
        <v>10.466981422365292</v>
      </c>
      <c r="X83" s="348">
        <f t="shared" si="241"/>
        <v>10.597818690144855</v>
      </c>
      <c r="Y83" s="348">
        <f t="shared" si="241"/>
        <v>10.730291423771668</v>
      </c>
      <c r="Z83" s="348">
        <f t="shared" si="241"/>
        <v>10.864420066568812</v>
      </c>
      <c r="AA83" s="348">
        <f t="shared" si="241"/>
        <v>11.000225317400922</v>
      </c>
      <c r="AB83" s="348">
        <f t="shared" si="241"/>
        <v>11.11022757057493</v>
      </c>
      <c r="AC83" s="348">
        <f t="shared" si="241"/>
        <v>11.22132984628068</v>
      </c>
      <c r="AD83" s="348">
        <f t="shared" si="241"/>
        <v>11.333543144743485</v>
      </c>
      <c r="AE83" s="348">
        <f t="shared" si="241"/>
        <v>11.446878576190922</v>
      </c>
      <c r="AF83" s="348">
        <f t="shared" si="241"/>
        <v>11.561347361952832</v>
      </c>
      <c r="AG83" s="348">
        <f t="shared" si="241"/>
        <v>11.676960835572359</v>
      </c>
      <c r="AH83" s="348">
        <f t="shared" si="241"/>
        <v>11.793730443928084</v>
      </c>
      <c r="AI83" s="348">
        <f t="shared" si="241"/>
        <v>11.911667748367364</v>
      </c>
      <c r="AJ83" s="348">
        <f t="shared" si="241"/>
        <v>12.030784425851039</v>
      </c>
      <c r="AK83" s="348">
        <f t="shared" ref="AK83:BP83" si="242" xml:space="preserve"> AK$59</f>
        <v>12.151092270109549</v>
      </c>
      <c r="AL83" s="348">
        <f t="shared" si="242"/>
        <v>12.272603192810646</v>
      </c>
      <c r="AM83" s="348">
        <f t="shared" si="242"/>
        <v>12.395329224738751</v>
      </c>
      <c r="AN83" s="348">
        <f t="shared" si="242"/>
        <v>12.519282516986138</v>
      </c>
      <c r="AO83" s="348">
        <f t="shared" si="242"/>
        <v>12.644475342155999</v>
      </c>
      <c r="AP83" s="348">
        <f t="shared" si="242"/>
        <v>12.77092009557756</v>
      </c>
      <c r="AQ83" s="348">
        <f t="shared" si="242"/>
        <v>12.898629296533336</v>
      </c>
      <c r="AR83" s="348">
        <f t="shared" si="242"/>
        <v>13.027615589498669</v>
      </c>
      <c r="AS83" s="348">
        <f t="shared" si="242"/>
        <v>13.157891745393657</v>
      </c>
      <c r="AT83" s="348">
        <f t="shared" si="242"/>
        <v>13.289470662847593</v>
      </c>
      <c r="AU83" s="348">
        <f t="shared" si="242"/>
        <v>13.422365369476069</v>
      </c>
      <c r="AV83" s="348">
        <f t="shared" si="242"/>
        <v>13.556589023170831</v>
      </c>
      <c r="AW83" s="348">
        <f t="shared" si="242"/>
        <v>13.69215491340254</v>
      </c>
      <c r="AX83" s="348">
        <f t="shared" si="242"/>
        <v>13.829076462536566</v>
      </c>
      <c r="AY83" s="348">
        <f t="shared" si="242"/>
        <v>13.967367227161933</v>
      </c>
      <c r="AZ83" s="348">
        <f t="shared" si="242"/>
        <v>14.107040899433551</v>
      </c>
      <c r="BA83" s="348">
        <f t="shared" si="242"/>
        <v>14.248111308427887</v>
      </c>
      <c r="BB83" s="348">
        <f t="shared" si="242"/>
        <v>14.390592421512167</v>
      </c>
      <c r="BC83" s="348">
        <f t="shared" si="242"/>
        <v>14.53449834572729</v>
      </c>
      <c r="BD83" s="348">
        <f t="shared" si="242"/>
        <v>14.679843329184562</v>
      </c>
      <c r="BE83" s="348">
        <f t="shared" si="242"/>
        <v>14.826641762476408</v>
      </c>
      <c r="BF83" s="348">
        <f t="shared" si="242"/>
        <v>14.974908180101172</v>
      </c>
      <c r="BG83" s="348">
        <f t="shared" si="242"/>
        <v>15.124657261902184</v>
      </c>
      <c r="BH83" s="348">
        <f t="shared" si="242"/>
        <v>15.275903834521207</v>
      </c>
      <c r="BI83" s="348">
        <f t="shared" si="242"/>
        <v>15.428662872866418</v>
      </c>
      <c r="BJ83" s="348">
        <f t="shared" si="242"/>
        <v>15.582949501595085</v>
      </c>
      <c r="BK83" s="348">
        <f t="shared" si="242"/>
        <v>15.738778996611035</v>
      </c>
      <c r="BL83" s="348">
        <f t="shared" si="242"/>
        <v>15.896166786577144</v>
      </c>
      <c r="BM83" s="348">
        <f t="shared" si="242"/>
        <v>16.055128454442919</v>
      </c>
      <c r="BN83" s="348">
        <f t="shared" si="242"/>
        <v>16.215679738987347</v>
      </c>
      <c r="BO83" s="348">
        <f t="shared" si="242"/>
        <v>16.37783653637722</v>
      </c>
      <c r="BP83" s="348">
        <f t="shared" si="242"/>
        <v>16.541614901740992</v>
      </c>
      <c r="BQ83" s="348">
        <f t="shared" ref="BQ83:CV83" si="243" xml:space="preserve"> BQ$59</f>
        <v>16.707031050758403</v>
      </c>
      <c r="BR83" s="348">
        <f t="shared" si="243"/>
        <v>16.874101361265986</v>
      </c>
      <c r="BS83" s="348">
        <f t="shared" si="243"/>
        <v>17.042842374878646</v>
      </c>
      <c r="BT83" s="348">
        <f t="shared" si="243"/>
        <v>17.21327079862743</v>
      </c>
      <c r="BU83" s="348">
        <f t="shared" si="243"/>
        <v>17.385403506613706</v>
      </c>
      <c r="BV83" s="348">
        <f t="shared" si="243"/>
        <v>17.559257541679845</v>
      </c>
      <c r="BW83" s="348">
        <f t="shared" si="243"/>
        <v>17.734850117096641</v>
      </c>
      <c r="BX83" s="348">
        <f t="shared" si="243"/>
        <v>17.912198618267606</v>
      </c>
      <c r="BY83" s="348">
        <f t="shared" si="243"/>
        <v>18.091320604450281</v>
      </c>
      <c r="BZ83" s="348">
        <f t="shared" si="243"/>
        <v>18.272233810494786</v>
      </c>
      <c r="CA83" s="348">
        <f t="shared" si="243"/>
        <v>18.454956148599734</v>
      </c>
      <c r="CB83" s="348">
        <f t="shared" si="243"/>
        <v>18.639505710085732</v>
      </c>
      <c r="CC83" s="348">
        <f t="shared" si="243"/>
        <v>18.825900767186592</v>
      </c>
      <c r="CD83" s="348">
        <f t="shared" si="243"/>
        <v>19.014159774858459</v>
      </c>
      <c r="CE83" s="348">
        <f t="shared" si="243"/>
        <v>19.204301372607045</v>
      </c>
      <c r="CF83" s="348">
        <f t="shared" si="243"/>
        <v>19.396344386333116</v>
      </c>
      <c r="CG83" s="348">
        <f t="shared" si="243"/>
        <v>19.590307830196448</v>
      </c>
      <c r="CH83" s="348">
        <f t="shared" si="243"/>
        <v>19.786210908498411</v>
      </c>
      <c r="CI83" s="348">
        <f t="shared" si="243"/>
        <v>19.984073017583395</v>
      </c>
      <c r="CJ83" s="348">
        <f t="shared" si="243"/>
        <v>20.183913747759227</v>
      </c>
      <c r="CK83" s="348">
        <f t="shared" si="243"/>
        <v>20.385752885236823</v>
      </c>
      <c r="CL83" s="348">
        <f t="shared" si="243"/>
        <v>20.58961041408919</v>
      </c>
      <c r="CM83" s="348">
        <f t="shared" si="243"/>
        <v>20.795506518230081</v>
      </c>
      <c r="CN83" s="348">
        <f t="shared" si="243"/>
        <v>21.003461583412381</v>
      </c>
      <c r="CO83" s="348">
        <f t="shared" si="243"/>
        <v>21.213496199246507</v>
      </c>
      <c r="CP83" s="348">
        <f t="shared" si="243"/>
        <v>21.425631161238968</v>
      </c>
      <c r="CQ83" s="348">
        <f t="shared" si="243"/>
        <v>21.639887472851356</v>
      </c>
      <c r="CR83" s="348">
        <f t="shared" si="243"/>
        <v>21.856286347579871</v>
      </c>
      <c r="CS83" s="348">
        <f t="shared" si="243"/>
        <v>22.074849211055671</v>
      </c>
      <c r="CT83" s="348">
        <f t="shared" si="243"/>
        <v>22.295597703166226</v>
      </c>
      <c r="CU83" s="348">
        <f t="shared" si="243"/>
        <v>22.51855368019789</v>
      </c>
      <c r="CV83" s="348">
        <f t="shared" si="243"/>
        <v>22.743739216999867</v>
      </c>
      <c r="CW83" s="348">
        <f t="shared" ref="CW83:DJ83" si="244" xml:space="preserve"> CW$59</f>
        <v>22.971176609169866</v>
      </c>
      <c r="CX83" s="348">
        <f t="shared" si="244"/>
        <v>23.200888375261567</v>
      </c>
      <c r="CY83" s="348">
        <f t="shared" si="244"/>
        <v>23.432897259014187</v>
      </c>
      <c r="CZ83" s="348">
        <f t="shared" si="244"/>
        <v>23.667226231604328</v>
      </c>
      <c r="DA83" s="348">
        <f t="shared" si="244"/>
        <v>23.903898493920373</v>
      </c>
      <c r="DB83" s="348">
        <f t="shared" si="244"/>
        <v>24.142937478859572</v>
      </c>
      <c r="DC83" s="348">
        <f t="shared" si="244"/>
        <v>24.384366853648171</v>
      </c>
      <c r="DD83" s="348">
        <f t="shared" si="244"/>
        <v>24.628210522184652</v>
      </c>
      <c r="DE83" s="348">
        <f t="shared" si="244"/>
        <v>24.8744926274065</v>
      </c>
      <c r="DF83" s="348">
        <f t="shared" si="244"/>
        <v>25.123237553680568</v>
      </c>
      <c r="DG83" s="348">
        <f t="shared" si="244"/>
        <v>25.374469929217376</v>
      </c>
      <c r="DH83" s="348">
        <f t="shared" si="244"/>
        <v>0</v>
      </c>
      <c r="DI83" s="348">
        <f t="shared" si="244"/>
        <v>0</v>
      </c>
      <c r="DJ83" s="348">
        <f t="shared" si="244"/>
        <v>0</v>
      </c>
    </row>
    <row r="84" spans="1:114" s="299" customFormat="1" x14ac:dyDescent="0.25">
      <c r="A84" s="297"/>
      <c r="B84" s="297"/>
      <c r="C84" s="298"/>
      <c r="E84" s="300" t="s">
        <v>85</v>
      </c>
      <c r="F84" s="300"/>
      <c r="G84" s="300" t="str">
        <f>smu</f>
        <v>$ 000s</v>
      </c>
      <c r="H84" s="300"/>
      <c r="I84" s="300"/>
      <c r="J84" s="300">
        <f t="shared" ref="J84:AO84" si="245">J$83*J79/$F$78</f>
        <v>0</v>
      </c>
      <c r="K84" s="300">
        <f t="shared" si="245"/>
        <v>0</v>
      </c>
      <c r="L84" s="300">
        <f t="shared" si="245"/>
        <v>1123.6320000000001</v>
      </c>
      <c r="M84" s="300">
        <f t="shared" si="245"/>
        <v>1146.1046399999998</v>
      </c>
      <c r="N84" s="300">
        <f t="shared" si="245"/>
        <v>1363.8645215999998</v>
      </c>
      <c r="O84" s="300">
        <f t="shared" si="245"/>
        <v>1391.141812032</v>
      </c>
      <c r="P84" s="300">
        <f t="shared" si="245"/>
        <v>1415.4867937425602</v>
      </c>
      <c r="Q84" s="300">
        <f t="shared" si="245"/>
        <v>1056.1890625975734</v>
      </c>
      <c r="R84" s="300">
        <f t="shared" si="245"/>
        <v>1074.672371193031</v>
      </c>
      <c r="S84" s="300">
        <f t="shared" si="245"/>
        <v>1093.4791376889093</v>
      </c>
      <c r="T84" s="300">
        <f t="shared" si="245"/>
        <v>1109.8813247542428</v>
      </c>
      <c r="U84" s="300">
        <f t="shared" si="245"/>
        <v>938.77462052129681</v>
      </c>
      <c r="V84" s="300">
        <f t="shared" si="245"/>
        <v>952.85623982911613</v>
      </c>
      <c r="W84" s="300">
        <f t="shared" si="245"/>
        <v>967.14908342655292</v>
      </c>
      <c r="X84" s="300">
        <f t="shared" si="245"/>
        <v>979.23844696938465</v>
      </c>
      <c r="Y84" s="300">
        <f t="shared" si="245"/>
        <v>892.33103480085197</v>
      </c>
      <c r="Z84" s="300">
        <f t="shared" si="245"/>
        <v>903.48517273586242</v>
      </c>
      <c r="AA84" s="300">
        <f t="shared" si="245"/>
        <v>914.77873739506072</v>
      </c>
      <c r="AB84" s="300">
        <f t="shared" si="245"/>
        <v>923.92652476901117</v>
      </c>
      <c r="AC84" s="300">
        <f t="shared" si="245"/>
        <v>933.16579001670129</v>
      </c>
      <c r="AD84" s="300">
        <f t="shared" si="245"/>
        <v>1063.6756912204655</v>
      </c>
      <c r="AE84" s="300">
        <f t="shared" si="245"/>
        <v>1074.3124481326704</v>
      </c>
      <c r="AF84" s="300">
        <f t="shared" si="245"/>
        <v>1085.0555726139971</v>
      </c>
      <c r="AG84" s="300">
        <f t="shared" si="245"/>
        <v>1095.906128340137</v>
      </c>
      <c r="AH84" s="300">
        <f t="shared" si="245"/>
        <v>1106.8651896235383</v>
      </c>
      <c r="AI84" s="300">
        <f t="shared" si="245"/>
        <v>1117.933841519774</v>
      </c>
      <c r="AJ84" s="300">
        <f t="shared" si="245"/>
        <v>1129.1131799349716</v>
      </c>
      <c r="AK84" s="300">
        <f t="shared" si="245"/>
        <v>1140.4043117343213</v>
      </c>
      <c r="AL84" s="300">
        <f t="shared" si="245"/>
        <v>1151.8083548516647</v>
      </c>
      <c r="AM84" s="300">
        <f t="shared" si="245"/>
        <v>1163.3264384001811</v>
      </c>
      <c r="AN84" s="300">
        <f t="shared" si="245"/>
        <v>1174.959702784183</v>
      </c>
      <c r="AO84" s="300">
        <f t="shared" si="245"/>
        <v>1186.7092998120249</v>
      </c>
      <c r="AP84" s="300">
        <f t="shared" ref="AP84:BU84" si="246">AP$83*AP79/$F$78</f>
        <v>1198.5763928101451</v>
      </c>
      <c r="AQ84" s="300">
        <f t="shared" si="246"/>
        <v>1210.5621567382466</v>
      </c>
      <c r="AR84" s="300">
        <f t="shared" si="246"/>
        <v>1222.6677783056291</v>
      </c>
      <c r="AS84" s="300">
        <f t="shared" si="246"/>
        <v>1234.8944560886855</v>
      </c>
      <c r="AT84" s="300">
        <f t="shared" si="246"/>
        <v>1247.2434006495723</v>
      </c>
      <c r="AU84" s="300">
        <f t="shared" si="246"/>
        <v>1259.715834656068</v>
      </c>
      <c r="AV84" s="300">
        <f t="shared" si="246"/>
        <v>1272.3129930026289</v>
      </c>
      <c r="AW84" s="300">
        <f t="shared" si="246"/>
        <v>1285.0361229326552</v>
      </c>
      <c r="AX84" s="300">
        <f t="shared" si="246"/>
        <v>1150.0259986245408</v>
      </c>
      <c r="AY84" s="300">
        <f t="shared" si="246"/>
        <v>1161.5262586107865</v>
      </c>
      <c r="AZ84" s="300">
        <f t="shared" si="246"/>
        <v>1173.141521196894</v>
      </c>
      <c r="BA84" s="300">
        <f t="shared" si="246"/>
        <v>1184.8729364088631</v>
      </c>
      <c r="BB84" s="300">
        <f t="shared" si="246"/>
        <v>1196.7216657729518</v>
      </c>
      <c r="BC84" s="300">
        <f t="shared" si="246"/>
        <v>1208.6888824306816</v>
      </c>
      <c r="BD84" s="300">
        <f t="shared" si="246"/>
        <v>1220.7757712549881</v>
      </c>
      <c r="BE84" s="300">
        <f t="shared" si="246"/>
        <v>1232.9835289675382</v>
      </c>
      <c r="BF84" s="300">
        <f t="shared" si="246"/>
        <v>1156.3624096674125</v>
      </c>
      <c r="BG84" s="300">
        <f t="shared" si="246"/>
        <v>1167.9260337640867</v>
      </c>
      <c r="BH84" s="300">
        <f t="shared" si="246"/>
        <v>1179.6052941017276</v>
      </c>
      <c r="BI84" s="300">
        <f t="shared" si="246"/>
        <v>1191.4013470427446</v>
      </c>
      <c r="BJ84" s="300">
        <f t="shared" si="246"/>
        <v>1110.7526404736975</v>
      </c>
      <c r="BK84" s="300">
        <f t="shared" si="246"/>
        <v>1121.8601668784345</v>
      </c>
      <c r="BL84" s="300">
        <f t="shared" si="246"/>
        <v>1133.0787685472187</v>
      </c>
      <c r="BM84" s="300">
        <f t="shared" si="246"/>
        <v>1144.4095562326913</v>
      </c>
      <c r="BN84" s="300">
        <f t="shared" si="246"/>
        <v>1155.8536517950183</v>
      </c>
      <c r="BO84" s="300">
        <f t="shared" si="246"/>
        <v>1167.4121883129683</v>
      </c>
      <c r="BP84" s="300">
        <f t="shared" si="246"/>
        <v>1179.0863101960979</v>
      </c>
      <c r="BQ84" s="300">
        <f t="shared" si="246"/>
        <v>1190.877173298059</v>
      </c>
      <c r="BR84" s="300">
        <f t="shared" si="246"/>
        <v>1202.7859450310393</v>
      </c>
      <c r="BS84" s="300">
        <f t="shared" si="246"/>
        <v>1214.81380448135</v>
      </c>
      <c r="BT84" s="300">
        <f t="shared" si="246"/>
        <v>1226.9619425261633</v>
      </c>
      <c r="BU84" s="300">
        <f t="shared" si="246"/>
        <v>1239.231561951425</v>
      </c>
      <c r="BV84" s="300">
        <f t="shared" ref="BV84:DA84" si="247">BV$83*BV79/$F$78</f>
        <v>1251.6238775709392</v>
      </c>
      <c r="BW84" s="300">
        <f t="shared" si="247"/>
        <v>2655.9711535363926</v>
      </c>
      <c r="BX84" s="300">
        <f t="shared" si="247"/>
        <v>2321.4209409274818</v>
      </c>
      <c r="BY84" s="300">
        <f t="shared" si="247"/>
        <v>2344.6351503367564</v>
      </c>
      <c r="BZ84" s="300">
        <f t="shared" si="247"/>
        <v>2368.0815018401245</v>
      </c>
      <c r="CA84" s="300">
        <f t="shared" si="247"/>
        <v>2790.3893696682799</v>
      </c>
      <c r="CB84" s="300">
        <f t="shared" si="247"/>
        <v>2818.293263364963</v>
      </c>
      <c r="CC84" s="300">
        <f t="shared" si="247"/>
        <v>2846.4761959986126</v>
      </c>
      <c r="CD84" s="300">
        <f t="shared" si="247"/>
        <v>2108.2900358363058</v>
      </c>
      <c r="CE84" s="300">
        <f t="shared" si="247"/>
        <v>2129.3729361946689</v>
      </c>
      <c r="CF84" s="300">
        <f t="shared" si="247"/>
        <v>2150.6666655566155</v>
      </c>
      <c r="CG84" s="300">
        <f t="shared" si="247"/>
        <v>2172.1733322121822</v>
      </c>
      <c r="CH84" s="300">
        <f t="shared" si="247"/>
        <v>1828.2458879452531</v>
      </c>
      <c r="CI84" s="300">
        <f t="shared" si="247"/>
        <v>1846.5283468247055</v>
      </c>
      <c r="CJ84" s="300">
        <f t="shared" si="247"/>
        <v>1864.9936302929525</v>
      </c>
      <c r="CK84" s="300">
        <f t="shared" si="247"/>
        <v>1883.6435665958825</v>
      </c>
      <c r="CL84" s="300">
        <f t="shared" si="247"/>
        <v>1712.2320020356569</v>
      </c>
      <c r="CM84" s="300">
        <f t="shared" si="247"/>
        <v>1729.3543220560136</v>
      </c>
      <c r="CN84" s="300">
        <f t="shared" si="247"/>
        <v>1746.6478652765736</v>
      </c>
      <c r="CO84" s="300">
        <f t="shared" si="247"/>
        <v>1764.1143439293394</v>
      </c>
      <c r="CP84" s="300">
        <f t="shared" si="247"/>
        <v>1781.7554873686327</v>
      </c>
      <c r="CQ84" s="300">
        <f t="shared" si="247"/>
        <v>2030.9467191020456</v>
      </c>
      <c r="CR84" s="300">
        <f t="shared" si="247"/>
        <v>2051.2561862930661</v>
      </c>
      <c r="CS84" s="300">
        <f t="shared" si="247"/>
        <v>2071.7687481559969</v>
      </c>
      <c r="CT84" s="300">
        <f t="shared" si="247"/>
        <v>2092.4864356375565</v>
      </c>
      <c r="CU84" s="300">
        <f t="shared" si="247"/>
        <v>2113.4112999939321</v>
      </c>
      <c r="CV84" s="300">
        <f t="shared" si="247"/>
        <v>2134.5454129938717</v>
      </c>
      <c r="CW84" s="300">
        <f t="shared" si="247"/>
        <v>2155.89086712381</v>
      </c>
      <c r="CX84" s="300">
        <f t="shared" si="247"/>
        <v>2177.4497757950485</v>
      </c>
      <c r="CY84" s="300">
        <f t="shared" si="247"/>
        <v>2199.2242735529994</v>
      </c>
      <c r="CZ84" s="300">
        <f t="shared" si="247"/>
        <v>2221.2165162885294</v>
      </c>
      <c r="DA84" s="300">
        <f t="shared" si="247"/>
        <v>2243.4286814514148</v>
      </c>
      <c r="DB84" s="300">
        <f t="shared" ref="DB84:DJ84" si="248">DB$83*DB79/$F$78</f>
        <v>2265.8629682659289</v>
      </c>
      <c r="DC84" s="300">
        <f t="shared" si="248"/>
        <v>2288.5215979485879</v>
      </c>
      <c r="DD84" s="300">
        <f t="shared" si="248"/>
        <v>2311.4068139280744</v>
      </c>
      <c r="DE84" s="300">
        <f t="shared" si="248"/>
        <v>2334.5208820673547</v>
      </c>
      <c r="DF84" s="300">
        <f t="shared" si="248"/>
        <v>2357.8660908880283</v>
      </c>
      <c r="DG84" s="300">
        <f t="shared" si="248"/>
        <v>2381.4447517969093</v>
      </c>
      <c r="DH84" s="300">
        <f t="shared" si="248"/>
        <v>0</v>
      </c>
      <c r="DI84" s="300">
        <f t="shared" si="248"/>
        <v>0</v>
      </c>
      <c r="DJ84" s="300">
        <f t="shared" si="248"/>
        <v>0</v>
      </c>
    </row>
    <row r="85" spans="1:114" x14ac:dyDescent="0.25">
      <c r="A85" s="294"/>
      <c r="B85" s="294"/>
      <c r="C85" s="295"/>
      <c r="D85" s="12"/>
      <c r="E85" s="296" t="s">
        <v>86</v>
      </c>
      <c r="F85" s="296"/>
      <c r="G85" s="296" t="str">
        <f>smu</f>
        <v>$ 000s</v>
      </c>
      <c r="H85" s="296"/>
      <c r="I85" s="296"/>
      <c r="J85" s="296">
        <f t="shared" ref="J85:AO85" si="249">J$83*J80/$F$78</f>
        <v>0</v>
      </c>
      <c r="K85" s="296">
        <f t="shared" si="249"/>
        <v>0</v>
      </c>
      <c r="L85" s="296">
        <f t="shared" si="249"/>
        <v>8193.15</v>
      </c>
      <c r="M85" s="296">
        <f t="shared" si="249"/>
        <v>7279.8868799999991</v>
      </c>
      <c r="N85" s="296">
        <f t="shared" si="249"/>
        <v>7955.8763760000002</v>
      </c>
      <c r="O85" s="296">
        <f t="shared" si="249"/>
        <v>7573.9943099520005</v>
      </c>
      <c r="P85" s="296">
        <f t="shared" si="249"/>
        <v>8257.0062968315997</v>
      </c>
      <c r="Q85" s="296">
        <f t="shared" si="249"/>
        <v>7001.2532558551284</v>
      </c>
      <c r="R85" s="296">
        <f t="shared" si="249"/>
        <v>7632.6162726777784</v>
      </c>
      <c r="S85" s="296">
        <f t="shared" si="249"/>
        <v>7248.4412536196633</v>
      </c>
      <c r="T85" s="296">
        <f t="shared" si="249"/>
        <v>7432.2410139793046</v>
      </c>
      <c r="U85" s="296">
        <f t="shared" si="249"/>
        <v>7040.8096539097269</v>
      </c>
      <c r="V85" s="296">
        <f t="shared" si="249"/>
        <v>7656.880498626826</v>
      </c>
      <c r="W85" s="296">
        <f t="shared" si="249"/>
        <v>7253.6181256991476</v>
      </c>
      <c r="X85" s="296">
        <f t="shared" si="249"/>
        <v>7868.8803774325552</v>
      </c>
      <c r="Y85" s="296">
        <f t="shared" si="249"/>
        <v>7436.0919566737657</v>
      </c>
      <c r="Z85" s="296">
        <f t="shared" si="249"/>
        <v>8066.8318994273432</v>
      </c>
      <c r="AA85" s="296">
        <f t="shared" si="249"/>
        <v>7623.1561449588389</v>
      </c>
      <c r="AB85" s="296">
        <f t="shared" si="249"/>
        <v>8249.3439711518859</v>
      </c>
      <c r="AC85" s="296">
        <f t="shared" si="249"/>
        <v>7776.3815834725119</v>
      </c>
      <c r="AD85" s="296">
        <f t="shared" si="249"/>
        <v>8670.160505728767</v>
      </c>
      <c r="AE85" s="296">
        <f t="shared" si="249"/>
        <v>8173.0713034003193</v>
      </c>
      <c r="AF85" s="296">
        <f t="shared" si="249"/>
        <v>8844.4307318939154</v>
      </c>
      <c r="AG85" s="296">
        <f t="shared" si="249"/>
        <v>8337.3500365986656</v>
      </c>
      <c r="AH85" s="296">
        <f t="shared" si="249"/>
        <v>9022.2037896049842</v>
      </c>
      <c r="AI85" s="296">
        <f t="shared" si="249"/>
        <v>8504.9307723342972</v>
      </c>
      <c r="AJ85" s="296">
        <f t="shared" si="249"/>
        <v>9203.5500857760435</v>
      </c>
      <c r="AK85" s="296">
        <f t="shared" si="249"/>
        <v>8675.8798808582178</v>
      </c>
      <c r="AL85" s="296">
        <f t="shared" si="249"/>
        <v>9388.5414425001436</v>
      </c>
      <c r="AM85" s="296">
        <f t="shared" si="249"/>
        <v>8850.2650664634693</v>
      </c>
      <c r="AN85" s="296">
        <f t="shared" si="249"/>
        <v>9858.9349821265841</v>
      </c>
      <c r="AO85" s="296">
        <f t="shared" si="249"/>
        <v>9293.6893764846609</v>
      </c>
      <c r="AP85" s="296">
        <f t="shared" ref="AP85:BU85" si="250">AP$83*AP80/$F$78</f>
        <v>10057.099575267328</v>
      </c>
      <c r="AQ85" s="296">
        <f t="shared" si="250"/>
        <v>9480.4925329520011</v>
      </c>
      <c r="AR85" s="296">
        <f t="shared" si="250"/>
        <v>10259.247276730202</v>
      </c>
      <c r="AS85" s="296">
        <f t="shared" si="250"/>
        <v>9671.0504328643383</v>
      </c>
      <c r="AT85" s="296">
        <f t="shared" si="250"/>
        <v>10465.45814699248</v>
      </c>
      <c r="AU85" s="296">
        <f t="shared" si="250"/>
        <v>9865.4385465649102</v>
      </c>
      <c r="AV85" s="296">
        <f t="shared" si="250"/>
        <v>10675.813855747028</v>
      </c>
      <c r="AW85" s="296">
        <f t="shared" si="250"/>
        <v>10063.733861350865</v>
      </c>
      <c r="AX85" s="296">
        <f t="shared" si="250"/>
        <v>11201.551934654617</v>
      </c>
      <c r="AY85" s="296">
        <f t="shared" si="250"/>
        <v>10559.329623734422</v>
      </c>
      <c r="AZ85" s="296">
        <f t="shared" si="250"/>
        <v>11426.703128541178</v>
      </c>
      <c r="BA85" s="296">
        <f t="shared" si="250"/>
        <v>10771.572149171483</v>
      </c>
      <c r="BB85" s="296">
        <f t="shared" si="250"/>
        <v>11656.379861424855</v>
      </c>
      <c r="BC85" s="296">
        <f t="shared" si="250"/>
        <v>10988.080749369832</v>
      </c>
      <c r="BD85" s="296">
        <f t="shared" si="250"/>
        <v>11890.673096639495</v>
      </c>
      <c r="BE85" s="296">
        <f t="shared" si="250"/>
        <v>11208.941172432164</v>
      </c>
      <c r="BF85" s="296">
        <f t="shared" si="250"/>
        <v>12129.67562588195</v>
      </c>
      <c r="BG85" s="296">
        <f t="shared" si="250"/>
        <v>11434.240889998053</v>
      </c>
      <c r="BH85" s="296">
        <f t="shared" si="250"/>
        <v>11548.583298898033</v>
      </c>
      <c r="BI85" s="296">
        <f t="shared" si="250"/>
        <v>12497.2169270218</v>
      </c>
      <c r="BJ85" s="296">
        <f t="shared" si="250"/>
        <v>11780.709823205885</v>
      </c>
      <c r="BK85" s="296">
        <f t="shared" si="250"/>
        <v>12748.410987254938</v>
      </c>
      <c r="BL85" s="296">
        <f t="shared" si="250"/>
        <v>12017.50209065232</v>
      </c>
      <c r="BM85" s="296">
        <f t="shared" si="250"/>
        <v>13004.654048098764</v>
      </c>
      <c r="BN85" s="296">
        <f t="shared" si="250"/>
        <v>12259.053882674436</v>
      </c>
      <c r="BO85" s="296">
        <f t="shared" si="250"/>
        <v>13266.047594465548</v>
      </c>
      <c r="BP85" s="296">
        <f t="shared" si="250"/>
        <v>12505.46086571619</v>
      </c>
      <c r="BQ85" s="296">
        <f t="shared" si="250"/>
        <v>12630.515474373351</v>
      </c>
      <c r="BR85" s="296">
        <f t="shared" si="250"/>
        <v>13668.022102625448</v>
      </c>
      <c r="BS85" s="296">
        <f t="shared" si="250"/>
        <v>12884.388835408256</v>
      </c>
      <c r="BT85" s="296">
        <f t="shared" si="250"/>
        <v>13942.749346888218</v>
      </c>
      <c r="BU85" s="296">
        <f t="shared" si="250"/>
        <v>13143.365050999962</v>
      </c>
      <c r="BV85" s="296">
        <f t="shared" ref="BV85:DA85" si="251">BV$83*BV80/$F$78</f>
        <v>14222.998608760674</v>
      </c>
      <c r="BW85" s="296">
        <f t="shared" si="251"/>
        <v>16759.433360656323</v>
      </c>
      <c r="BX85" s="296">
        <f t="shared" si="251"/>
        <v>15798.559181312028</v>
      </c>
      <c r="BY85" s="296">
        <f t="shared" si="251"/>
        <v>17096.297971205513</v>
      </c>
      <c r="BZ85" s="296">
        <f t="shared" si="251"/>
        <v>15041.702872799307</v>
      </c>
      <c r="CA85" s="296">
        <f t="shared" si="251"/>
        <v>16277.271323064966</v>
      </c>
      <c r="CB85" s="296">
        <f t="shared" si="251"/>
        <v>15344.041100542576</v>
      </c>
      <c r="CC85" s="296">
        <f t="shared" si="251"/>
        <v>16604.444476658577</v>
      </c>
      <c r="CD85" s="296">
        <f t="shared" si="251"/>
        <v>13975.407434520966</v>
      </c>
      <c r="CE85" s="296">
        <f t="shared" si="251"/>
        <v>15123.387330928048</v>
      </c>
      <c r="CF85" s="296">
        <f t="shared" si="251"/>
        <v>14256.31312395484</v>
      </c>
      <c r="CG85" s="296">
        <f t="shared" si="251"/>
        <v>14545.803563920863</v>
      </c>
      <c r="CH85" s="296">
        <f t="shared" si="251"/>
        <v>13711.844159589398</v>
      </c>
      <c r="CI85" s="296">
        <f t="shared" si="251"/>
        <v>14838.174215555669</v>
      </c>
      <c r="CJ85" s="296">
        <f t="shared" si="251"/>
        <v>13987.452227197144</v>
      </c>
      <c r="CK85" s="296">
        <f t="shared" si="251"/>
        <v>15136.42151728834</v>
      </c>
      <c r="CL85" s="296">
        <f t="shared" si="251"/>
        <v>14268.600016963808</v>
      </c>
      <c r="CM85" s="296">
        <f t="shared" si="251"/>
        <v>15440.663589785834</v>
      </c>
      <c r="CN85" s="296">
        <f t="shared" si="251"/>
        <v>14555.398877304779</v>
      </c>
      <c r="CO85" s="296">
        <f t="shared" si="251"/>
        <v>15751.02092794053</v>
      </c>
      <c r="CP85" s="296">
        <f t="shared" si="251"/>
        <v>14847.962394738604</v>
      </c>
      <c r="CQ85" s="296">
        <f t="shared" si="251"/>
        <v>16554.513916731288</v>
      </c>
      <c r="CR85" s="296">
        <f t="shared" si="251"/>
        <v>15605.388452172028</v>
      </c>
      <c r="CS85" s="296">
        <f t="shared" si="251"/>
        <v>16887.259646457591</v>
      </c>
      <c r="CT85" s="296">
        <f t="shared" si="251"/>
        <v>15919.056760060686</v>
      </c>
      <c r="CU85" s="296">
        <f t="shared" si="251"/>
        <v>17226.693565351386</v>
      </c>
      <c r="CV85" s="296">
        <f t="shared" si="251"/>
        <v>16239.029800937904</v>
      </c>
      <c r="CW85" s="296">
        <f t="shared" si="251"/>
        <v>17572.950106014949</v>
      </c>
      <c r="CX85" s="296">
        <f t="shared" si="251"/>
        <v>16565.434299936758</v>
      </c>
      <c r="CY85" s="296">
        <f t="shared" si="251"/>
        <v>17926.166403145853</v>
      </c>
      <c r="CZ85" s="296">
        <f t="shared" si="251"/>
        <v>16898.399529365492</v>
      </c>
      <c r="DA85" s="296">
        <f t="shared" si="251"/>
        <v>18824.320063962292</v>
      </c>
      <c r="DB85" s="296">
        <f t="shared" ref="DB85:DJ85" si="252">DB$83*DB80/$F$78</f>
        <v>17745.059046961785</v>
      </c>
      <c r="DC85" s="296">
        <f t="shared" si="252"/>
        <v>19202.688897247932</v>
      </c>
      <c r="DD85" s="296">
        <f t="shared" si="252"/>
        <v>18101.734733805719</v>
      </c>
      <c r="DE85" s="296">
        <f t="shared" si="252"/>
        <v>19588.662944082618</v>
      </c>
      <c r="DF85" s="296">
        <f t="shared" si="252"/>
        <v>18465.579601955218</v>
      </c>
      <c r="DG85" s="296">
        <f t="shared" si="252"/>
        <v>19982.395069258684</v>
      </c>
      <c r="DH85" s="296">
        <f t="shared" si="252"/>
        <v>0</v>
      </c>
      <c r="DI85" s="296">
        <f t="shared" si="252"/>
        <v>0</v>
      </c>
      <c r="DJ85" s="296">
        <f t="shared" si="252"/>
        <v>0</v>
      </c>
    </row>
    <row r="86" spans="1:114" x14ac:dyDescent="0.25">
      <c r="A86" s="294"/>
      <c r="B86" s="294"/>
      <c r="C86" s="295"/>
      <c r="D86" s="12"/>
      <c r="E86" s="296" t="s">
        <v>87</v>
      </c>
      <c r="F86" s="296"/>
      <c r="G86" s="296" t="str">
        <f>smu</f>
        <v>$ 000s</v>
      </c>
      <c r="H86" s="296"/>
      <c r="I86" s="296"/>
      <c r="J86" s="296">
        <f t="shared" ref="J86:AO86" si="253">J$83*J81/$F$78</f>
        <v>0</v>
      </c>
      <c r="K86" s="296">
        <f t="shared" si="253"/>
        <v>0</v>
      </c>
      <c r="L86" s="296">
        <f t="shared" si="253"/>
        <v>2205.1711500000001</v>
      </c>
      <c r="M86" s="296">
        <f t="shared" si="253"/>
        <v>2269.3933079999997</v>
      </c>
      <c r="N86" s="296">
        <f t="shared" si="253"/>
        <v>2507.6796053399999</v>
      </c>
      <c r="O86" s="296">
        <f t="shared" si="253"/>
        <v>2762.9622100080001</v>
      </c>
      <c r="P86" s="296">
        <f t="shared" si="253"/>
        <v>3045.5902194067353</v>
      </c>
      <c r="Q86" s="296">
        <f t="shared" si="253"/>
        <v>2860.5120445350954</v>
      </c>
      <c r="R86" s="296">
        <f t="shared" si="253"/>
        <v>3153.1185890906645</v>
      </c>
      <c r="S86" s="296">
        <f t="shared" si="253"/>
        <v>3607.6527610872727</v>
      </c>
      <c r="T86" s="296">
        <f t="shared" si="253"/>
        <v>3966.9148485455466</v>
      </c>
      <c r="U86" s="296">
        <f t="shared" si="253"/>
        <v>4160.4784318557477</v>
      </c>
      <c r="V86" s="296">
        <f t="shared" si="253"/>
        <v>4574.7927423613819</v>
      </c>
      <c r="W86" s="296">
        <f t="shared" si="253"/>
        <v>4857.7260781197319</v>
      </c>
      <c r="X86" s="296">
        <f t="shared" si="253"/>
        <v>5328.3182919375795</v>
      </c>
      <c r="Y86" s="296">
        <f t="shared" si="253"/>
        <v>4979.9282497724316</v>
      </c>
      <c r="Z86" s="296">
        <f t="shared" si="253"/>
        <v>5462.358798969135</v>
      </c>
      <c r="AA86" s="296">
        <f t="shared" si="253"/>
        <v>5105.2045698057682</v>
      </c>
      <c r="AB86" s="296">
        <f t="shared" si="253"/>
        <v>5585.9446667958109</v>
      </c>
      <c r="AC86" s="296">
        <f t="shared" si="253"/>
        <v>5207.8191816588642</v>
      </c>
      <c r="AD86" s="296">
        <f t="shared" si="253"/>
        <v>5698.2221545984057</v>
      </c>
      <c r="AE86" s="296">
        <f t="shared" si="253"/>
        <v>5312.4963472102072</v>
      </c>
      <c r="AF86" s="296">
        <f t="shared" si="253"/>
        <v>5812.7564199058352</v>
      </c>
      <c r="AG86" s="296">
        <f t="shared" si="253"/>
        <v>5419.2775237891319</v>
      </c>
      <c r="AH86" s="296">
        <f t="shared" si="253"/>
        <v>5929.5928239459427</v>
      </c>
      <c r="AI86" s="296">
        <f t="shared" si="253"/>
        <v>5528.2050020172937</v>
      </c>
      <c r="AJ86" s="296">
        <f t="shared" si="253"/>
        <v>6048.7776397072557</v>
      </c>
      <c r="AK86" s="296">
        <f t="shared" si="253"/>
        <v>5639.3219225578423</v>
      </c>
      <c r="AL86" s="296">
        <f t="shared" si="253"/>
        <v>6170.3580702653726</v>
      </c>
      <c r="AM86" s="296">
        <f t="shared" si="253"/>
        <v>5752.6722932012535</v>
      </c>
      <c r="AN86" s="296">
        <f t="shared" si="253"/>
        <v>6294.3822674777048</v>
      </c>
      <c r="AO86" s="296">
        <f t="shared" si="253"/>
        <v>5868.3010062945996</v>
      </c>
      <c r="AP86" s="296">
        <f t="shared" ref="AP86:BU86" si="254">AP$83*AP81/$F$78</f>
        <v>6420.8993510540085</v>
      </c>
      <c r="AQ86" s="296">
        <f t="shared" si="254"/>
        <v>5986.2538565211216</v>
      </c>
      <c r="AR86" s="296">
        <f t="shared" si="254"/>
        <v>6549.9594280101937</v>
      </c>
      <c r="AS86" s="296">
        <f t="shared" si="254"/>
        <v>6106.5775590371968</v>
      </c>
      <c r="AT86" s="296">
        <f t="shared" si="254"/>
        <v>6681.6136125131989</v>
      </c>
      <c r="AU86" s="296">
        <f t="shared" si="254"/>
        <v>6229.3197679738432</v>
      </c>
      <c r="AV86" s="296">
        <f t="shared" si="254"/>
        <v>6815.9140461247143</v>
      </c>
      <c r="AW86" s="296">
        <f t="shared" si="254"/>
        <v>6354.5290953101194</v>
      </c>
      <c r="AX86" s="296">
        <f t="shared" si="254"/>
        <v>6952.9139184518226</v>
      </c>
      <c r="AY86" s="296">
        <f t="shared" si="254"/>
        <v>6482.2551301258536</v>
      </c>
      <c r="AZ86" s="296">
        <f t="shared" si="254"/>
        <v>7092.6674882127036</v>
      </c>
      <c r="BA86" s="296">
        <f t="shared" si="254"/>
        <v>6612.5484582413828</v>
      </c>
      <c r="BB86" s="296">
        <f t="shared" si="254"/>
        <v>7235.2301047257797</v>
      </c>
      <c r="BC86" s="296">
        <f t="shared" si="254"/>
        <v>6745.4606822520354</v>
      </c>
      <c r="BD86" s="296">
        <f t="shared" si="254"/>
        <v>7380.6582298307676</v>
      </c>
      <c r="BE86" s="296">
        <f t="shared" si="254"/>
        <v>6881.0444419653004</v>
      </c>
      <c r="BF86" s="296">
        <f t="shared" si="254"/>
        <v>7529.0094602503668</v>
      </c>
      <c r="BG86" s="296">
        <f t="shared" si="254"/>
        <v>7019.3534352488032</v>
      </c>
      <c r="BH86" s="296">
        <f t="shared" si="254"/>
        <v>7680.3425504013994</v>
      </c>
      <c r="BI86" s="296">
        <f t="shared" si="254"/>
        <v>7160.4424392973042</v>
      </c>
      <c r="BJ86" s="296">
        <f t="shared" si="254"/>
        <v>7834.7174356644682</v>
      </c>
      <c r="BK86" s="296">
        <f t="shared" si="254"/>
        <v>7304.3673323271814</v>
      </c>
      <c r="BL86" s="296">
        <f t="shared" si="254"/>
        <v>7992.1952561213238</v>
      </c>
      <c r="BM86" s="296">
        <f t="shared" si="254"/>
        <v>7451.1851157069586</v>
      </c>
      <c r="BN86" s="296">
        <f t="shared" si="254"/>
        <v>8152.8383807693635</v>
      </c>
      <c r="BO86" s="296">
        <f t="shared" si="254"/>
        <v>7600.9539365326682</v>
      </c>
      <c r="BP86" s="296">
        <f t="shared" si="254"/>
        <v>8316.7104322228279</v>
      </c>
      <c r="BQ86" s="296">
        <f t="shared" si="254"/>
        <v>7753.7331106569745</v>
      </c>
      <c r="BR86" s="296">
        <f t="shared" si="254"/>
        <v>8483.876311910506</v>
      </c>
      <c r="BS86" s="296">
        <f t="shared" si="254"/>
        <v>7909.5831461811795</v>
      </c>
      <c r="BT86" s="296">
        <f t="shared" si="254"/>
        <v>8654.4022257799061</v>
      </c>
      <c r="BU86" s="296">
        <f t="shared" si="254"/>
        <v>8068.5657674194208</v>
      </c>
      <c r="BV86" s="296">
        <f t="shared" ref="BV86:DA86" si="255">BV$83*BV81/$F$78</f>
        <v>8828.3557105180844</v>
      </c>
      <c r="BW86" s="296">
        <f t="shared" si="255"/>
        <v>3881.3606223771858</v>
      </c>
      <c r="BX86" s="296">
        <f t="shared" si="255"/>
        <v>4205.4259915968687</v>
      </c>
      <c r="BY86" s="296">
        <f t="shared" si="255"/>
        <v>4601.4369391389073</v>
      </c>
      <c r="BZ86" s="296">
        <f t="shared" si="255"/>
        <v>4689.0206404491719</v>
      </c>
      <c r="CA86" s="296">
        <f t="shared" si="255"/>
        <v>5130.5700840914687</v>
      </c>
      <c r="CB86" s="296">
        <f t="shared" si="255"/>
        <v>5597.4435647387454</v>
      </c>
      <c r="CC86" s="296">
        <f t="shared" si="255"/>
        <v>6124.5361670849779</v>
      </c>
      <c r="CD86" s="296">
        <f t="shared" si="255"/>
        <v>5709.9521803899961</v>
      </c>
      <c r="CE86" s="296">
        <f t="shared" si="255"/>
        <v>6247.6393440433867</v>
      </c>
      <c r="CF86" s="296">
        <f t="shared" si="255"/>
        <v>7095.5707034083798</v>
      </c>
      <c r="CG86" s="296">
        <f t="shared" si="255"/>
        <v>7763.7369446460034</v>
      </c>
      <c r="CH86" s="296">
        <f t="shared" si="255"/>
        <v>8102.4533670300989</v>
      </c>
      <c r="CI86" s="296">
        <f t="shared" si="255"/>
        <v>8865.4343924254335</v>
      </c>
      <c r="CJ86" s="296">
        <f t="shared" si="255"/>
        <v>9367.354370335057</v>
      </c>
      <c r="CK86" s="296">
        <f t="shared" si="255"/>
        <v>10249.446906874944</v>
      </c>
      <c r="CL86" s="296">
        <f t="shared" si="255"/>
        <v>9555.6381931787928</v>
      </c>
      <c r="CM86" s="296">
        <f t="shared" si="255"/>
        <v>10455.460789703129</v>
      </c>
      <c r="CN86" s="296">
        <f t="shared" si="255"/>
        <v>9747.7065208616859</v>
      </c>
      <c r="CO86" s="296">
        <f t="shared" si="255"/>
        <v>10665.615551576162</v>
      </c>
      <c r="CP86" s="296">
        <f t="shared" si="255"/>
        <v>9943.6354219310033</v>
      </c>
      <c r="CQ86" s="296">
        <f t="shared" si="255"/>
        <v>10879.99442416284</v>
      </c>
      <c r="CR86" s="296">
        <f t="shared" si="255"/>
        <v>10143.502493911818</v>
      </c>
      <c r="CS86" s="296">
        <f t="shared" si="255"/>
        <v>11098.682312088516</v>
      </c>
      <c r="CT86" s="296">
        <f t="shared" si="255"/>
        <v>10347.386894039446</v>
      </c>
      <c r="CU86" s="296">
        <f t="shared" si="255"/>
        <v>11321.765826561494</v>
      </c>
      <c r="CV86" s="296">
        <f t="shared" si="255"/>
        <v>10555.369370609636</v>
      </c>
      <c r="CW86" s="296">
        <f t="shared" si="255"/>
        <v>11549.333319675381</v>
      </c>
      <c r="CX86" s="296">
        <f t="shared" si="255"/>
        <v>10767.532294958894</v>
      </c>
      <c r="CY86" s="296">
        <f t="shared" si="255"/>
        <v>11781.474919400858</v>
      </c>
      <c r="CZ86" s="296">
        <f t="shared" si="255"/>
        <v>10983.959694087569</v>
      </c>
      <c r="DA86" s="296">
        <f t="shared" si="255"/>
        <v>12018.282565280815</v>
      </c>
      <c r="DB86" s="296">
        <f t="shared" ref="DB86:DJ86" si="256">DB$83*DB81/$F$78</f>
        <v>11204.737283938728</v>
      </c>
      <c r="DC86" s="296">
        <f t="shared" si="256"/>
        <v>12259.850044842959</v>
      </c>
      <c r="DD86" s="296">
        <f t="shared" si="256"/>
        <v>11429.952503345898</v>
      </c>
      <c r="DE86" s="296">
        <f t="shared" si="256"/>
        <v>12506.273030744303</v>
      </c>
      <c r="DF86" s="296">
        <f t="shared" si="256"/>
        <v>11659.69454866315</v>
      </c>
      <c r="DG86" s="296">
        <f t="shared" si="256"/>
        <v>12757.649118662266</v>
      </c>
      <c r="DH86" s="296">
        <f t="shared" si="256"/>
        <v>0</v>
      </c>
      <c r="DI86" s="296">
        <f t="shared" si="256"/>
        <v>0</v>
      </c>
      <c r="DJ86" s="296">
        <f t="shared" si="256"/>
        <v>0</v>
      </c>
    </row>
    <row r="87" spans="1:114" s="326" customFormat="1" x14ac:dyDescent="0.25">
      <c r="A87" s="324"/>
      <c r="B87" s="324"/>
      <c r="C87" s="325"/>
      <c r="E87" s="327" t="s">
        <v>88</v>
      </c>
      <c r="F87" s="327"/>
      <c r="G87" s="327" t="str">
        <f>smu</f>
        <v>$ 000s</v>
      </c>
      <c r="H87" s="327"/>
      <c r="I87" s="327"/>
      <c r="J87" s="327">
        <f t="shared" ref="J87:AO87" si="257">J$83*J82/$F$78</f>
        <v>0</v>
      </c>
      <c r="K87" s="327">
        <f t="shared" si="257"/>
        <v>0</v>
      </c>
      <c r="L87" s="327">
        <f t="shared" si="257"/>
        <v>1217.268</v>
      </c>
      <c r="M87" s="327">
        <f t="shared" si="257"/>
        <v>1465.7935499999999</v>
      </c>
      <c r="N87" s="327">
        <f t="shared" si="257"/>
        <v>1495.1094209999999</v>
      </c>
      <c r="O87" s="327">
        <f t="shared" si="257"/>
        <v>1345.5984788999999</v>
      </c>
      <c r="P87" s="327">
        <f t="shared" si="257"/>
        <v>1369.1464522807501</v>
      </c>
      <c r="Q87" s="327">
        <f t="shared" si="257"/>
        <v>1811.0384697543623</v>
      </c>
      <c r="R87" s="327">
        <f t="shared" si="257"/>
        <v>1842.7316429750636</v>
      </c>
      <c r="S87" s="327">
        <f t="shared" si="257"/>
        <v>1874.9794467271272</v>
      </c>
      <c r="T87" s="327">
        <f t="shared" si="257"/>
        <v>1903.104138428034</v>
      </c>
      <c r="U87" s="327">
        <f t="shared" si="257"/>
        <v>1931.6507005044543</v>
      </c>
      <c r="V87" s="327">
        <f t="shared" si="257"/>
        <v>1960.6254610120207</v>
      </c>
      <c r="W87" s="327">
        <f t="shared" si="257"/>
        <v>1990.0348429272012</v>
      </c>
      <c r="X87" s="327">
        <f t="shared" si="257"/>
        <v>2014.9102784637907</v>
      </c>
      <c r="Y87" s="327">
        <f t="shared" si="257"/>
        <v>2040.0966569445884</v>
      </c>
      <c r="Z87" s="327">
        <f t="shared" si="257"/>
        <v>2065.5978651563955</v>
      </c>
      <c r="AA87" s="327">
        <f t="shared" si="257"/>
        <v>2091.4178384708503</v>
      </c>
      <c r="AB87" s="327">
        <f t="shared" si="257"/>
        <v>2112.3320168555583</v>
      </c>
      <c r="AC87" s="327">
        <f t="shared" si="257"/>
        <v>2133.4553370241142</v>
      </c>
      <c r="AD87" s="327">
        <f t="shared" si="257"/>
        <v>2154.7898903943551</v>
      </c>
      <c r="AE87" s="327">
        <f t="shared" si="257"/>
        <v>2176.3377892982994</v>
      </c>
      <c r="AF87" s="327">
        <f t="shared" si="257"/>
        <v>2198.101167191282</v>
      </c>
      <c r="AG87" s="327">
        <f t="shared" si="257"/>
        <v>2220.0821788631947</v>
      </c>
      <c r="AH87" s="327">
        <f t="shared" si="257"/>
        <v>2242.283000651827</v>
      </c>
      <c r="AI87" s="327">
        <f t="shared" si="257"/>
        <v>2264.7058306583449</v>
      </c>
      <c r="AJ87" s="327">
        <f t="shared" si="257"/>
        <v>2287.3528889649288</v>
      </c>
      <c r="AK87" s="327">
        <f t="shared" si="257"/>
        <v>2310.2264178545784</v>
      </c>
      <c r="AL87" s="327">
        <f t="shared" si="257"/>
        <v>2333.3286820331241</v>
      </c>
      <c r="AM87" s="327">
        <f t="shared" si="257"/>
        <v>2356.6619688534552</v>
      </c>
      <c r="AN87" s="327">
        <f t="shared" si="257"/>
        <v>2380.2285885419897</v>
      </c>
      <c r="AO87" s="327">
        <f t="shared" si="257"/>
        <v>2404.0308744274093</v>
      </c>
      <c r="AP87" s="327">
        <f t="shared" ref="AP87:BU87" si="258">AP$83*AP82/$F$78</f>
        <v>2428.0711831716835</v>
      </c>
      <c r="AQ87" s="327">
        <f t="shared" si="258"/>
        <v>2452.3518950034008</v>
      </c>
      <c r="AR87" s="327">
        <f t="shared" si="258"/>
        <v>2476.8754139534349</v>
      </c>
      <c r="AS87" s="327">
        <f t="shared" si="258"/>
        <v>2501.6441680929688</v>
      </c>
      <c r="AT87" s="327">
        <f t="shared" si="258"/>
        <v>2526.6606097738986</v>
      </c>
      <c r="AU87" s="327">
        <f t="shared" si="258"/>
        <v>2551.9272158716376</v>
      </c>
      <c r="AV87" s="327">
        <f t="shared" si="258"/>
        <v>2577.4464880303544</v>
      </c>
      <c r="AW87" s="327">
        <f t="shared" si="258"/>
        <v>2603.2209529106581</v>
      </c>
      <c r="AX87" s="327">
        <f t="shared" si="258"/>
        <v>2831.5034057043617</v>
      </c>
      <c r="AY87" s="327">
        <f t="shared" si="258"/>
        <v>2859.8184397614059</v>
      </c>
      <c r="AZ87" s="327">
        <f t="shared" si="258"/>
        <v>2888.4166241590196</v>
      </c>
      <c r="BA87" s="327">
        <f t="shared" si="258"/>
        <v>2917.3007904006099</v>
      </c>
      <c r="BB87" s="327">
        <f t="shared" si="258"/>
        <v>2946.4737983046161</v>
      </c>
      <c r="BC87" s="327">
        <f t="shared" si="258"/>
        <v>2975.9385362876624</v>
      </c>
      <c r="BD87" s="327">
        <f t="shared" si="258"/>
        <v>3005.6979216505392</v>
      </c>
      <c r="BE87" s="327">
        <f t="shared" si="258"/>
        <v>3035.7549008670444</v>
      </c>
      <c r="BF87" s="327">
        <f t="shared" si="258"/>
        <v>3066.1124498757154</v>
      </c>
      <c r="BG87" s="327">
        <f t="shared" si="258"/>
        <v>3096.7735743744724</v>
      </c>
      <c r="BH87" s="327">
        <f t="shared" si="258"/>
        <v>3127.7413101182169</v>
      </c>
      <c r="BI87" s="327">
        <f t="shared" si="258"/>
        <v>3159.0187232193994</v>
      </c>
      <c r="BJ87" s="327">
        <f t="shared" si="258"/>
        <v>3190.6089104515936</v>
      </c>
      <c r="BK87" s="327">
        <f t="shared" si="258"/>
        <v>3222.5149995561092</v>
      </c>
      <c r="BL87" s="327">
        <f t="shared" si="258"/>
        <v>3254.7401495516701</v>
      </c>
      <c r="BM87" s="327">
        <f t="shared" si="258"/>
        <v>3287.2875510471877</v>
      </c>
      <c r="BN87" s="327">
        <f t="shared" si="258"/>
        <v>3320.1604265576593</v>
      </c>
      <c r="BO87" s="327">
        <f t="shared" si="258"/>
        <v>3353.3620308232357</v>
      </c>
      <c r="BP87" s="327">
        <f t="shared" si="258"/>
        <v>3386.8956511314682</v>
      </c>
      <c r="BQ87" s="327">
        <f t="shared" si="258"/>
        <v>3420.7646076427827</v>
      </c>
      <c r="BR87" s="327">
        <f t="shared" si="258"/>
        <v>3454.9722537192106</v>
      </c>
      <c r="BS87" s="327">
        <f t="shared" si="258"/>
        <v>3489.5219762564025</v>
      </c>
      <c r="BT87" s="327">
        <f t="shared" si="258"/>
        <v>3524.4171960189665</v>
      </c>
      <c r="BU87" s="327">
        <f t="shared" si="258"/>
        <v>3559.6613679791562</v>
      </c>
      <c r="BV87" s="327">
        <f t="shared" ref="BV87:DA87" si="259">BV$83*BV82/$F$78</f>
        <v>3595.2579816589482</v>
      </c>
      <c r="BW87" s="327">
        <f t="shared" si="259"/>
        <v>2766.6366182670763</v>
      </c>
      <c r="BX87" s="327">
        <f t="shared" si="259"/>
        <v>2514.8726860047718</v>
      </c>
      <c r="BY87" s="327">
        <f t="shared" si="259"/>
        <v>2540.0214128648195</v>
      </c>
      <c r="BZ87" s="327">
        <f t="shared" si="259"/>
        <v>3028.6227540895106</v>
      </c>
      <c r="CA87" s="327">
        <f t="shared" si="259"/>
        <v>3058.9089816304058</v>
      </c>
      <c r="CB87" s="327">
        <f t="shared" si="259"/>
        <v>2726.0277101000383</v>
      </c>
      <c r="CC87" s="327">
        <f t="shared" si="259"/>
        <v>2753.2879872010394</v>
      </c>
      <c r="CD87" s="327">
        <f t="shared" si="259"/>
        <v>3615.067127194965</v>
      </c>
      <c r="CE87" s="327">
        <f t="shared" si="259"/>
        <v>3651.2177984669142</v>
      </c>
      <c r="CF87" s="327">
        <f t="shared" si="259"/>
        <v>3687.7299764515838</v>
      </c>
      <c r="CG87" s="327">
        <f t="shared" si="259"/>
        <v>3724.6072762160993</v>
      </c>
      <c r="CH87" s="327">
        <f t="shared" si="259"/>
        <v>3761.8533489782603</v>
      </c>
      <c r="CI87" s="327">
        <f t="shared" si="259"/>
        <v>3799.4718824680431</v>
      </c>
      <c r="CJ87" s="327">
        <f t="shared" si="259"/>
        <v>3837.4666012927232</v>
      </c>
      <c r="CK87" s="327">
        <f t="shared" si="259"/>
        <v>3875.8412673056509</v>
      </c>
      <c r="CL87" s="327">
        <f t="shared" si="259"/>
        <v>3914.5996799787072</v>
      </c>
      <c r="CM87" s="327">
        <f t="shared" si="259"/>
        <v>3953.7456767784938</v>
      </c>
      <c r="CN87" s="327">
        <f t="shared" si="259"/>
        <v>3993.2831335462788</v>
      </c>
      <c r="CO87" s="327">
        <f t="shared" si="259"/>
        <v>4033.2159648817419</v>
      </c>
      <c r="CP87" s="327">
        <f t="shared" si="259"/>
        <v>4073.5481245305591</v>
      </c>
      <c r="CQ87" s="327">
        <f t="shared" si="259"/>
        <v>4114.2836057758641</v>
      </c>
      <c r="CR87" s="327">
        <f t="shared" si="259"/>
        <v>4155.4264418336234</v>
      </c>
      <c r="CS87" s="327">
        <f t="shared" si="259"/>
        <v>4196.9807062519594</v>
      </c>
      <c r="CT87" s="327">
        <f t="shared" si="259"/>
        <v>4238.9505133144794</v>
      </c>
      <c r="CU87" s="327">
        <f t="shared" si="259"/>
        <v>4281.3400184476232</v>
      </c>
      <c r="CV87" s="327">
        <f t="shared" si="259"/>
        <v>4324.1534186320996</v>
      </c>
      <c r="CW87" s="327">
        <f t="shared" si="259"/>
        <v>4367.3949528184203</v>
      </c>
      <c r="CX87" s="327">
        <f t="shared" si="259"/>
        <v>4411.0689023466057</v>
      </c>
      <c r="CY87" s="327">
        <f t="shared" si="259"/>
        <v>4455.1795913700726</v>
      </c>
      <c r="CZ87" s="327">
        <f t="shared" si="259"/>
        <v>4499.7313872837731</v>
      </c>
      <c r="DA87" s="327">
        <f t="shared" si="259"/>
        <v>4544.7287011566104</v>
      </c>
      <c r="DB87" s="327">
        <f t="shared" ref="DB87:DJ87" si="260">DB$83*DB82/$F$78</f>
        <v>4590.1759881681764</v>
      </c>
      <c r="DC87" s="327">
        <f t="shared" si="260"/>
        <v>4636.0777480498582</v>
      </c>
      <c r="DD87" s="327">
        <f t="shared" si="260"/>
        <v>4682.4385255303569</v>
      </c>
      <c r="DE87" s="327">
        <f t="shared" si="260"/>
        <v>4729.262910785661</v>
      </c>
      <c r="DF87" s="327">
        <f t="shared" si="260"/>
        <v>4776.5555398935185</v>
      </c>
      <c r="DG87" s="327">
        <f t="shared" si="260"/>
        <v>4824.3210952924537</v>
      </c>
      <c r="DH87" s="327">
        <f t="shared" si="260"/>
        <v>0</v>
      </c>
      <c r="DI87" s="327">
        <f t="shared" si="260"/>
        <v>0</v>
      </c>
      <c r="DJ87" s="327">
        <f t="shared" si="260"/>
        <v>0</v>
      </c>
    </row>
    <row r="88" spans="1:114" s="326" customFormat="1" x14ac:dyDescent="0.25">
      <c r="A88" s="324"/>
      <c r="B88" s="324"/>
      <c r="C88" s="325"/>
      <c r="E88" s="327" t="s">
        <v>220</v>
      </c>
      <c r="F88" s="327"/>
      <c r="G88" s="327" t="str">
        <f>smu</f>
        <v>$ 000s</v>
      </c>
      <c r="H88" s="327"/>
      <c r="I88" s="327"/>
      <c r="J88" s="326">
        <f t="shared" ref="J88" si="261">SUM(J84:J87)</f>
        <v>0</v>
      </c>
      <c r="K88" s="326">
        <f t="shared" ref="K88" si="262">SUM(K84:K87)</f>
        <v>0</v>
      </c>
      <c r="L88" s="326">
        <f t="shared" ref="L88" si="263">SUM(L84:L87)</f>
        <v>12739.221149999999</v>
      </c>
      <c r="M88" s="326">
        <f t="shared" ref="M88" si="264">SUM(M84:M87)</f>
        <v>12161.178377999999</v>
      </c>
      <c r="N88" s="326">
        <f t="shared" ref="N88" si="265">SUM(N84:N87)</f>
        <v>13322.529923939999</v>
      </c>
      <c r="O88" s="326">
        <f t="shared" ref="O88" si="266">SUM(O84:O87)</f>
        <v>13073.696810891999</v>
      </c>
      <c r="P88" s="326">
        <f t="shared" ref="P88" si="267">SUM(P84:P87)</f>
        <v>14087.229762261646</v>
      </c>
      <c r="Q88" s="326">
        <f t="shared" ref="Q88" si="268">SUM(Q84:Q87)</f>
        <v>12728.992832742158</v>
      </c>
      <c r="R88" s="326">
        <f t="shared" ref="R88" si="269">SUM(R84:R87)</f>
        <v>13703.13887593654</v>
      </c>
      <c r="S88" s="326">
        <f t="shared" ref="S88" si="270">SUM(S84:S87)</f>
        <v>13824.552599122973</v>
      </c>
      <c r="T88" s="326">
        <f t="shared" ref="T88" si="271">SUM(T84:T87)</f>
        <v>14412.141325707127</v>
      </c>
      <c r="U88" s="326">
        <f t="shared" ref="U88" si="272">SUM(U84:U87)</f>
        <v>14071.713406791227</v>
      </c>
      <c r="V88" s="326">
        <f t="shared" ref="V88" si="273">SUM(V84:V87)</f>
        <v>15145.154941829345</v>
      </c>
      <c r="W88" s="326">
        <f t="shared" ref="W88" si="274">SUM(W84:W87)</f>
        <v>15068.528130172635</v>
      </c>
      <c r="X88" s="326">
        <f t="shared" ref="X88" si="275">SUM(X84:X87)</f>
        <v>16191.34739480331</v>
      </c>
      <c r="Y88" s="326">
        <f t="shared" ref="Y88" si="276">SUM(Y84:Y87)</f>
        <v>15348.447898191636</v>
      </c>
      <c r="Z88" s="326">
        <f t="shared" ref="Z88" si="277">SUM(Z84:Z87)</f>
        <v>16498.273736288735</v>
      </c>
      <c r="AA88" s="326">
        <f t="shared" ref="AA88" si="278">SUM(AA84:AA87)</f>
        <v>15734.557290630519</v>
      </c>
      <c r="AB88" s="326">
        <f t="shared" ref="AB88" si="279">SUM(AB84:AB87)</f>
        <v>16871.547179572266</v>
      </c>
      <c r="AC88" s="326">
        <f t="shared" ref="AC88" si="280">SUM(AC84:AC87)</f>
        <v>16050.821892172191</v>
      </c>
      <c r="AD88" s="326">
        <f t="shared" ref="AD88" si="281">SUM(AD84:AD87)</f>
        <v>17586.848241941996</v>
      </c>
      <c r="AE88" s="326">
        <f t="shared" ref="AE88" si="282">SUM(AE84:AE87)</f>
        <v>16736.217888041498</v>
      </c>
      <c r="AF88" s="326">
        <f t="shared" ref="AF88" si="283">SUM(AF84:AF87)</f>
        <v>17940.343891605029</v>
      </c>
      <c r="AG88" s="326">
        <f t="shared" ref="AG88" si="284">SUM(AG84:AG87)</f>
        <v>17072.615867591128</v>
      </c>
      <c r="AH88" s="326">
        <f t="shared" ref="AH88" si="285">SUM(AH84:AH87)</f>
        <v>18300.944803826293</v>
      </c>
      <c r="AI88" s="326">
        <f t="shared" ref="AI88" si="286">SUM(AI84:AI87)</f>
        <v>17415.775446529711</v>
      </c>
      <c r="AJ88" s="326">
        <f t="shared" ref="AJ88" si="287">SUM(AJ84:AJ87)</f>
        <v>18668.7937943832</v>
      </c>
      <c r="AK88" s="326">
        <f t="shared" ref="AK88" si="288">SUM(AK84:AK87)</f>
        <v>17765.832533004959</v>
      </c>
      <c r="AL88" s="326">
        <f t="shared" ref="AL88" si="289">SUM(AL84:AL87)</f>
        <v>19044.036549650304</v>
      </c>
      <c r="AM88" s="326">
        <f t="shared" ref="AM88" si="290">SUM(AM84:AM87)</f>
        <v>18122.925766918361</v>
      </c>
      <c r="AN88" s="326">
        <f t="shared" ref="AN88" si="291">SUM(AN84:AN87)</f>
        <v>19708.505540930462</v>
      </c>
      <c r="AO88" s="326">
        <f t="shared" ref="AO88" si="292">SUM(AO84:AO87)</f>
        <v>18752.730557018695</v>
      </c>
      <c r="AP88" s="326">
        <f t="shared" ref="AP88" si="293">SUM(AP84:AP87)</f>
        <v>20104.646502303167</v>
      </c>
      <c r="AQ88" s="326">
        <f t="shared" ref="AQ88" si="294">SUM(AQ84:AQ87)</f>
        <v>19129.660441214768</v>
      </c>
      <c r="AR88" s="326">
        <f t="shared" ref="AR88" si="295">SUM(AR84:AR87)</f>
        <v>20508.749896999463</v>
      </c>
      <c r="AS88" s="326">
        <f t="shared" ref="AS88" si="296">SUM(AS84:AS87)</f>
        <v>19514.166616083188</v>
      </c>
      <c r="AT88" s="326">
        <f t="shared" ref="AT88" si="297">SUM(AT84:AT87)</f>
        <v>20920.975769929151</v>
      </c>
      <c r="AU88" s="326">
        <f t="shared" ref="AU88" si="298">SUM(AU84:AU87)</f>
        <v>19906.40136506646</v>
      </c>
      <c r="AV88" s="326">
        <f t="shared" ref="AV88" si="299">SUM(AV84:AV87)</f>
        <v>21341.487382904725</v>
      </c>
      <c r="AW88" s="326">
        <f t="shared" ref="AW88" si="300">SUM(AW84:AW87)</f>
        <v>20306.520032504301</v>
      </c>
      <c r="AX88" s="326">
        <f t="shared" ref="AX88" si="301">SUM(AX84:AX87)</f>
        <v>22135.995257435341</v>
      </c>
      <c r="AY88" s="326">
        <f t="shared" ref="AY88" si="302">SUM(AY84:AY87)</f>
        <v>21062.929452232467</v>
      </c>
      <c r="AZ88" s="326">
        <f t="shared" ref="AZ88" si="303">SUM(AZ84:AZ87)</f>
        <v>22580.928762109797</v>
      </c>
      <c r="BA88" s="326">
        <f t="shared" ref="BA88" si="304">SUM(BA84:BA87)</f>
        <v>21486.294334222337</v>
      </c>
      <c r="BB88" s="326">
        <f t="shared" ref="BB88" si="305">SUM(BB84:BB87)</f>
        <v>23034.805430228203</v>
      </c>
      <c r="BC88" s="326">
        <f t="shared" ref="BC88" si="306">SUM(BC84:BC87)</f>
        <v>21918.168850340215</v>
      </c>
      <c r="BD88" s="326">
        <f t="shared" ref="BD88" si="307">SUM(BD84:BD87)</f>
        <v>23497.805019375792</v>
      </c>
      <c r="BE88" s="326">
        <f t="shared" ref="BE88" si="308">SUM(BE84:BE87)</f>
        <v>22358.724044232044</v>
      </c>
      <c r="BF88" s="326">
        <f t="shared" ref="BF88" si="309">SUM(BF84:BF87)</f>
        <v>23881.159945675445</v>
      </c>
      <c r="BG88" s="326">
        <f t="shared" ref="BG88" si="310">SUM(BG84:BG87)</f>
        <v>22718.293933385416</v>
      </c>
      <c r="BH88" s="326">
        <f t="shared" ref="BH88" si="311">SUM(BH84:BH87)</f>
        <v>23536.272453519377</v>
      </c>
      <c r="BI88" s="326">
        <f t="shared" ref="BI88" si="312">SUM(BI84:BI87)</f>
        <v>24008.079436581251</v>
      </c>
      <c r="BJ88" s="326">
        <f t="shared" ref="BJ88" si="313">SUM(BJ84:BJ87)</f>
        <v>23916.788809795646</v>
      </c>
      <c r="BK88" s="326">
        <f t="shared" ref="BK88" si="314">SUM(BK84:BK87)</f>
        <v>24397.153486016661</v>
      </c>
      <c r="BL88" s="326">
        <f t="shared" ref="BL88" si="315">SUM(BL84:BL87)</f>
        <v>24397.516264872535</v>
      </c>
      <c r="BM88" s="326">
        <f t="shared" ref="BM88" si="316">SUM(BM84:BM87)</f>
        <v>24887.536271085599</v>
      </c>
      <c r="BN88" s="326">
        <f t="shared" ref="BN88" si="317">SUM(BN84:BN87)</f>
        <v>24887.906341796479</v>
      </c>
      <c r="BO88" s="326">
        <f t="shared" ref="BO88" si="318">SUM(BO84:BO87)</f>
        <v>25387.77575013442</v>
      </c>
      <c r="BP88" s="326">
        <f t="shared" ref="BP88" si="319">SUM(BP84:BP87)</f>
        <v>25388.153259266583</v>
      </c>
      <c r="BQ88" s="326">
        <f t="shared" ref="BQ88" si="320">SUM(BQ84:BQ87)</f>
        <v>24995.890365971165</v>
      </c>
      <c r="BR88" s="326">
        <f t="shared" ref="BR88" si="321">SUM(BR84:BR87)</f>
        <v>26809.656613286203</v>
      </c>
      <c r="BS88" s="326">
        <f t="shared" ref="BS88" si="322">SUM(BS84:BS87)</f>
        <v>25498.307762327186</v>
      </c>
      <c r="BT88" s="326">
        <f t="shared" ref="BT88" si="323">SUM(BT84:BT87)</f>
        <v>27348.530711213254</v>
      </c>
      <c r="BU88" s="326">
        <f t="shared" ref="BU88" si="324">SUM(BU84:BU87)</f>
        <v>26010.823748349962</v>
      </c>
      <c r="BV88" s="326">
        <f t="shared" ref="BV88" si="325">SUM(BV84:BV87)</f>
        <v>27898.236178508647</v>
      </c>
      <c r="BW88" s="326">
        <f t="shared" ref="BW88" si="326">SUM(BW84:BW87)</f>
        <v>26063.401754836977</v>
      </c>
      <c r="BX88" s="326">
        <f t="shared" ref="BX88" si="327">SUM(BX84:BX87)</f>
        <v>24840.278799841151</v>
      </c>
      <c r="BY88" s="326">
        <f t="shared" ref="BY88" si="328">SUM(BY84:BY87)</f>
        <v>26582.391473545995</v>
      </c>
      <c r="BZ88" s="326">
        <f t="shared" ref="BZ88" si="329">SUM(BZ84:BZ87)</f>
        <v>25127.427769178117</v>
      </c>
      <c r="CA88" s="326">
        <f t="shared" ref="CA88" si="330">SUM(CA84:CA87)</f>
        <v>27257.139758455123</v>
      </c>
      <c r="CB88" s="326">
        <f t="shared" ref="CB88" si="331">SUM(CB84:CB87)</f>
        <v>26485.805638746322</v>
      </c>
      <c r="CC88" s="326">
        <f t="shared" ref="CC88" si="332">SUM(CC84:CC87)</f>
        <v>28328.744826943206</v>
      </c>
      <c r="CD88" s="326">
        <f t="shared" ref="CD88" si="333">SUM(CD84:CD87)</f>
        <v>25408.716777942234</v>
      </c>
      <c r="CE88" s="326">
        <f t="shared" ref="CE88" si="334">SUM(CE84:CE87)</f>
        <v>27151.617409633018</v>
      </c>
      <c r="CF88" s="326">
        <f t="shared" ref="CF88" si="335">SUM(CF84:CF87)</f>
        <v>27190.280469371421</v>
      </c>
      <c r="CG88" s="326">
        <f t="shared" ref="CG88" si="336">SUM(CG84:CG87)</f>
        <v>28206.321116995146</v>
      </c>
      <c r="CH88" s="326">
        <f t="shared" ref="CH88" si="337">SUM(CH84:CH87)</f>
        <v>27404.396763543013</v>
      </c>
      <c r="CI88" s="326">
        <f t="shared" ref="CI88" si="338">SUM(CI84:CI87)</f>
        <v>29349.608837273849</v>
      </c>
      <c r="CJ88" s="326">
        <f t="shared" ref="CJ88" si="339">SUM(CJ84:CJ87)</f>
        <v>29057.266829117874</v>
      </c>
      <c r="CK88" s="326">
        <f t="shared" ref="CK88" si="340">SUM(CK84:CK87)</f>
        <v>31145.353258064817</v>
      </c>
      <c r="CL88" s="326">
        <f t="shared" ref="CL88" si="341">SUM(CL84:CL87)</f>
        <v>29451.069892156964</v>
      </c>
      <c r="CM88" s="326">
        <f t="shared" ref="CM88" si="342">SUM(CM84:CM87)</f>
        <v>31579.22437832347</v>
      </c>
      <c r="CN88" s="326">
        <f t="shared" ref="CN88" si="343">SUM(CN84:CN87)</f>
        <v>30043.036396989319</v>
      </c>
      <c r="CO88" s="326">
        <f t="shared" ref="CO88" si="344">SUM(CO84:CO87)</f>
        <v>32213.966788327776</v>
      </c>
      <c r="CP88" s="326">
        <f t="shared" ref="CP88" si="345">SUM(CP84:CP87)</f>
        <v>30646.901428568799</v>
      </c>
      <c r="CQ88" s="326">
        <f t="shared" ref="CQ88" si="346">SUM(CQ84:CQ87)</f>
        <v>33579.738665772034</v>
      </c>
      <c r="CR88" s="326">
        <f t="shared" ref="CR88" si="347">SUM(CR84:CR87)</f>
        <v>31955.573574210539</v>
      </c>
      <c r="CS88" s="326">
        <f t="shared" ref="CS88" si="348">SUM(CS84:CS87)</f>
        <v>34254.691412954067</v>
      </c>
      <c r="CT88" s="326">
        <f t="shared" ref="CT88" si="349">SUM(CT84:CT87)</f>
        <v>32597.880603052166</v>
      </c>
      <c r="CU88" s="326">
        <f t="shared" ref="CU88" si="350">SUM(CU84:CU87)</f>
        <v>34943.21071035444</v>
      </c>
      <c r="CV88" s="326">
        <f t="shared" ref="CV88" si="351">SUM(CV84:CV87)</f>
        <v>33253.098003173516</v>
      </c>
      <c r="CW88" s="326">
        <f t="shared" ref="CW88" si="352">SUM(CW84:CW87)</f>
        <v>35645.569245632563</v>
      </c>
      <c r="CX88" s="326">
        <f t="shared" ref="CX88" si="353">SUM(CX84:CX87)</f>
        <v>33921.485273037302</v>
      </c>
      <c r="CY88" s="326">
        <f t="shared" ref="CY88" si="354">SUM(CY84:CY87)</f>
        <v>36362.045187469783</v>
      </c>
      <c r="CZ88" s="326">
        <f t="shared" ref="CZ88" si="355">SUM(CZ84:CZ87)</f>
        <v>34603.307127025357</v>
      </c>
      <c r="DA88" s="326">
        <f t="shared" ref="DA88" si="356">SUM(DA84:DA87)</f>
        <v>37630.760011851133</v>
      </c>
      <c r="DB88" s="326">
        <f t="shared" ref="DB88" si="357">SUM(DB84:DB87)</f>
        <v>35805.835287334623</v>
      </c>
      <c r="DC88" s="326">
        <f t="shared" ref="DC88" si="358">SUM(DC84:DC87)</f>
        <v>38387.138288089336</v>
      </c>
      <c r="DD88" s="326">
        <f t="shared" ref="DD88" si="359">SUM(DD84:DD87)</f>
        <v>36525.53257661005</v>
      </c>
      <c r="DE88" s="326">
        <f t="shared" ref="DE88" si="360">SUM(DE84:DE87)</f>
        <v>39158.719767679941</v>
      </c>
      <c r="DF88" s="326">
        <f t="shared" ref="DF88" si="361">SUM(DF84:DF87)</f>
        <v>37259.695781399918</v>
      </c>
      <c r="DG88" s="326">
        <f t="shared" ref="DG88" si="362">SUM(DG84:DG87)</f>
        <v>39945.81003501032</v>
      </c>
      <c r="DH88" s="326">
        <f t="shared" ref="DH88" si="363">SUM(DH84:DH87)</f>
        <v>0</v>
      </c>
      <c r="DI88" s="326">
        <f t="shared" ref="DI88" si="364">SUM(DI84:DI87)</f>
        <v>0</v>
      </c>
      <c r="DJ88" s="326">
        <f t="shared" ref="DJ88" si="365">SUM(DJ84:DJ87)</f>
        <v>0</v>
      </c>
    </row>
    <row r="90" spans="1:114" x14ac:dyDescent="0.25">
      <c r="B90" s="2" t="s">
        <v>221</v>
      </c>
    </row>
    <row r="91" spans="1:114" x14ac:dyDescent="0.25">
      <c r="E91" s="284" t="str">
        <f xml:space="preserve"> InpC!E$36</f>
        <v>percentage of reveue of space occupiers</v>
      </c>
      <c r="F91" s="286">
        <f xml:space="preserve"> InpC!F$36</f>
        <v>0.2</v>
      </c>
      <c r="G91" s="284" t="str">
        <f xml:space="preserve"> InpC!G$36</f>
        <v>%</v>
      </c>
    </row>
    <row r="92" spans="1:114" x14ac:dyDescent="0.25">
      <c r="E92" s="64" t="str">
        <f t="shared" ref="E92:AJ92" si="366" xml:space="preserve"> E$88</f>
        <v>Total Space occupied Revenue</v>
      </c>
      <c r="F92" s="64">
        <f t="shared" si="366"/>
        <v>0</v>
      </c>
      <c r="G92" s="64" t="str">
        <f t="shared" si="366"/>
        <v>$ 000s</v>
      </c>
      <c r="H92" s="64">
        <f t="shared" si="366"/>
        <v>0</v>
      </c>
      <c r="I92" s="64">
        <f t="shared" si="366"/>
        <v>0</v>
      </c>
      <c r="J92" s="64">
        <f t="shared" si="366"/>
        <v>0</v>
      </c>
      <c r="K92" s="64">
        <f t="shared" si="366"/>
        <v>0</v>
      </c>
      <c r="L92" s="64">
        <f t="shared" si="366"/>
        <v>12739.221149999999</v>
      </c>
      <c r="M92" s="64">
        <f t="shared" si="366"/>
        <v>12161.178377999999</v>
      </c>
      <c r="N92" s="64">
        <f t="shared" si="366"/>
        <v>13322.529923939999</v>
      </c>
      <c r="O92" s="64">
        <f t="shared" si="366"/>
        <v>13073.696810891999</v>
      </c>
      <c r="P92" s="64">
        <f t="shared" si="366"/>
        <v>14087.229762261646</v>
      </c>
      <c r="Q92" s="64">
        <f t="shared" si="366"/>
        <v>12728.992832742158</v>
      </c>
      <c r="R92" s="64">
        <f t="shared" si="366"/>
        <v>13703.13887593654</v>
      </c>
      <c r="S92" s="64">
        <f t="shared" si="366"/>
        <v>13824.552599122973</v>
      </c>
      <c r="T92" s="64">
        <f t="shared" si="366"/>
        <v>14412.141325707127</v>
      </c>
      <c r="U92" s="64">
        <f t="shared" si="366"/>
        <v>14071.713406791227</v>
      </c>
      <c r="V92" s="64">
        <f t="shared" si="366"/>
        <v>15145.154941829345</v>
      </c>
      <c r="W92" s="64">
        <f t="shared" si="366"/>
        <v>15068.528130172635</v>
      </c>
      <c r="X92" s="64">
        <f t="shared" si="366"/>
        <v>16191.34739480331</v>
      </c>
      <c r="Y92" s="64">
        <f t="shared" si="366"/>
        <v>15348.447898191636</v>
      </c>
      <c r="Z92" s="64">
        <f t="shared" si="366"/>
        <v>16498.273736288735</v>
      </c>
      <c r="AA92" s="64">
        <f t="shared" si="366"/>
        <v>15734.557290630519</v>
      </c>
      <c r="AB92" s="64">
        <f t="shared" si="366"/>
        <v>16871.547179572266</v>
      </c>
      <c r="AC92" s="64">
        <f t="shared" si="366"/>
        <v>16050.821892172191</v>
      </c>
      <c r="AD92" s="64">
        <f t="shared" si="366"/>
        <v>17586.848241941996</v>
      </c>
      <c r="AE92" s="64">
        <f t="shared" si="366"/>
        <v>16736.217888041498</v>
      </c>
      <c r="AF92" s="64">
        <f t="shared" si="366"/>
        <v>17940.343891605029</v>
      </c>
      <c r="AG92" s="64">
        <f t="shared" si="366"/>
        <v>17072.615867591128</v>
      </c>
      <c r="AH92" s="64">
        <f t="shared" si="366"/>
        <v>18300.944803826293</v>
      </c>
      <c r="AI92" s="64">
        <f t="shared" si="366"/>
        <v>17415.775446529711</v>
      </c>
      <c r="AJ92" s="64">
        <f t="shared" si="366"/>
        <v>18668.7937943832</v>
      </c>
      <c r="AK92" s="64">
        <f t="shared" ref="AK92:BP92" si="367" xml:space="preserve"> AK$88</f>
        <v>17765.832533004959</v>
      </c>
      <c r="AL92" s="64">
        <f t="shared" si="367"/>
        <v>19044.036549650304</v>
      </c>
      <c r="AM92" s="64">
        <f t="shared" si="367"/>
        <v>18122.925766918361</v>
      </c>
      <c r="AN92" s="64">
        <f t="shared" si="367"/>
        <v>19708.505540930462</v>
      </c>
      <c r="AO92" s="64">
        <f t="shared" si="367"/>
        <v>18752.730557018695</v>
      </c>
      <c r="AP92" s="64">
        <f t="shared" si="367"/>
        <v>20104.646502303167</v>
      </c>
      <c r="AQ92" s="64">
        <f t="shared" si="367"/>
        <v>19129.660441214768</v>
      </c>
      <c r="AR92" s="64">
        <f t="shared" si="367"/>
        <v>20508.749896999463</v>
      </c>
      <c r="AS92" s="64">
        <f t="shared" si="367"/>
        <v>19514.166616083188</v>
      </c>
      <c r="AT92" s="64">
        <f t="shared" si="367"/>
        <v>20920.975769929151</v>
      </c>
      <c r="AU92" s="64">
        <f t="shared" si="367"/>
        <v>19906.40136506646</v>
      </c>
      <c r="AV92" s="64">
        <f t="shared" si="367"/>
        <v>21341.487382904725</v>
      </c>
      <c r="AW92" s="64">
        <f t="shared" si="367"/>
        <v>20306.520032504301</v>
      </c>
      <c r="AX92" s="64">
        <f t="shared" si="367"/>
        <v>22135.995257435341</v>
      </c>
      <c r="AY92" s="64">
        <f t="shared" si="367"/>
        <v>21062.929452232467</v>
      </c>
      <c r="AZ92" s="64">
        <f t="shared" si="367"/>
        <v>22580.928762109797</v>
      </c>
      <c r="BA92" s="64">
        <f t="shared" si="367"/>
        <v>21486.294334222337</v>
      </c>
      <c r="BB92" s="64">
        <f t="shared" si="367"/>
        <v>23034.805430228203</v>
      </c>
      <c r="BC92" s="64">
        <f t="shared" si="367"/>
        <v>21918.168850340215</v>
      </c>
      <c r="BD92" s="64">
        <f t="shared" si="367"/>
        <v>23497.805019375792</v>
      </c>
      <c r="BE92" s="64">
        <f t="shared" si="367"/>
        <v>22358.724044232044</v>
      </c>
      <c r="BF92" s="64">
        <f t="shared" si="367"/>
        <v>23881.159945675445</v>
      </c>
      <c r="BG92" s="64">
        <f t="shared" si="367"/>
        <v>22718.293933385416</v>
      </c>
      <c r="BH92" s="64">
        <f t="shared" si="367"/>
        <v>23536.272453519377</v>
      </c>
      <c r="BI92" s="64">
        <f t="shared" si="367"/>
        <v>24008.079436581251</v>
      </c>
      <c r="BJ92" s="64">
        <f t="shared" si="367"/>
        <v>23916.788809795646</v>
      </c>
      <c r="BK92" s="64">
        <f t="shared" si="367"/>
        <v>24397.153486016661</v>
      </c>
      <c r="BL92" s="64">
        <f t="shared" si="367"/>
        <v>24397.516264872535</v>
      </c>
      <c r="BM92" s="64">
        <f t="shared" si="367"/>
        <v>24887.536271085599</v>
      </c>
      <c r="BN92" s="64">
        <f t="shared" si="367"/>
        <v>24887.906341796479</v>
      </c>
      <c r="BO92" s="64">
        <f t="shared" si="367"/>
        <v>25387.77575013442</v>
      </c>
      <c r="BP92" s="64">
        <f t="shared" si="367"/>
        <v>25388.153259266583</v>
      </c>
      <c r="BQ92" s="64">
        <f t="shared" ref="BQ92:CV92" si="368" xml:space="preserve"> BQ$88</f>
        <v>24995.890365971165</v>
      </c>
      <c r="BR92" s="64">
        <f t="shared" si="368"/>
        <v>26809.656613286203</v>
      </c>
      <c r="BS92" s="64">
        <f t="shared" si="368"/>
        <v>25498.307762327186</v>
      </c>
      <c r="BT92" s="64">
        <f t="shared" si="368"/>
        <v>27348.530711213254</v>
      </c>
      <c r="BU92" s="64">
        <f t="shared" si="368"/>
        <v>26010.823748349962</v>
      </c>
      <c r="BV92" s="64">
        <f t="shared" si="368"/>
        <v>27898.236178508647</v>
      </c>
      <c r="BW92" s="64">
        <f t="shared" si="368"/>
        <v>26063.401754836977</v>
      </c>
      <c r="BX92" s="64">
        <f t="shared" si="368"/>
        <v>24840.278799841151</v>
      </c>
      <c r="BY92" s="64">
        <f t="shared" si="368"/>
        <v>26582.391473545995</v>
      </c>
      <c r="BZ92" s="64">
        <f t="shared" si="368"/>
        <v>25127.427769178117</v>
      </c>
      <c r="CA92" s="64">
        <f t="shared" si="368"/>
        <v>27257.139758455123</v>
      </c>
      <c r="CB92" s="64">
        <f t="shared" si="368"/>
        <v>26485.805638746322</v>
      </c>
      <c r="CC92" s="64">
        <f t="shared" si="368"/>
        <v>28328.744826943206</v>
      </c>
      <c r="CD92" s="64">
        <f t="shared" si="368"/>
        <v>25408.716777942234</v>
      </c>
      <c r="CE92" s="64">
        <f t="shared" si="368"/>
        <v>27151.617409633018</v>
      </c>
      <c r="CF92" s="64">
        <f t="shared" si="368"/>
        <v>27190.280469371421</v>
      </c>
      <c r="CG92" s="64">
        <f t="shared" si="368"/>
        <v>28206.321116995146</v>
      </c>
      <c r="CH92" s="64">
        <f t="shared" si="368"/>
        <v>27404.396763543013</v>
      </c>
      <c r="CI92" s="64">
        <f t="shared" si="368"/>
        <v>29349.608837273849</v>
      </c>
      <c r="CJ92" s="64">
        <f t="shared" si="368"/>
        <v>29057.266829117874</v>
      </c>
      <c r="CK92" s="64">
        <f t="shared" si="368"/>
        <v>31145.353258064817</v>
      </c>
      <c r="CL92" s="64">
        <f t="shared" si="368"/>
        <v>29451.069892156964</v>
      </c>
      <c r="CM92" s="64">
        <f t="shared" si="368"/>
        <v>31579.22437832347</v>
      </c>
      <c r="CN92" s="64">
        <f t="shared" si="368"/>
        <v>30043.036396989319</v>
      </c>
      <c r="CO92" s="64">
        <f t="shared" si="368"/>
        <v>32213.966788327776</v>
      </c>
      <c r="CP92" s="64">
        <f t="shared" si="368"/>
        <v>30646.901428568799</v>
      </c>
      <c r="CQ92" s="64">
        <f t="shared" si="368"/>
        <v>33579.738665772034</v>
      </c>
      <c r="CR92" s="64">
        <f t="shared" si="368"/>
        <v>31955.573574210539</v>
      </c>
      <c r="CS92" s="64">
        <f t="shared" si="368"/>
        <v>34254.691412954067</v>
      </c>
      <c r="CT92" s="64">
        <f t="shared" si="368"/>
        <v>32597.880603052166</v>
      </c>
      <c r="CU92" s="64">
        <f t="shared" si="368"/>
        <v>34943.21071035444</v>
      </c>
      <c r="CV92" s="64">
        <f t="shared" si="368"/>
        <v>33253.098003173516</v>
      </c>
      <c r="CW92" s="64">
        <f t="shared" ref="CW92:DJ92" si="369" xml:space="preserve"> CW$88</f>
        <v>35645.569245632563</v>
      </c>
      <c r="CX92" s="64">
        <f t="shared" si="369"/>
        <v>33921.485273037302</v>
      </c>
      <c r="CY92" s="64">
        <f t="shared" si="369"/>
        <v>36362.045187469783</v>
      </c>
      <c r="CZ92" s="64">
        <f t="shared" si="369"/>
        <v>34603.307127025357</v>
      </c>
      <c r="DA92" s="64">
        <f t="shared" si="369"/>
        <v>37630.760011851133</v>
      </c>
      <c r="DB92" s="64">
        <f t="shared" si="369"/>
        <v>35805.835287334623</v>
      </c>
      <c r="DC92" s="64">
        <f t="shared" si="369"/>
        <v>38387.138288089336</v>
      </c>
      <c r="DD92" s="64">
        <f t="shared" si="369"/>
        <v>36525.53257661005</v>
      </c>
      <c r="DE92" s="64">
        <f t="shared" si="369"/>
        <v>39158.719767679941</v>
      </c>
      <c r="DF92" s="64">
        <f t="shared" si="369"/>
        <v>37259.695781399918</v>
      </c>
      <c r="DG92" s="64">
        <f t="shared" si="369"/>
        <v>39945.81003501032</v>
      </c>
      <c r="DH92" s="64">
        <f t="shared" si="369"/>
        <v>0</v>
      </c>
      <c r="DI92" s="64">
        <f t="shared" si="369"/>
        <v>0</v>
      </c>
      <c r="DJ92" s="64">
        <f t="shared" si="369"/>
        <v>0</v>
      </c>
    </row>
    <row r="93" spans="1:114" s="124" customFormat="1" x14ac:dyDescent="0.25">
      <c r="A93" s="301"/>
      <c r="B93" s="301"/>
      <c r="C93" s="302"/>
      <c r="E93" s="124" t="s">
        <v>223</v>
      </c>
      <c r="G93" s="124" t="str">
        <f>smu</f>
        <v>$ 000s</v>
      </c>
      <c r="J93" s="124">
        <f t="shared" ref="J93:AO93" si="370">J92*$F91</f>
        <v>0</v>
      </c>
      <c r="K93" s="124">
        <f t="shared" si="370"/>
        <v>0</v>
      </c>
      <c r="L93" s="124">
        <f t="shared" si="370"/>
        <v>2547.8442300000002</v>
      </c>
      <c r="M93" s="124">
        <f t="shared" si="370"/>
        <v>2432.2356755999999</v>
      </c>
      <c r="N93" s="124">
        <f t="shared" si="370"/>
        <v>2664.5059847880002</v>
      </c>
      <c r="O93" s="124">
        <f t="shared" si="370"/>
        <v>2614.7393621783999</v>
      </c>
      <c r="P93" s="124">
        <f t="shared" si="370"/>
        <v>2817.4459524523295</v>
      </c>
      <c r="Q93" s="124">
        <f t="shared" si="370"/>
        <v>2545.7985665484321</v>
      </c>
      <c r="R93" s="124">
        <f t="shared" si="370"/>
        <v>2740.6277751873081</v>
      </c>
      <c r="S93" s="124">
        <f t="shared" si="370"/>
        <v>2764.9105198245948</v>
      </c>
      <c r="T93" s="124">
        <f t="shared" si="370"/>
        <v>2882.4282651414255</v>
      </c>
      <c r="U93" s="124">
        <f t="shared" si="370"/>
        <v>2814.3426813582455</v>
      </c>
      <c r="V93" s="124">
        <f t="shared" si="370"/>
        <v>3029.0309883658692</v>
      </c>
      <c r="W93" s="124">
        <f t="shared" si="370"/>
        <v>3013.7056260345271</v>
      </c>
      <c r="X93" s="124">
        <f t="shared" si="370"/>
        <v>3238.2694789606621</v>
      </c>
      <c r="Y93" s="124">
        <f t="shared" si="370"/>
        <v>3069.6895796383274</v>
      </c>
      <c r="Z93" s="124">
        <f t="shared" si="370"/>
        <v>3299.6547472577472</v>
      </c>
      <c r="AA93" s="124">
        <f t="shared" si="370"/>
        <v>3146.9114581261038</v>
      </c>
      <c r="AB93" s="124">
        <f t="shared" si="370"/>
        <v>3374.3094359144534</v>
      </c>
      <c r="AC93" s="124">
        <f t="shared" si="370"/>
        <v>3210.1643784344383</v>
      </c>
      <c r="AD93" s="124">
        <f t="shared" si="370"/>
        <v>3517.3696483883996</v>
      </c>
      <c r="AE93" s="124">
        <f t="shared" si="370"/>
        <v>3347.2435776082998</v>
      </c>
      <c r="AF93" s="124">
        <f t="shared" si="370"/>
        <v>3588.068778321006</v>
      </c>
      <c r="AG93" s="124">
        <f t="shared" si="370"/>
        <v>3414.523173518226</v>
      </c>
      <c r="AH93" s="124">
        <f t="shared" si="370"/>
        <v>3660.1889607652588</v>
      </c>
      <c r="AI93" s="124">
        <f t="shared" si="370"/>
        <v>3483.1550893059425</v>
      </c>
      <c r="AJ93" s="124">
        <f t="shared" si="370"/>
        <v>3733.7587588766401</v>
      </c>
      <c r="AK93" s="124">
        <f t="shared" si="370"/>
        <v>3553.1665066009919</v>
      </c>
      <c r="AL93" s="124">
        <f t="shared" si="370"/>
        <v>3808.8073099300609</v>
      </c>
      <c r="AM93" s="124">
        <f t="shared" si="370"/>
        <v>3624.5851533836722</v>
      </c>
      <c r="AN93" s="124">
        <f t="shared" si="370"/>
        <v>3941.7011081860928</v>
      </c>
      <c r="AO93" s="124">
        <f t="shared" si="370"/>
        <v>3750.5461114037389</v>
      </c>
      <c r="AP93" s="124">
        <f t="shared" ref="AP93:BU93" si="371">AP92*$F91</f>
        <v>4020.9293004606334</v>
      </c>
      <c r="AQ93" s="124">
        <f t="shared" si="371"/>
        <v>3825.9320882429538</v>
      </c>
      <c r="AR93" s="124">
        <f t="shared" si="371"/>
        <v>4101.7499793998932</v>
      </c>
      <c r="AS93" s="124">
        <f t="shared" si="371"/>
        <v>3902.8333232166378</v>
      </c>
      <c r="AT93" s="124">
        <f t="shared" si="371"/>
        <v>4184.1951539858301</v>
      </c>
      <c r="AU93" s="124">
        <f t="shared" si="371"/>
        <v>3981.2802730132921</v>
      </c>
      <c r="AV93" s="124">
        <f t="shared" si="371"/>
        <v>4268.2974765809449</v>
      </c>
      <c r="AW93" s="124">
        <f t="shared" si="371"/>
        <v>4061.3040065008604</v>
      </c>
      <c r="AX93" s="124">
        <f t="shared" si="371"/>
        <v>4427.1990514870686</v>
      </c>
      <c r="AY93" s="124">
        <f t="shared" si="371"/>
        <v>4212.585890446494</v>
      </c>
      <c r="AZ93" s="124">
        <f t="shared" si="371"/>
        <v>4516.1857524219595</v>
      </c>
      <c r="BA93" s="124">
        <f t="shared" si="371"/>
        <v>4297.2588668444678</v>
      </c>
      <c r="BB93" s="124">
        <f t="shared" si="371"/>
        <v>4606.9610860456405</v>
      </c>
      <c r="BC93" s="124">
        <f t="shared" si="371"/>
        <v>4383.6337700680433</v>
      </c>
      <c r="BD93" s="124">
        <f t="shared" si="371"/>
        <v>4699.5610038751583</v>
      </c>
      <c r="BE93" s="124">
        <f t="shared" si="371"/>
        <v>4471.7448088464089</v>
      </c>
      <c r="BF93" s="124">
        <f t="shared" si="371"/>
        <v>4776.231989135089</v>
      </c>
      <c r="BG93" s="124">
        <f t="shared" si="371"/>
        <v>4543.6587866770833</v>
      </c>
      <c r="BH93" s="124">
        <f t="shared" si="371"/>
        <v>4707.2544907038755</v>
      </c>
      <c r="BI93" s="124">
        <f t="shared" si="371"/>
        <v>4801.6158873162503</v>
      </c>
      <c r="BJ93" s="124">
        <f t="shared" si="371"/>
        <v>4783.3577619591297</v>
      </c>
      <c r="BK93" s="124">
        <f t="shared" si="371"/>
        <v>4879.4306972033328</v>
      </c>
      <c r="BL93" s="124">
        <f t="shared" si="371"/>
        <v>4879.5032529745067</v>
      </c>
      <c r="BM93" s="124">
        <f t="shared" si="371"/>
        <v>4977.5072542171201</v>
      </c>
      <c r="BN93" s="124">
        <f t="shared" si="371"/>
        <v>4977.5812683592958</v>
      </c>
      <c r="BO93" s="124">
        <f t="shared" si="371"/>
        <v>5077.5551500268848</v>
      </c>
      <c r="BP93" s="124">
        <f t="shared" si="371"/>
        <v>5077.6306518533165</v>
      </c>
      <c r="BQ93" s="124">
        <f t="shared" si="371"/>
        <v>4999.1780731942335</v>
      </c>
      <c r="BR93" s="124">
        <f t="shared" si="371"/>
        <v>5361.9313226572413</v>
      </c>
      <c r="BS93" s="124">
        <f t="shared" si="371"/>
        <v>5099.6615524654371</v>
      </c>
      <c r="BT93" s="124">
        <f t="shared" si="371"/>
        <v>5469.7061422426514</v>
      </c>
      <c r="BU93" s="124">
        <f t="shared" si="371"/>
        <v>5202.1647496699925</v>
      </c>
      <c r="BV93" s="124">
        <f t="shared" ref="BV93:DA93" si="372">BV92*$F91</f>
        <v>5579.6472357017301</v>
      </c>
      <c r="BW93" s="124">
        <f t="shared" si="372"/>
        <v>5212.6803509673955</v>
      </c>
      <c r="BX93" s="124">
        <f t="shared" si="372"/>
        <v>4968.0557599682306</v>
      </c>
      <c r="BY93" s="124">
        <f t="shared" si="372"/>
        <v>5316.478294709199</v>
      </c>
      <c r="BZ93" s="124">
        <f t="shared" si="372"/>
        <v>5025.4855538356242</v>
      </c>
      <c r="CA93" s="124">
        <f t="shared" si="372"/>
        <v>5451.4279516910246</v>
      </c>
      <c r="CB93" s="124">
        <f t="shared" si="372"/>
        <v>5297.1611277492648</v>
      </c>
      <c r="CC93" s="124">
        <f t="shared" si="372"/>
        <v>5665.7489653886414</v>
      </c>
      <c r="CD93" s="124">
        <f t="shared" si="372"/>
        <v>5081.7433555884472</v>
      </c>
      <c r="CE93" s="124">
        <f t="shared" si="372"/>
        <v>5430.3234819266036</v>
      </c>
      <c r="CF93" s="124">
        <f t="shared" si="372"/>
        <v>5438.0560938742847</v>
      </c>
      <c r="CG93" s="124">
        <f t="shared" si="372"/>
        <v>5641.26422339903</v>
      </c>
      <c r="CH93" s="124">
        <f t="shared" si="372"/>
        <v>5480.8793527086027</v>
      </c>
      <c r="CI93" s="124">
        <f t="shared" si="372"/>
        <v>5869.9217674547699</v>
      </c>
      <c r="CJ93" s="124">
        <f t="shared" si="372"/>
        <v>5811.453365823575</v>
      </c>
      <c r="CK93" s="124">
        <f t="shared" si="372"/>
        <v>6229.070651612964</v>
      </c>
      <c r="CL93" s="124">
        <f t="shared" si="372"/>
        <v>5890.2139784313931</v>
      </c>
      <c r="CM93" s="124">
        <f t="shared" si="372"/>
        <v>6315.844875664694</v>
      </c>
      <c r="CN93" s="124">
        <f t="shared" si="372"/>
        <v>6008.6072793978637</v>
      </c>
      <c r="CO93" s="124">
        <f t="shared" si="372"/>
        <v>6442.793357665556</v>
      </c>
      <c r="CP93" s="124">
        <f t="shared" si="372"/>
        <v>6129.3802857137598</v>
      </c>
      <c r="CQ93" s="124">
        <f t="shared" si="372"/>
        <v>6715.9477331544076</v>
      </c>
      <c r="CR93" s="124">
        <f t="shared" si="372"/>
        <v>6391.1147148421078</v>
      </c>
      <c r="CS93" s="124">
        <f t="shared" si="372"/>
        <v>6850.9382825908142</v>
      </c>
      <c r="CT93" s="124">
        <f t="shared" si="372"/>
        <v>6519.5761206104335</v>
      </c>
      <c r="CU93" s="124">
        <f t="shared" si="372"/>
        <v>6988.6421420708884</v>
      </c>
      <c r="CV93" s="124">
        <f t="shared" si="372"/>
        <v>6650.6196006347036</v>
      </c>
      <c r="CW93" s="124">
        <f t="shared" si="372"/>
        <v>7129.1138491265128</v>
      </c>
      <c r="CX93" s="124">
        <f t="shared" si="372"/>
        <v>6784.2970546074612</v>
      </c>
      <c r="CY93" s="124">
        <f t="shared" si="372"/>
        <v>7272.4090374939569</v>
      </c>
      <c r="CZ93" s="124">
        <f t="shared" si="372"/>
        <v>6920.6614254050719</v>
      </c>
      <c r="DA93" s="124">
        <f t="shared" si="372"/>
        <v>7526.1520023702269</v>
      </c>
      <c r="DB93" s="124">
        <f t="shared" ref="DB93:DJ93" si="373">DB92*$F91</f>
        <v>7161.1670574669251</v>
      </c>
      <c r="DC93" s="124">
        <f t="shared" si="373"/>
        <v>7677.4276576178672</v>
      </c>
      <c r="DD93" s="124">
        <f t="shared" si="373"/>
        <v>7305.1065153220106</v>
      </c>
      <c r="DE93" s="124">
        <f t="shared" si="373"/>
        <v>7831.7439535359881</v>
      </c>
      <c r="DF93" s="124">
        <f t="shared" si="373"/>
        <v>7451.9391562799838</v>
      </c>
      <c r="DG93" s="124">
        <f t="shared" si="373"/>
        <v>7989.1620070020645</v>
      </c>
      <c r="DH93" s="124">
        <f t="shared" si="373"/>
        <v>0</v>
      </c>
      <c r="DI93" s="124">
        <f t="shared" si="373"/>
        <v>0</v>
      </c>
      <c r="DJ93" s="124">
        <f t="shared" si="373"/>
        <v>0</v>
      </c>
    </row>
    <row r="95" spans="1:114" s="340" customFormat="1" x14ac:dyDescent="0.25">
      <c r="A95" s="341"/>
      <c r="B95" s="2" t="s">
        <v>225</v>
      </c>
      <c r="C95" s="342"/>
      <c r="E95" s="343"/>
      <c r="F95" s="343"/>
      <c r="G95" s="343"/>
      <c r="H95" s="343"/>
      <c r="I95" s="343"/>
      <c r="J95" s="343"/>
      <c r="K95" s="343"/>
      <c r="L95" s="343"/>
      <c r="M95" s="343"/>
      <c r="N95" s="343"/>
      <c r="O95" s="343"/>
      <c r="P95" s="343"/>
      <c r="Q95" s="343"/>
      <c r="R95" s="343"/>
      <c r="S95" s="343"/>
      <c r="T95" s="343"/>
      <c r="U95" s="343"/>
      <c r="V95" s="343"/>
      <c r="W95" s="343"/>
      <c r="X95" s="343"/>
      <c r="Y95" s="343"/>
      <c r="Z95" s="343"/>
      <c r="AA95" s="343"/>
      <c r="AB95" s="343"/>
      <c r="AC95" s="343"/>
      <c r="AD95" s="343"/>
      <c r="AE95" s="343"/>
      <c r="AF95" s="343"/>
      <c r="AG95" s="343"/>
      <c r="AH95" s="343"/>
      <c r="AI95" s="343"/>
      <c r="AJ95" s="343"/>
      <c r="AK95" s="343"/>
      <c r="AL95" s="343"/>
      <c r="AM95" s="343"/>
      <c r="AN95" s="343"/>
      <c r="AO95" s="343"/>
      <c r="AP95" s="343"/>
      <c r="AQ95" s="343"/>
      <c r="AR95" s="343"/>
      <c r="AS95" s="343"/>
      <c r="AT95" s="343"/>
      <c r="AU95" s="343"/>
      <c r="AV95" s="343"/>
      <c r="AW95" s="343"/>
      <c r="AX95" s="343"/>
      <c r="AY95" s="343"/>
      <c r="AZ95" s="343"/>
      <c r="BA95" s="343"/>
      <c r="BB95" s="343"/>
      <c r="BC95" s="343"/>
      <c r="BD95" s="343"/>
      <c r="BE95" s="343"/>
      <c r="BF95" s="343"/>
      <c r="BG95" s="343"/>
      <c r="BH95" s="343"/>
      <c r="BI95" s="343"/>
      <c r="BJ95" s="343"/>
      <c r="BK95" s="343"/>
      <c r="BL95" s="343"/>
      <c r="BM95" s="343"/>
      <c r="BN95" s="343"/>
      <c r="BO95" s="343"/>
      <c r="BP95" s="343"/>
      <c r="BQ95" s="343"/>
      <c r="BR95" s="343"/>
      <c r="BS95" s="343"/>
      <c r="BT95" s="343"/>
      <c r="BU95" s="343"/>
      <c r="BV95" s="343"/>
      <c r="BW95" s="343"/>
      <c r="BX95" s="343"/>
      <c r="BY95" s="343"/>
      <c r="BZ95" s="343"/>
      <c r="CA95" s="343"/>
      <c r="CB95" s="343"/>
      <c r="CC95" s="343"/>
      <c r="CD95" s="343"/>
      <c r="CE95" s="343"/>
      <c r="CF95" s="343"/>
      <c r="CG95" s="343"/>
      <c r="CH95" s="343"/>
      <c r="CI95" s="343"/>
      <c r="CJ95" s="343"/>
      <c r="CK95" s="343"/>
      <c r="CL95" s="343"/>
      <c r="CM95" s="343"/>
      <c r="CN95" s="343"/>
      <c r="CO95" s="343"/>
      <c r="CP95" s="343"/>
      <c r="CQ95" s="343"/>
      <c r="CR95" s="343"/>
      <c r="CS95" s="343"/>
      <c r="CT95" s="343"/>
      <c r="CU95" s="343"/>
      <c r="CV95" s="343"/>
      <c r="CW95" s="343"/>
      <c r="CX95" s="343"/>
      <c r="CY95" s="343"/>
      <c r="CZ95" s="343"/>
      <c r="DA95" s="343"/>
      <c r="DB95" s="343"/>
      <c r="DC95" s="343"/>
      <c r="DD95" s="343"/>
      <c r="DE95" s="343"/>
      <c r="DF95" s="343"/>
      <c r="DG95" s="343"/>
      <c r="DH95" s="343"/>
      <c r="DI95" s="343"/>
      <c r="DJ95" s="343"/>
    </row>
    <row r="96" spans="1:114" s="340" customFormat="1" x14ac:dyDescent="0.25">
      <c r="A96" s="341"/>
      <c r="B96" s="341"/>
      <c r="C96" s="342"/>
      <c r="E96" s="284" t="str">
        <f xml:space="preserve"> InpC!E$37</f>
        <v>Monthly hanger rental</v>
      </c>
      <c r="F96" s="285">
        <f xml:space="preserve"> InpC!F$37</f>
        <v>5</v>
      </c>
      <c r="G96" s="284" t="str">
        <f xml:space="preserve"> InpC!G$37</f>
        <v>$ 000s</v>
      </c>
      <c r="H96" s="343"/>
      <c r="I96" s="343"/>
      <c r="J96" s="343"/>
      <c r="K96" s="343"/>
      <c r="L96" s="343"/>
      <c r="M96" s="343"/>
      <c r="N96" s="343"/>
      <c r="O96" s="343"/>
      <c r="P96" s="343"/>
      <c r="Q96" s="343"/>
      <c r="R96" s="343"/>
      <c r="S96" s="343"/>
      <c r="T96" s="343"/>
      <c r="U96" s="343"/>
      <c r="V96" s="343"/>
      <c r="W96" s="343"/>
      <c r="X96" s="343"/>
      <c r="Y96" s="343"/>
      <c r="Z96" s="343"/>
      <c r="AA96" s="343"/>
      <c r="AB96" s="343"/>
      <c r="AC96" s="343"/>
      <c r="AD96" s="343"/>
      <c r="AE96" s="343"/>
      <c r="AF96" s="343"/>
      <c r="AG96" s="343"/>
      <c r="AH96" s="343"/>
      <c r="AI96" s="343"/>
      <c r="AJ96" s="343"/>
      <c r="AK96" s="343"/>
      <c r="AL96" s="343"/>
      <c r="AM96" s="343"/>
      <c r="AN96" s="343"/>
      <c r="AO96" s="343"/>
      <c r="AP96" s="343"/>
      <c r="AQ96" s="343"/>
      <c r="AR96" s="343"/>
      <c r="AS96" s="343"/>
      <c r="AT96" s="343"/>
      <c r="AU96" s="343"/>
      <c r="AV96" s="343"/>
      <c r="AW96" s="343"/>
      <c r="AX96" s="343"/>
      <c r="AY96" s="343"/>
      <c r="AZ96" s="343"/>
      <c r="BA96" s="343"/>
      <c r="BB96" s="343"/>
      <c r="BC96" s="343"/>
      <c r="BD96" s="343"/>
      <c r="BE96" s="343"/>
      <c r="BF96" s="343"/>
      <c r="BG96" s="343"/>
      <c r="BH96" s="343"/>
      <c r="BI96" s="343"/>
      <c r="BJ96" s="343"/>
      <c r="BK96" s="343"/>
      <c r="BL96" s="343"/>
      <c r="BM96" s="343"/>
      <c r="BN96" s="343"/>
      <c r="BO96" s="343"/>
      <c r="BP96" s="343"/>
      <c r="BQ96" s="343"/>
      <c r="BR96" s="343"/>
      <c r="BS96" s="343"/>
      <c r="BT96" s="343"/>
      <c r="BU96" s="343"/>
      <c r="BV96" s="343"/>
      <c r="BW96" s="343"/>
      <c r="BX96" s="343"/>
      <c r="BY96" s="343"/>
      <c r="BZ96" s="343"/>
      <c r="CA96" s="343"/>
      <c r="CB96" s="343"/>
      <c r="CC96" s="343"/>
      <c r="CD96" s="343"/>
      <c r="CE96" s="343"/>
      <c r="CF96" s="343"/>
      <c r="CG96" s="343"/>
      <c r="CH96" s="343"/>
      <c r="CI96" s="343"/>
      <c r="CJ96" s="343"/>
      <c r="CK96" s="343"/>
      <c r="CL96" s="343"/>
      <c r="CM96" s="343"/>
      <c r="CN96" s="343"/>
      <c r="CO96" s="343"/>
      <c r="CP96" s="343"/>
      <c r="CQ96" s="343"/>
      <c r="CR96" s="343"/>
      <c r="CS96" s="343"/>
      <c r="CT96" s="343"/>
      <c r="CU96" s="343"/>
      <c r="CV96" s="343"/>
      <c r="CW96" s="343"/>
      <c r="CX96" s="343"/>
      <c r="CY96" s="343"/>
      <c r="CZ96" s="343"/>
      <c r="DA96" s="343"/>
      <c r="DB96" s="343"/>
      <c r="DC96" s="343"/>
      <c r="DD96" s="343"/>
      <c r="DE96" s="343"/>
      <c r="DF96" s="343"/>
      <c r="DG96" s="343"/>
      <c r="DH96" s="343"/>
      <c r="DI96" s="343"/>
      <c r="DJ96" s="343"/>
    </row>
    <row r="97" spans="1:114" s="340" customFormat="1" x14ac:dyDescent="0.25">
      <c r="A97" s="341"/>
      <c r="B97" s="341"/>
      <c r="C97" s="342"/>
      <c r="E97" s="285" t="str">
        <f xml:space="preserve"> InpC!E$16</f>
        <v>Months per model period</v>
      </c>
      <c r="F97" s="323">
        <f xml:space="preserve"> InpC!F$16</f>
        <v>3</v>
      </c>
      <c r="G97" s="285" t="str">
        <f xml:space="preserve"> InpC!G$16</f>
        <v>months</v>
      </c>
      <c r="H97" s="343"/>
      <c r="I97" s="343"/>
      <c r="J97" s="343"/>
      <c r="K97" s="343"/>
      <c r="L97" s="343"/>
      <c r="M97" s="343"/>
      <c r="N97" s="343"/>
      <c r="O97" s="343"/>
      <c r="P97" s="343"/>
      <c r="Q97" s="343"/>
      <c r="R97" s="343"/>
      <c r="S97" s="343"/>
      <c r="T97" s="343"/>
      <c r="U97" s="343"/>
      <c r="V97" s="343"/>
      <c r="W97" s="343"/>
      <c r="X97" s="343"/>
      <c r="Y97" s="343"/>
      <c r="Z97" s="343"/>
      <c r="AA97" s="343"/>
      <c r="AB97" s="343"/>
      <c r="AC97" s="343"/>
      <c r="AD97" s="343"/>
      <c r="AE97" s="343"/>
      <c r="AF97" s="343"/>
      <c r="AG97" s="343"/>
      <c r="AH97" s="343"/>
      <c r="AI97" s="343"/>
      <c r="AJ97" s="343"/>
      <c r="AK97" s="343"/>
      <c r="AL97" s="343"/>
      <c r="AM97" s="343"/>
      <c r="AN97" s="343"/>
      <c r="AO97" s="343"/>
      <c r="AP97" s="343"/>
      <c r="AQ97" s="343"/>
      <c r="AR97" s="343"/>
      <c r="AS97" s="343"/>
      <c r="AT97" s="343"/>
      <c r="AU97" s="343"/>
      <c r="AV97" s="343"/>
      <c r="AW97" s="343"/>
      <c r="AX97" s="343"/>
      <c r="AY97" s="343"/>
      <c r="AZ97" s="343"/>
      <c r="BA97" s="343"/>
      <c r="BB97" s="343"/>
      <c r="BC97" s="343"/>
      <c r="BD97" s="343"/>
      <c r="BE97" s="343"/>
      <c r="BF97" s="343"/>
      <c r="BG97" s="343"/>
      <c r="BH97" s="343"/>
      <c r="BI97" s="343"/>
      <c r="BJ97" s="343"/>
      <c r="BK97" s="343"/>
      <c r="BL97" s="343"/>
      <c r="BM97" s="343"/>
      <c r="BN97" s="343"/>
      <c r="BO97" s="343"/>
      <c r="BP97" s="343"/>
      <c r="BQ97" s="343"/>
      <c r="BR97" s="343"/>
      <c r="BS97" s="343"/>
      <c r="BT97" s="343"/>
      <c r="BU97" s="343"/>
      <c r="BV97" s="343"/>
      <c r="BW97" s="343"/>
      <c r="BX97" s="343"/>
      <c r="BY97" s="343"/>
      <c r="BZ97" s="343"/>
      <c r="CA97" s="343"/>
      <c r="CB97" s="343"/>
      <c r="CC97" s="343"/>
      <c r="CD97" s="343"/>
      <c r="CE97" s="343"/>
      <c r="CF97" s="343"/>
      <c r="CG97" s="343"/>
      <c r="CH97" s="343"/>
      <c r="CI97" s="343"/>
      <c r="CJ97" s="343"/>
      <c r="CK97" s="343"/>
      <c r="CL97" s="343"/>
      <c r="CM97" s="343"/>
      <c r="CN97" s="343"/>
      <c r="CO97" s="343"/>
      <c r="CP97" s="343"/>
      <c r="CQ97" s="343"/>
      <c r="CR97" s="343"/>
      <c r="CS97" s="343"/>
      <c r="CT97" s="343"/>
      <c r="CU97" s="343"/>
      <c r="CV97" s="343"/>
      <c r="CW97" s="343"/>
      <c r="CX97" s="343"/>
      <c r="CY97" s="343"/>
      <c r="CZ97" s="343"/>
      <c r="DA97" s="343"/>
      <c r="DB97" s="343"/>
      <c r="DC97" s="343"/>
      <c r="DD97" s="343"/>
      <c r="DE97" s="343"/>
      <c r="DF97" s="343"/>
      <c r="DG97" s="343"/>
      <c r="DH97" s="343"/>
      <c r="DI97" s="343"/>
      <c r="DJ97" s="343"/>
    </row>
    <row r="98" spans="1:114" s="340" customFormat="1" x14ac:dyDescent="0.25">
      <c r="A98" s="341"/>
      <c r="B98" s="341"/>
      <c r="C98" s="342"/>
      <c r="E98" s="64" t="s">
        <v>224</v>
      </c>
      <c r="F98" s="64">
        <f>F96*F97</f>
        <v>15</v>
      </c>
      <c r="G98" s="64" t="str">
        <f>smu</f>
        <v>$ 000s</v>
      </c>
      <c r="H98" s="343"/>
      <c r="I98" s="343"/>
      <c r="J98" s="343"/>
      <c r="K98" s="343"/>
      <c r="L98" s="343"/>
      <c r="M98" s="343"/>
      <c r="N98" s="343"/>
      <c r="O98" s="343"/>
      <c r="P98" s="343"/>
      <c r="Q98" s="343"/>
      <c r="R98" s="343"/>
      <c r="S98" s="343"/>
      <c r="T98" s="343"/>
      <c r="U98" s="343"/>
      <c r="V98" s="343"/>
      <c r="W98" s="343"/>
      <c r="X98" s="343"/>
      <c r="Y98" s="343"/>
      <c r="Z98" s="343"/>
      <c r="AA98" s="343"/>
      <c r="AB98" s="343"/>
      <c r="AC98" s="343"/>
      <c r="AD98" s="343"/>
      <c r="AE98" s="343"/>
      <c r="AF98" s="343"/>
      <c r="AG98" s="343"/>
      <c r="AH98" s="343"/>
      <c r="AI98" s="343"/>
      <c r="AJ98" s="343"/>
      <c r="AK98" s="343"/>
      <c r="AL98" s="343"/>
      <c r="AM98" s="343"/>
      <c r="AN98" s="343"/>
      <c r="AO98" s="343"/>
      <c r="AP98" s="343"/>
      <c r="AQ98" s="343"/>
      <c r="AR98" s="343"/>
      <c r="AS98" s="343"/>
      <c r="AT98" s="343"/>
      <c r="AU98" s="343"/>
      <c r="AV98" s="343"/>
      <c r="AW98" s="343"/>
      <c r="AX98" s="343"/>
      <c r="AY98" s="343"/>
      <c r="AZ98" s="343"/>
      <c r="BA98" s="343"/>
      <c r="BB98" s="343"/>
      <c r="BC98" s="343"/>
      <c r="BD98" s="343"/>
      <c r="BE98" s="343"/>
      <c r="BF98" s="343"/>
      <c r="BG98" s="343"/>
      <c r="BH98" s="343"/>
      <c r="BI98" s="343"/>
      <c r="BJ98" s="343"/>
      <c r="BK98" s="343"/>
      <c r="BL98" s="343"/>
      <c r="BM98" s="343"/>
      <c r="BN98" s="343"/>
      <c r="BO98" s="343"/>
      <c r="BP98" s="343"/>
      <c r="BQ98" s="343"/>
      <c r="BR98" s="343"/>
      <c r="BS98" s="343"/>
      <c r="BT98" s="343"/>
      <c r="BU98" s="343"/>
      <c r="BV98" s="343"/>
      <c r="BW98" s="343"/>
      <c r="BX98" s="343"/>
      <c r="BY98" s="343"/>
      <c r="BZ98" s="343"/>
      <c r="CA98" s="343"/>
      <c r="CB98" s="343"/>
      <c r="CC98" s="343"/>
      <c r="CD98" s="343"/>
      <c r="CE98" s="343"/>
      <c r="CF98" s="343"/>
      <c r="CG98" s="343"/>
      <c r="CH98" s="343"/>
      <c r="CI98" s="343"/>
      <c r="CJ98" s="343"/>
      <c r="CK98" s="343"/>
      <c r="CL98" s="343"/>
      <c r="CM98" s="343"/>
      <c r="CN98" s="343"/>
      <c r="CO98" s="343"/>
      <c r="CP98" s="343"/>
      <c r="CQ98" s="343"/>
      <c r="CR98" s="343"/>
      <c r="CS98" s="343"/>
      <c r="CT98" s="343"/>
      <c r="CU98" s="343"/>
      <c r="CV98" s="343"/>
      <c r="CW98" s="343"/>
      <c r="CX98" s="343"/>
      <c r="CY98" s="343"/>
      <c r="CZ98" s="343"/>
      <c r="DA98" s="343"/>
      <c r="DB98" s="343"/>
      <c r="DC98" s="343"/>
      <c r="DD98" s="343"/>
      <c r="DE98" s="343"/>
      <c r="DF98" s="343"/>
      <c r="DG98" s="343"/>
      <c r="DH98" s="343"/>
      <c r="DI98" s="343"/>
      <c r="DJ98" s="343"/>
    </row>
    <row r="99" spans="1:114" s="340" customFormat="1" x14ac:dyDescent="0.25">
      <c r="A99" s="341"/>
      <c r="B99" s="341"/>
      <c r="C99" s="342"/>
      <c r="E99" s="64"/>
      <c r="F99" s="64"/>
      <c r="G99" s="64"/>
      <c r="H99" s="343"/>
      <c r="I99" s="343"/>
      <c r="J99" s="343"/>
      <c r="K99" s="343"/>
      <c r="L99" s="343"/>
      <c r="M99" s="343"/>
      <c r="N99" s="343"/>
      <c r="O99" s="343"/>
      <c r="P99" s="343"/>
      <c r="Q99" s="343"/>
      <c r="R99" s="343"/>
      <c r="S99" s="343"/>
      <c r="T99" s="343"/>
      <c r="U99" s="343"/>
      <c r="V99" s="343"/>
      <c r="W99" s="343"/>
      <c r="X99" s="343"/>
      <c r="Y99" s="343"/>
      <c r="Z99" s="343"/>
      <c r="AA99" s="343"/>
      <c r="AB99" s="343"/>
      <c r="AC99" s="343"/>
      <c r="AD99" s="343"/>
      <c r="AE99" s="343"/>
      <c r="AF99" s="343"/>
      <c r="AG99" s="343"/>
      <c r="AH99" s="343"/>
      <c r="AI99" s="343"/>
      <c r="AJ99" s="343"/>
      <c r="AK99" s="343"/>
      <c r="AL99" s="343"/>
      <c r="AM99" s="343"/>
      <c r="AN99" s="343"/>
      <c r="AO99" s="343"/>
      <c r="AP99" s="343"/>
      <c r="AQ99" s="343"/>
      <c r="AR99" s="343"/>
      <c r="AS99" s="343"/>
      <c r="AT99" s="343"/>
      <c r="AU99" s="343"/>
      <c r="AV99" s="343"/>
      <c r="AW99" s="343"/>
      <c r="AX99" s="343"/>
      <c r="AY99" s="343"/>
      <c r="AZ99" s="343"/>
      <c r="BA99" s="343"/>
      <c r="BB99" s="343"/>
      <c r="BC99" s="343"/>
      <c r="BD99" s="343"/>
      <c r="BE99" s="343"/>
      <c r="BF99" s="343"/>
      <c r="BG99" s="343"/>
      <c r="BH99" s="343"/>
      <c r="BI99" s="343"/>
      <c r="BJ99" s="343"/>
      <c r="BK99" s="343"/>
      <c r="BL99" s="343"/>
      <c r="BM99" s="343"/>
      <c r="BN99" s="343"/>
      <c r="BO99" s="343"/>
      <c r="BP99" s="343"/>
      <c r="BQ99" s="343"/>
      <c r="BR99" s="343"/>
      <c r="BS99" s="343"/>
      <c r="BT99" s="343"/>
      <c r="BU99" s="343"/>
      <c r="BV99" s="343"/>
      <c r="BW99" s="343"/>
      <c r="BX99" s="343"/>
      <c r="BY99" s="343"/>
      <c r="BZ99" s="343"/>
      <c r="CA99" s="343"/>
      <c r="CB99" s="343"/>
      <c r="CC99" s="343"/>
      <c r="CD99" s="343"/>
      <c r="CE99" s="343"/>
      <c r="CF99" s="343"/>
      <c r="CG99" s="343"/>
      <c r="CH99" s="343"/>
      <c r="CI99" s="343"/>
      <c r="CJ99" s="343"/>
      <c r="CK99" s="343"/>
      <c r="CL99" s="343"/>
      <c r="CM99" s="343"/>
      <c r="CN99" s="343"/>
      <c r="CO99" s="343"/>
      <c r="CP99" s="343"/>
      <c r="CQ99" s="343"/>
      <c r="CR99" s="343"/>
      <c r="CS99" s="343"/>
      <c r="CT99" s="343"/>
      <c r="CU99" s="343"/>
      <c r="CV99" s="343"/>
      <c r="CW99" s="343"/>
      <c r="CX99" s="343"/>
      <c r="CY99" s="343"/>
      <c r="CZ99" s="343"/>
      <c r="DA99" s="343"/>
      <c r="DB99" s="343"/>
      <c r="DC99" s="343"/>
      <c r="DD99" s="343"/>
      <c r="DE99" s="343"/>
      <c r="DF99" s="343"/>
      <c r="DG99" s="343"/>
      <c r="DH99" s="343"/>
      <c r="DI99" s="343"/>
      <c r="DJ99" s="343"/>
    </row>
    <row r="100" spans="1:114" s="340" customFormat="1" x14ac:dyDescent="0.25">
      <c r="A100" s="341"/>
      <c r="B100" s="341"/>
      <c r="C100" s="342"/>
      <c r="E100" s="64" t="str">
        <f xml:space="preserve"> E$98</f>
        <v>Periodic price</v>
      </c>
      <c r="F100" s="64">
        <f xml:space="preserve"> F$98</f>
        <v>15</v>
      </c>
      <c r="G100" s="64" t="str">
        <f xml:space="preserve"> G$98</f>
        <v>$ 000s</v>
      </c>
      <c r="H100" s="343"/>
      <c r="I100" s="343"/>
      <c r="J100" s="343"/>
      <c r="K100" s="343"/>
      <c r="L100" s="343"/>
      <c r="M100" s="343"/>
      <c r="N100" s="343"/>
      <c r="O100" s="343"/>
      <c r="P100" s="343"/>
      <c r="Q100" s="343"/>
      <c r="R100" s="343"/>
      <c r="S100" s="343"/>
      <c r="T100" s="343"/>
      <c r="U100" s="343"/>
      <c r="V100" s="343"/>
      <c r="W100" s="343"/>
      <c r="X100" s="343"/>
      <c r="Y100" s="343"/>
      <c r="Z100" s="343"/>
      <c r="AA100" s="343"/>
      <c r="AB100" s="343"/>
      <c r="AC100" s="343"/>
      <c r="AD100" s="343"/>
      <c r="AE100" s="343"/>
      <c r="AF100" s="343"/>
      <c r="AG100" s="343"/>
      <c r="AH100" s="343"/>
      <c r="AI100" s="343"/>
      <c r="AJ100" s="343"/>
      <c r="AK100" s="343"/>
      <c r="AL100" s="343"/>
      <c r="AM100" s="343"/>
      <c r="AN100" s="343"/>
      <c r="AO100" s="343"/>
      <c r="AP100" s="343"/>
      <c r="AQ100" s="343"/>
      <c r="AR100" s="343"/>
      <c r="AS100" s="343"/>
      <c r="AT100" s="343"/>
      <c r="AU100" s="343"/>
      <c r="AV100" s="343"/>
      <c r="AW100" s="343"/>
      <c r="AX100" s="343"/>
      <c r="AY100" s="343"/>
      <c r="AZ100" s="343"/>
      <c r="BA100" s="343"/>
      <c r="BB100" s="343"/>
      <c r="BC100" s="343"/>
      <c r="BD100" s="343"/>
      <c r="BE100" s="343"/>
      <c r="BF100" s="343"/>
      <c r="BG100" s="343"/>
      <c r="BH100" s="343"/>
      <c r="BI100" s="343"/>
      <c r="BJ100" s="343"/>
      <c r="BK100" s="343"/>
      <c r="BL100" s="343"/>
      <c r="BM100" s="343"/>
      <c r="BN100" s="343"/>
      <c r="BO100" s="343"/>
      <c r="BP100" s="343"/>
      <c r="BQ100" s="343"/>
      <c r="BR100" s="343"/>
      <c r="BS100" s="343"/>
      <c r="BT100" s="343"/>
      <c r="BU100" s="343"/>
      <c r="BV100" s="343"/>
      <c r="BW100" s="343"/>
      <c r="BX100" s="343"/>
      <c r="BY100" s="343"/>
      <c r="BZ100" s="343"/>
      <c r="CA100" s="343"/>
      <c r="CB100" s="343"/>
      <c r="CC100" s="343"/>
      <c r="CD100" s="343"/>
      <c r="CE100" s="343"/>
      <c r="CF100" s="343"/>
      <c r="CG100" s="343"/>
      <c r="CH100" s="343"/>
      <c r="CI100" s="343"/>
      <c r="CJ100" s="343"/>
      <c r="CK100" s="343"/>
      <c r="CL100" s="343"/>
      <c r="CM100" s="343"/>
      <c r="CN100" s="343"/>
      <c r="CO100" s="343"/>
      <c r="CP100" s="343"/>
      <c r="CQ100" s="343"/>
      <c r="CR100" s="343"/>
      <c r="CS100" s="343"/>
      <c r="CT100" s="343"/>
      <c r="CU100" s="343"/>
      <c r="CV100" s="343"/>
      <c r="CW100" s="343"/>
      <c r="CX100" s="343"/>
      <c r="CY100" s="343"/>
      <c r="CZ100" s="343"/>
      <c r="DA100" s="343"/>
      <c r="DB100" s="343"/>
      <c r="DC100" s="343"/>
      <c r="DD100" s="343"/>
      <c r="DE100" s="343"/>
      <c r="DF100" s="343"/>
      <c r="DG100" s="343"/>
      <c r="DH100" s="343"/>
      <c r="DI100" s="343"/>
      <c r="DJ100" s="343"/>
    </row>
    <row r="101" spans="1:114" s="322" customFormat="1" x14ac:dyDescent="0.25">
      <c r="A101" s="319"/>
      <c r="B101" s="319"/>
      <c r="C101" s="320"/>
      <c r="D101" s="321"/>
      <c r="E101" s="339" t="str">
        <f xml:space="preserve"> Esc!E$25</f>
        <v>Periodic Escalation Factor</v>
      </c>
      <c r="F101" s="339">
        <f xml:space="preserve"> Esc!F$25</f>
        <v>0</v>
      </c>
      <c r="G101" s="339" t="str">
        <f xml:space="preserve"> Esc!G$25</f>
        <v>Factor</v>
      </c>
      <c r="H101" s="339">
        <f xml:space="preserve"> Esc!H$25</f>
        <v>0</v>
      </c>
      <c r="I101" s="339">
        <f xml:space="preserve"> Esc!I$25</f>
        <v>0</v>
      </c>
      <c r="J101" s="339">
        <f xml:space="preserve"> Esc!J$25</f>
        <v>0</v>
      </c>
      <c r="K101" s="339">
        <f xml:space="preserve"> Esc!K$25</f>
        <v>1</v>
      </c>
      <c r="L101" s="339">
        <f xml:space="preserve"> Esc!L$25</f>
        <v>1.02</v>
      </c>
      <c r="M101" s="339">
        <f xml:space="preserve"> Esc!M$25</f>
        <v>1.0404</v>
      </c>
      <c r="N101" s="339">
        <f xml:space="preserve"> Esc!N$25</f>
        <v>1.0612079999999999</v>
      </c>
      <c r="O101" s="339">
        <f xml:space="preserve"> Esc!O$25</f>
        <v>1.08243216</v>
      </c>
      <c r="P101" s="339">
        <f xml:space="preserve"> Esc!P$25</f>
        <v>1.1013747228000001</v>
      </c>
      <c r="Q101" s="339">
        <f xml:space="preserve"> Esc!Q$25</f>
        <v>1.1206487804490002</v>
      </c>
      <c r="R101" s="339">
        <f xml:space="preserve"> Esc!R$25</f>
        <v>1.1402601341068577</v>
      </c>
      <c r="S101" s="339">
        <f xml:space="preserve"> Esc!S$25</f>
        <v>1.1602146864537277</v>
      </c>
      <c r="T101" s="339">
        <f xml:space="preserve"> Esc!T$25</f>
        <v>1.1776179067505335</v>
      </c>
      <c r="U101" s="339">
        <f xml:space="preserve"> Esc!U$25</f>
        <v>1.1952821753517913</v>
      </c>
      <c r="V101" s="339">
        <f xml:space="preserve"> Esc!V$25</f>
        <v>1.2132114079820679</v>
      </c>
      <c r="W101" s="339">
        <f xml:space="preserve"> Esc!W$25</f>
        <v>1.2314095791017989</v>
      </c>
      <c r="X101" s="339">
        <f xml:space="preserve"> Esc!X$25</f>
        <v>1.2468021988405713</v>
      </c>
      <c r="Y101" s="339">
        <f xml:space="preserve"> Esc!Y$25</f>
        <v>1.2623872263260785</v>
      </c>
      <c r="Z101" s="339">
        <f xml:space="preserve"> Esc!Z$25</f>
        <v>1.2781670666551543</v>
      </c>
      <c r="AA101" s="339">
        <f xml:space="preserve"> Esc!AA$25</f>
        <v>1.2941441549883437</v>
      </c>
      <c r="AB101" s="339">
        <f xml:space="preserve"> Esc!AB$25</f>
        <v>1.3070855965382271</v>
      </c>
      <c r="AC101" s="339">
        <f xml:space="preserve"> Esc!AC$25</f>
        <v>1.3201564525036094</v>
      </c>
      <c r="AD101" s="339">
        <f xml:space="preserve"> Esc!AD$25</f>
        <v>1.3333580170286454</v>
      </c>
      <c r="AE101" s="339">
        <f xml:space="preserve"> Esc!AE$25</f>
        <v>1.3466915971989319</v>
      </c>
      <c r="AF101" s="339">
        <f xml:space="preserve"> Esc!AF$25</f>
        <v>1.3601585131709213</v>
      </c>
      <c r="AG101" s="339">
        <f xml:space="preserve"> Esc!AG$25</f>
        <v>1.3737600983026306</v>
      </c>
      <c r="AH101" s="339">
        <f xml:space="preserve"> Esc!AH$25</f>
        <v>1.3874976992856569</v>
      </c>
      <c r="AI101" s="339">
        <f xml:space="preserve"> Esc!AI$25</f>
        <v>1.4013726762785135</v>
      </c>
      <c r="AJ101" s="339">
        <f xml:space="preserve"> Esc!AJ$25</f>
        <v>1.4153864030412986</v>
      </c>
      <c r="AK101" s="339">
        <f xml:space="preserve"> Esc!AK$25</f>
        <v>1.4295402670717117</v>
      </c>
      <c r="AL101" s="339">
        <f xml:space="preserve"> Esc!AL$25</f>
        <v>1.4438356697424288</v>
      </c>
      <c r="AM101" s="339">
        <f xml:space="preserve"> Esc!AM$25</f>
        <v>1.458274026439853</v>
      </c>
      <c r="AN101" s="339">
        <f xml:space="preserve"> Esc!AN$25</f>
        <v>1.4728567667042516</v>
      </c>
      <c r="AO101" s="339">
        <f xml:space="preserve"> Esc!AO$25</f>
        <v>1.4875853343712941</v>
      </c>
      <c r="AP101" s="339">
        <f xml:space="preserve"> Esc!AP$25</f>
        <v>1.5024611877150071</v>
      </c>
      <c r="AQ101" s="339">
        <f xml:space="preserve"> Esc!AQ$25</f>
        <v>1.5174857995921571</v>
      </c>
      <c r="AR101" s="339">
        <f xml:space="preserve"> Esc!AR$25</f>
        <v>1.5326606575880788</v>
      </c>
      <c r="AS101" s="339">
        <f xml:space="preserve"> Esc!AS$25</f>
        <v>1.5479872641639596</v>
      </c>
      <c r="AT101" s="339">
        <f xml:space="preserve"> Esc!AT$25</f>
        <v>1.5634671368055992</v>
      </c>
      <c r="AU101" s="339">
        <f xml:space="preserve"> Esc!AU$25</f>
        <v>1.5791018081736552</v>
      </c>
      <c r="AV101" s="339">
        <f xml:space="preserve"> Esc!AV$25</f>
        <v>1.5948928262553919</v>
      </c>
      <c r="AW101" s="339">
        <f xml:space="preserve"> Esc!AW$25</f>
        <v>1.6108417545179459</v>
      </c>
      <c r="AX101" s="339">
        <f xml:space="preserve"> Esc!AX$25</f>
        <v>1.6269501720631254</v>
      </c>
      <c r="AY101" s="339">
        <f xml:space="preserve"> Esc!AY$25</f>
        <v>1.6432196737837568</v>
      </c>
      <c r="AZ101" s="339">
        <f xml:space="preserve"> Esc!AZ$25</f>
        <v>1.6596518705215944</v>
      </c>
      <c r="BA101" s="339">
        <f xml:space="preserve"> Esc!BA$25</f>
        <v>1.6762483892268103</v>
      </c>
      <c r="BB101" s="339">
        <f xml:space="preserve"> Esc!BB$25</f>
        <v>1.6930108731190785</v>
      </c>
      <c r="BC101" s="339">
        <f xml:space="preserve"> Esc!BC$25</f>
        <v>1.7099409818502693</v>
      </c>
      <c r="BD101" s="339">
        <f xml:space="preserve"> Esc!BD$25</f>
        <v>1.727040391668772</v>
      </c>
      <c r="BE101" s="339">
        <f xml:space="preserve"> Esc!BE$25</f>
        <v>1.7443107955854598</v>
      </c>
      <c r="BF101" s="339">
        <f xml:space="preserve"> Esc!BF$25</f>
        <v>1.7617539035413143</v>
      </c>
      <c r="BG101" s="339">
        <f xml:space="preserve"> Esc!BG$25</f>
        <v>1.7793714425767275</v>
      </c>
      <c r="BH101" s="339">
        <f xml:space="preserve"> Esc!BH$25</f>
        <v>1.7971651570024949</v>
      </c>
      <c r="BI101" s="339">
        <f xml:space="preserve"> Esc!BI$25</f>
        <v>1.8151368085725199</v>
      </c>
      <c r="BJ101" s="339">
        <f xml:space="preserve"> Esc!BJ$25</f>
        <v>1.8332881766582452</v>
      </c>
      <c r="BK101" s="339">
        <f xml:space="preserve"> Esc!BK$25</f>
        <v>1.8516210584248276</v>
      </c>
      <c r="BL101" s="339">
        <f xml:space="preserve"> Esc!BL$25</f>
        <v>1.8701372690090758</v>
      </c>
      <c r="BM101" s="339">
        <f xml:space="preserve"> Esc!BM$25</f>
        <v>1.8888386416991667</v>
      </c>
      <c r="BN101" s="339">
        <f xml:space="preserve"> Esc!BN$25</f>
        <v>1.9077270281161585</v>
      </c>
      <c r="BO101" s="339">
        <f xml:space="preserve"> Esc!BO$25</f>
        <v>1.9268042983973201</v>
      </c>
      <c r="BP101" s="339">
        <f xml:space="preserve"> Esc!BP$25</f>
        <v>1.9460723413812933</v>
      </c>
      <c r="BQ101" s="339">
        <f xml:space="preserve"> Esc!BQ$25</f>
        <v>1.9655330647951061</v>
      </c>
      <c r="BR101" s="339">
        <f xml:space="preserve"> Esc!BR$25</f>
        <v>1.9851883954430571</v>
      </c>
      <c r="BS101" s="339">
        <f xml:space="preserve"> Esc!BS$25</f>
        <v>2.0050402793974875</v>
      </c>
      <c r="BT101" s="339">
        <f xml:space="preserve"> Esc!BT$25</f>
        <v>2.0250906821914625</v>
      </c>
      <c r="BU101" s="339">
        <f xml:space="preserve"> Esc!BU$25</f>
        <v>2.0453415890133773</v>
      </c>
      <c r="BV101" s="339">
        <f xml:space="preserve"> Esc!BV$25</f>
        <v>2.065795004903511</v>
      </c>
      <c r="BW101" s="339">
        <f xml:space="preserve"> Esc!BW$25</f>
        <v>2.0864529549525459</v>
      </c>
      <c r="BX101" s="339">
        <f xml:space="preserve"> Esc!BX$25</f>
        <v>2.1073174845020715</v>
      </c>
      <c r="BY101" s="339">
        <f xml:space="preserve"> Esc!BY$25</f>
        <v>2.128390659347092</v>
      </c>
      <c r="BZ101" s="339">
        <f xml:space="preserve"> Esc!BZ$25</f>
        <v>2.1496745659405629</v>
      </c>
      <c r="CA101" s="339">
        <f xml:space="preserve"> Esc!CA$25</f>
        <v>2.1711713115999687</v>
      </c>
      <c r="CB101" s="339">
        <f xml:space="preserve"> Esc!CB$25</f>
        <v>2.1928830247159685</v>
      </c>
      <c r="CC101" s="339">
        <f xml:space="preserve"> Esc!CC$25</f>
        <v>2.2148118549631284</v>
      </c>
      <c r="CD101" s="339">
        <f xml:space="preserve"> Esc!CD$25</f>
        <v>2.2369599735127599</v>
      </c>
      <c r="CE101" s="339">
        <f xml:space="preserve"> Esc!CE$25</f>
        <v>2.2593295732478875</v>
      </c>
      <c r="CF101" s="339">
        <f xml:space="preserve"> Esc!CF$25</f>
        <v>2.2819228689803666</v>
      </c>
      <c r="CG101" s="339">
        <f xml:space="preserve"> Esc!CG$25</f>
        <v>2.3047420976701702</v>
      </c>
      <c r="CH101" s="339">
        <f xml:space="preserve"> Esc!CH$25</f>
        <v>2.3277895186468718</v>
      </c>
      <c r="CI101" s="339">
        <f xml:space="preserve"> Esc!CI$25</f>
        <v>2.3510674138333405</v>
      </c>
      <c r="CJ101" s="339">
        <f xml:space="preserve"> Esc!CJ$25</f>
        <v>2.374578087971674</v>
      </c>
      <c r="CK101" s="339">
        <f xml:space="preserve"> Esc!CK$25</f>
        <v>2.3983238688513908</v>
      </c>
      <c r="CL101" s="339">
        <f xml:space="preserve"> Esc!CL$25</f>
        <v>2.4223071075399045</v>
      </c>
      <c r="CM101" s="339">
        <f xml:space="preserve"> Esc!CM$25</f>
        <v>2.4465301786153035</v>
      </c>
      <c r="CN101" s="339">
        <f xml:space="preserve"> Esc!CN$25</f>
        <v>2.4709954804014567</v>
      </c>
      <c r="CO101" s="339">
        <f xml:space="preserve"> Esc!CO$25</f>
        <v>2.4957054352054713</v>
      </c>
      <c r="CP101" s="339">
        <f xml:space="preserve"> Esc!CP$25</f>
        <v>2.5206624895575258</v>
      </c>
      <c r="CQ101" s="339">
        <f xml:space="preserve"> Esc!CQ$25</f>
        <v>2.5458691144531009</v>
      </c>
      <c r="CR101" s="339">
        <f xml:space="preserve"> Esc!CR$25</f>
        <v>2.5713278055976319</v>
      </c>
      <c r="CS101" s="339">
        <f xml:space="preserve"> Esc!CS$25</f>
        <v>2.5970410836536084</v>
      </c>
      <c r="CT101" s="339">
        <f xml:space="preserve"> Esc!CT$25</f>
        <v>2.6230114944901444</v>
      </c>
      <c r="CU101" s="339">
        <f xml:space="preserve"> Esc!CU$25</f>
        <v>2.6492416094350459</v>
      </c>
      <c r="CV101" s="339">
        <f xml:space="preserve"> Esc!CV$25</f>
        <v>2.6757340255293962</v>
      </c>
      <c r="CW101" s="339">
        <f xml:space="preserve"> Esc!CW$25</f>
        <v>2.7024913657846903</v>
      </c>
      <c r="CX101" s="339">
        <f xml:space="preserve"> Esc!CX$25</f>
        <v>2.7295162794425374</v>
      </c>
      <c r="CY101" s="339">
        <f xml:space="preserve"> Esc!CY$25</f>
        <v>2.756811442236963</v>
      </c>
      <c r="CZ101" s="339">
        <f xml:space="preserve"> Esc!CZ$25</f>
        <v>2.7843795566593328</v>
      </c>
      <c r="DA101" s="339">
        <f xml:space="preserve"> Esc!DA$25</f>
        <v>2.8122233522259261</v>
      </c>
      <c r="DB101" s="339">
        <f xml:space="preserve"> Esc!DB$25</f>
        <v>2.8403455857481852</v>
      </c>
      <c r="DC101" s="339">
        <f xml:space="preserve"> Esc!DC$25</f>
        <v>2.8687490416056671</v>
      </c>
      <c r="DD101" s="339">
        <f xml:space="preserve"> Esc!DD$25</f>
        <v>2.8974365320217239</v>
      </c>
      <c r="DE101" s="339">
        <f xml:space="preserve"> Esc!DE$25</f>
        <v>2.9264108973419414</v>
      </c>
      <c r="DF101" s="339">
        <f xml:space="preserve"> Esc!DF$25</f>
        <v>2.955675006315361</v>
      </c>
      <c r="DG101" s="339">
        <f xml:space="preserve"> Esc!DG$25</f>
        <v>2.9852317563785147</v>
      </c>
      <c r="DH101" s="339">
        <f xml:space="preserve"> Esc!DH$25</f>
        <v>0</v>
      </c>
      <c r="DI101" s="339">
        <f xml:space="preserve"> Esc!DI$25</f>
        <v>0</v>
      </c>
      <c r="DJ101" s="339">
        <f xml:space="preserve"> Esc!DJ$25</f>
        <v>0</v>
      </c>
    </row>
    <row r="102" spans="1:114" x14ac:dyDescent="0.25">
      <c r="E102" s="359" t="str">
        <f xml:space="preserve"> Time!E$75</f>
        <v>Hanger revenue forecast period flag</v>
      </c>
      <c r="F102" s="359">
        <f xml:space="preserve"> Time!F$75</f>
        <v>0</v>
      </c>
      <c r="G102" s="359" t="str">
        <f xml:space="preserve"> Time!G$75</f>
        <v>flag</v>
      </c>
      <c r="H102" s="359">
        <f xml:space="preserve"> Time!H$75</f>
        <v>76</v>
      </c>
      <c r="I102" s="359">
        <f xml:space="preserve"> Time!I$75</f>
        <v>0</v>
      </c>
      <c r="J102" s="359">
        <f xml:space="preserve"> Time!J$75</f>
        <v>0</v>
      </c>
      <c r="K102" s="359">
        <f xml:space="preserve"> Time!K$75</f>
        <v>0</v>
      </c>
      <c r="L102" s="359">
        <f xml:space="preserve"> Time!L$75</f>
        <v>0</v>
      </c>
      <c r="M102" s="359">
        <f xml:space="preserve"> Time!M$75</f>
        <v>0</v>
      </c>
      <c r="N102" s="359">
        <f xml:space="preserve"> Time!N$75</f>
        <v>0</v>
      </c>
      <c r="O102" s="359">
        <f xml:space="preserve"> Time!O$75</f>
        <v>0</v>
      </c>
      <c r="P102" s="359">
        <f xml:space="preserve"> Time!P$75</f>
        <v>0</v>
      </c>
      <c r="Q102" s="359">
        <f xml:space="preserve"> Time!Q$75</f>
        <v>0</v>
      </c>
      <c r="R102" s="359">
        <f xml:space="preserve"> Time!R$75</f>
        <v>0</v>
      </c>
      <c r="S102" s="359">
        <f xml:space="preserve"> Time!S$75</f>
        <v>0</v>
      </c>
      <c r="T102" s="359">
        <f xml:space="preserve"> Time!T$75</f>
        <v>0</v>
      </c>
      <c r="U102" s="359">
        <f xml:space="preserve"> Time!U$75</f>
        <v>0</v>
      </c>
      <c r="V102" s="359">
        <f xml:space="preserve"> Time!V$75</f>
        <v>0</v>
      </c>
      <c r="W102" s="359">
        <f xml:space="preserve"> Time!W$75</f>
        <v>0</v>
      </c>
      <c r="X102" s="359">
        <f xml:space="preserve"> Time!X$75</f>
        <v>0</v>
      </c>
      <c r="Y102" s="359">
        <f xml:space="preserve"> Time!Y$75</f>
        <v>0</v>
      </c>
      <c r="Z102" s="359">
        <f xml:space="preserve"> Time!Z$75</f>
        <v>0</v>
      </c>
      <c r="AA102" s="359">
        <f xml:space="preserve"> Time!AA$75</f>
        <v>0</v>
      </c>
      <c r="AB102" s="359">
        <f xml:space="preserve"> Time!AB$75</f>
        <v>0</v>
      </c>
      <c r="AC102" s="359">
        <f xml:space="preserve"> Time!AC$75</f>
        <v>0</v>
      </c>
      <c r="AD102" s="359">
        <f xml:space="preserve"> Time!AD$75</f>
        <v>0</v>
      </c>
      <c r="AE102" s="359">
        <f xml:space="preserve"> Time!AE$75</f>
        <v>0</v>
      </c>
      <c r="AF102" s="359">
        <f xml:space="preserve"> Time!AF$75</f>
        <v>0</v>
      </c>
      <c r="AG102" s="359">
        <f xml:space="preserve"> Time!AG$75</f>
        <v>0</v>
      </c>
      <c r="AH102" s="359">
        <f xml:space="preserve"> Time!AH$75</f>
        <v>0</v>
      </c>
      <c r="AI102" s="359">
        <f xml:space="preserve"> Time!AI$75</f>
        <v>0</v>
      </c>
      <c r="AJ102" s="359">
        <f xml:space="preserve"> Time!AJ$75</f>
        <v>1</v>
      </c>
      <c r="AK102" s="359">
        <f xml:space="preserve"> Time!AK$75</f>
        <v>1</v>
      </c>
      <c r="AL102" s="359">
        <f xml:space="preserve"> Time!AL$75</f>
        <v>1</v>
      </c>
      <c r="AM102" s="359">
        <f xml:space="preserve"> Time!AM$75</f>
        <v>1</v>
      </c>
      <c r="AN102" s="359">
        <f xml:space="preserve"> Time!AN$75</f>
        <v>1</v>
      </c>
      <c r="AO102" s="359">
        <f xml:space="preserve"> Time!AO$75</f>
        <v>1</v>
      </c>
      <c r="AP102" s="359">
        <f xml:space="preserve"> Time!AP$75</f>
        <v>1</v>
      </c>
      <c r="AQ102" s="359">
        <f xml:space="preserve"> Time!AQ$75</f>
        <v>1</v>
      </c>
      <c r="AR102" s="359">
        <f xml:space="preserve"> Time!AR$75</f>
        <v>1</v>
      </c>
      <c r="AS102" s="359">
        <f xml:space="preserve"> Time!AS$75</f>
        <v>1</v>
      </c>
      <c r="AT102" s="359">
        <f xml:space="preserve"> Time!AT$75</f>
        <v>1</v>
      </c>
      <c r="AU102" s="359">
        <f xml:space="preserve"> Time!AU$75</f>
        <v>1</v>
      </c>
      <c r="AV102" s="359">
        <f xml:space="preserve"> Time!AV$75</f>
        <v>1</v>
      </c>
      <c r="AW102" s="359">
        <f xml:space="preserve"> Time!AW$75</f>
        <v>1</v>
      </c>
      <c r="AX102" s="359">
        <f xml:space="preserve"> Time!AX$75</f>
        <v>1</v>
      </c>
      <c r="AY102" s="359">
        <f xml:space="preserve"> Time!AY$75</f>
        <v>1</v>
      </c>
      <c r="AZ102" s="359">
        <f xml:space="preserve"> Time!AZ$75</f>
        <v>1</v>
      </c>
      <c r="BA102" s="359">
        <f xml:space="preserve"> Time!BA$75</f>
        <v>1</v>
      </c>
      <c r="BB102" s="359">
        <f xml:space="preserve"> Time!BB$75</f>
        <v>1</v>
      </c>
      <c r="BC102" s="359">
        <f xml:space="preserve"> Time!BC$75</f>
        <v>1</v>
      </c>
      <c r="BD102" s="359">
        <f xml:space="preserve"> Time!BD$75</f>
        <v>1</v>
      </c>
      <c r="BE102" s="359">
        <f xml:space="preserve"> Time!BE$75</f>
        <v>1</v>
      </c>
      <c r="BF102" s="359">
        <f xml:space="preserve"> Time!BF$75</f>
        <v>1</v>
      </c>
      <c r="BG102" s="359">
        <f xml:space="preserve"> Time!BG$75</f>
        <v>1</v>
      </c>
      <c r="BH102" s="359">
        <f xml:space="preserve"> Time!BH$75</f>
        <v>1</v>
      </c>
      <c r="BI102" s="359">
        <f xml:space="preserve"> Time!BI$75</f>
        <v>1</v>
      </c>
      <c r="BJ102" s="359">
        <f xml:space="preserve"> Time!BJ$75</f>
        <v>1</v>
      </c>
      <c r="BK102" s="359">
        <f xml:space="preserve"> Time!BK$75</f>
        <v>1</v>
      </c>
      <c r="BL102" s="359">
        <f xml:space="preserve"> Time!BL$75</f>
        <v>1</v>
      </c>
      <c r="BM102" s="359">
        <f xml:space="preserve"> Time!BM$75</f>
        <v>1</v>
      </c>
      <c r="BN102" s="359">
        <f xml:space="preserve"> Time!BN$75</f>
        <v>1</v>
      </c>
      <c r="BO102" s="359">
        <f xml:space="preserve"> Time!BO$75</f>
        <v>1</v>
      </c>
      <c r="BP102" s="359">
        <f xml:space="preserve"> Time!BP$75</f>
        <v>1</v>
      </c>
      <c r="BQ102" s="359">
        <f xml:space="preserve"> Time!BQ$75</f>
        <v>1</v>
      </c>
      <c r="BR102" s="359">
        <f xml:space="preserve"> Time!BR$75</f>
        <v>1</v>
      </c>
      <c r="BS102" s="359">
        <f xml:space="preserve"> Time!BS$75</f>
        <v>1</v>
      </c>
      <c r="BT102" s="359">
        <f xml:space="preserve"> Time!BT$75</f>
        <v>1</v>
      </c>
      <c r="BU102" s="359">
        <f xml:space="preserve"> Time!BU$75</f>
        <v>1</v>
      </c>
      <c r="BV102" s="359">
        <f xml:space="preserve"> Time!BV$75</f>
        <v>1</v>
      </c>
      <c r="BW102" s="359">
        <f xml:space="preserve"> Time!BW$75</f>
        <v>1</v>
      </c>
      <c r="BX102" s="359">
        <f xml:space="preserve"> Time!BX$75</f>
        <v>1</v>
      </c>
      <c r="BY102" s="359">
        <f xml:space="preserve"> Time!BY$75</f>
        <v>1</v>
      </c>
      <c r="BZ102" s="359">
        <f xml:space="preserve"> Time!BZ$75</f>
        <v>1</v>
      </c>
      <c r="CA102" s="359">
        <f xml:space="preserve"> Time!CA$75</f>
        <v>1</v>
      </c>
      <c r="CB102" s="359">
        <f xml:space="preserve"> Time!CB$75</f>
        <v>1</v>
      </c>
      <c r="CC102" s="359">
        <f xml:space="preserve"> Time!CC$75</f>
        <v>1</v>
      </c>
      <c r="CD102" s="359">
        <f xml:space="preserve"> Time!CD$75</f>
        <v>1</v>
      </c>
      <c r="CE102" s="359">
        <f xml:space="preserve"> Time!CE$75</f>
        <v>1</v>
      </c>
      <c r="CF102" s="359">
        <f xml:space="preserve"> Time!CF$75</f>
        <v>1</v>
      </c>
      <c r="CG102" s="359">
        <f xml:space="preserve"> Time!CG$75</f>
        <v>1</v>
      </c>
      <c r="CH102" s="359">
        <f xml:space="preserve"> Time!CH$75</f>
        <v>1</v>
      </c>
      <c r="CI102" s="359">
        <f xml:space="preserve"> Time!CI$75</f>
        <v>1</v>
      </c>
      <c r="CJ102" s="359">
        <f xml:space="preserve"> Time!CJ$75</f>
        <v>1</v>
      </c>
      <c r="CK102" s="359">
        <f xml:space="preserve"> Time!CK$75</f>
        <v>1</v>
      </c>
      <c r="CL102" s="359">
        <f xml:space="preserve"> Time!CL$75</f>
        <v>1</v>
      </c>
      <c r="CM102" s="359">
        <f xml:space="preserve"> Time!CM$75</f>
        <v>1</v>
      </c>
      <c r="CN102" s="359">
        <f xml:space="preserve"> Time!CN$75</f>
        <v>1</v>
      </c>
      <c r="CO102" s="359">
        <f xml:space="preserve"> Time!CO$75</f>
        <v>1</v>
      </c>
      <c r="CP102" s="359">
        <f xml:space="preserve"> Time!CP$75</f>
        <v>1</v>
      </c>
      <c r="CQ102" s="359">
        <f xml:space="preserve"> Time!CQ$75</f>
        <v>1</v>
      </c>
      <c r="CR102" s="359">
        <f xml:space="preserve"> Time!CR$75</f>
        <v>1</v>
      </c>
      <c r="CS102" s="359">
        <f xml:space="preserve"> Time!CS$75</f>
        <v>1</v>
      </c>
      <c r="CT102" s="359">
        <f xml:space="preserve"> Time!CT$75</f>
        <v>1</v>
      </c>
      <c r="CU102" s="359">
        <f xml:space="preserve"> Time!CU$75</f>
        <v>1</v>
      </c>
      <c r="CV102" s="359">
        <f xml:space="preserve"> Time!CV$75</f>
        <v>1</v>
      </c>
      <c r="CW102" s="359">
        <f xml:space="preserve"> Time!CW$75</f>
        <v>1</v>
      </c>
      <c r="CX102" s="359">
        <f xml:space="preserve"> Time!CX$75</f>
        <v>1</v>
      </c>
      <c r="CY102" s="359">
        <f xml:space="preserve"> Time!CY$75</f>
        <v>1</v>
      </c>
      <c r="CZ102" s="359">
        <f xml:space="preserve"> Time!CZ$75</f>
        <v>1</v>
      </c>
      <c r="DA102" s="359">
        <f xml:space="preserve"> Time!DA$75</f>
        <v>1</v>
      </c>
      <c r="DB102" s="359">
        <f xml:space="preserve"> Time!DB$75</f>
        <v>1</v>
      </c>
      <c r="DC102" s="359">
        <f xml:space="preserve"> Time!DC$75</f>
        <v>1</v>
      </c>
      <c r="DD102" s="359">
        <f xml:space="preserve"> Time!DD$75</f>
        <v>1</v>
      </c>
      <c r="DE102" s="359">
        <f xml:space="preserve"> Time!DE$75</f>
        <v>1</v>
      </c>
      <c r="DF102" s="359">
        <f xml:space="preserve"> Time!DF$75</f>
        <v>1</v>
      </c>
      <c r="DG102" s="359">
        <f xml:space="preserve"> Time!DG$75</f>
        <v>1</v>
      </c>
      <c r="DH102" s="359">
        <f xml:space="preserve"> Time!DH$75</f>
        <v>0</v>
      </c>
      <c r="DI102" s="359">
        <f xml:space="preserve"> Time!DI$75</f>
        <v>0</v>
      </c>
      <c r="DJ102" s="359">
        <f xml:space="preserve"> Time!DJ$75</f>
        <v>0</v>
      </c>
    </row>
    <row r="103" spans="1:114" s="346" customFormat="1" x14ac:dyDescent="0.25">
      <c r="A103" s="344"/>
      <c r="B103" s="344"/>
      <c r="C103" s="345"/>
      <c r="E103" s="360" t="s">
        <v>227</v>
      </c>
      <c r="F103" s="360"/>
      <c r="G103" s="360" t="str">
        <f>smu</f>
        <v>$ 000s</v>
      </c>
      <c r="H103" s="360"/>
      <c r="I103" s="360"/>
      <c r="J103" s="360">
        <f t="shared" ref="J103:AO103" si="374">IF(J$102=1,J$101*$F100,0)</f>
        <v>0</v>
      </c>
      <c r="K103" s="360">
        <f t="shared" ref="K103:AP103" si="375">IF(K$102=1,K$101*$F100,0)</f>
        <v>0</v>
      </c>
      <c r="L103" s="360">
        <f t="shared" ref="L103:AQ103" si="376">IF(L$102=1,L$101*$F100,0)</f>
        <v>0</v>
      </c>
      <c r="M103" s="360">
        <f t="shared" ref="M103:AR103" si="377">IF(M$102=1,M$101*$F100,0)</f>
        <v>0</v>
      </c>
      <c r="N103" s="360">
        <f t="shared" ref="N103:AS103" si="378">IF(N$102=1,N$101*$F100,0)</f>
        <v>0</v>
      </c>
      <c r="O103" s="360">
        <f t="shared" ref="O103:AT103" si="379">IF(O$102=1,O$101*$F100,0)</f>
        <v>0</v>
      </c>
      <c r="P103" s="360">
        <f t="shared" ref="P103:AU103" si="380">IF(P$102=1,P$101*$F100,0)</f>
        <v>0</v>
      </c>
      <c r="Q103" s="360">
        <f t="shared" ref="Q103:AV103" si="381">IF(Q$102=1,Q$101*$F100,0)</f>
        <v>0</v>
      </c>
      <c r="R103" s="360">
        <f t="shared" ref="R103:AW103" si="382">IF(R$102=1,R$101*$F100,0)</f>
        <v>0</v>
      </c>
      <c r="S103" s="360">
        <f t="shared" ref="S103:AX103" si="383">IF(S$102=1,S$101*$F100,0)</f>
        <v>0</v>
      </c>
      <c r="T103" s="360">
        <f t="shared" ref="T103:AY103" si="384">IF(T$102=1,T$101*$F100,0)</f>
        <v>0</v>
      </c>
      <c r="U103" s="360">
        <f t="shared" ref="U103:AZ103" si="385">IF(U$102=1,U$101*$F100,0)</f>
        <v>0</v>
      </c>
      <c r="V103" s="360">
        <f t="shared" ref="V103:BA103" si="386">IF(V$102=1,V$101*$F100,0)</f>
        <v>0</v>
      </c>
      <c r="W103" s="360">
        <f t="shared" ref="W103:BB103" si="387">IF(W$102=1,W$101*$F100,0)</f>
        <v>0</v>
      </c>
      <c r="X103" s="360">
        <f t="shared" ref="X103:BC103" si="388">IF(X$102=1,X$101*$F100,0)</f>
        <v>0</v>
      </c>
      <c r="Y103" s="360">
        <f t="shared" ref="Y103:BD103" si="389">IF(Y$102=1,Y$101*$F100,0)</f>
        <v>0</v>
      </c>
      <c r="Z103" s="360">
        <f t="shared" ref="Z103:BE103" si="390">IF(Z$102=1,Z$101*$F100,0)</f>
        <v>0</v>
      </c>
      <c r="AA103" s="360">
        <f t="shared" ref="AA103:BF103" si="391">IF(AA$102=1,AA$101*$F100,0)</f>
        <v>0</v>
      </c>
      <c r="AB103" s="360">
        <f t="shared" ref="AB103:BG103" si="392">IF(AB$102=1,AB$101*$F100,0)</f>
        <v>0</v>
      </c>
      <c r="AC103" s="360">
        <f t="shared" ref="AC103:BH103" si="393">IF(AC$102=1,AC$101*$F100,0)</f>
        <v>0</v>
      </c>
      <c r="AD103" s="360">
        <f t="shared" ref="AD103:BI103" si="394">IF(AD$102=1,AD$101*$F100,0)</f>
        <v>0</v>
      </c>
      <c r="AE103" s="360">
        <f t="shared" ref="AE103:BJ103" si="395">IF(AE$102=1,AE$101*$F100,0)</f>
        <v>0</v>
      </c>
      <c r="AF103" s="360">
        <f t="shared" ref="AF103:BK103" si="396">IF(AF$102=1,AF$101*$F100,0)</f>
        <v>0</v>
      </c>
      <c r="AG103" s="360">
        <f t="shared" ref="AG103:BL103" si="397">IF(AG$102=1,AG$101*$F100,0)</f>
        <v>0</v>
      </c>
      <c r="AH103" s="360">
        <f t="shared" ref="AH103:BM103" si="398">IF(AH$102=1,AH$101*$F100,0)</f>
        <v>0</v>
      </c>
      <c r="AI103" s="360">
        <f t="shared" ref="AI103:BN103" si="399">IF(AI$102=1,AI$101*$F100,0)</f>
        <v>0</v>
      </c>
      <c r="AJ103" s="360">
        <f t="shared" ref="AJ103:BO103" si="400">IF(AJ$102=1,AJ$101*$F100,0)</f>
        <v>21.230796045619478</v>
      </c>
      <c r="AK103" s="360">
        <f t="shared" ref="AK103:BP103" si="401">IF(AK$102=1,AK$101*$F100,0)</f>
        <v>21.443104006075675</v>
      </c>
      <c r="AL103" s="360">
        <f t="shared" ref="AL103:BQ103" si="402">IF(AL$102=1,AL$101*$F100,0)</f>
        <v>21.657535046136431</v>
      </c>
      <c r="AM103" s="360">
        <f t="shared" ref="AM103:BR103" si="403">IF(AM$102=1,AM$101*$F100,0)</f>
        <v>21.874110396597796</v>
      </c>
      <c r="AN103" s="360">
        <f t="shared" ref="AN103:BS103" si="404">IF(AN$102=1,AN$101*$F100,0)</f>
        <v>22.092851500563775</v>
      </c>
      <c r="AO103" s="360">
        <f t="shared" ref="AO103:BT103" si="405">IF(AO$102=1,AO$101*$F100,0)</f>
        <v>22.313780015569414</v>
      </c>
      <c r="AP103" s="360">
        <f t="shared" ref="AP103:BU103" si="406">IF(AP$102=1,AP$101*$F100,0)</f>
        <v>22.536917815725108</v>
      </c>
      <c r="AQ103" s="360">
        <f t="shared" ref="AQ103:BV103" si="407">IF(AQ$102=1,AQ$101*$F100,0)</f>
        <v>22.762286993882356</v>
      </c>
      <c r="AR103" s="360">
        <f t="shared" ref="AR103:BW103" si="408">IF(AR$102=1,AR$101*$F100,0)</f>
        <v>22.989909863821183</v>
      </c>
      <c r="AS103" s="360">
        <f t="shared" ref="AS103:BX103" si="409">IF(AS$102=1,AS$101*$F100,0)</f>
        <v>23.219808962459393</v>
      </c>
      <c r="AT103" s="360">
        <f t="shared" ref="AT103:BY103" si="410">IF(AT$102=1,AT$101*$F100,0)</f>
        <v>23.452007052083989</v>
      </c>
      <c r="AU103" s="360">
        <f t="shared" ref="AU103:BZ103" si="411">IF(AU$102=1,AU$101*$F100,0)</f>
        <v>23.686527122604829</v>
      </c>
      <c r="AV103" s="360">
        <f t="shared" ref="AV103:CA103" si="412">IF(AV$102=1,AV$101*$F100,0)</f>
        <v>23.923392393830877</v>
      </c>
      <c r="AW103" s="360">
        <f t="shared" ref="AW103:CB103" si="413">IF(AW$102=1,AW$101*$F100,0)</f>
        <v>24.162626317769188</v>
      </c>
      <c r="AX103" s="360">
        <f t="shared" ref="AX103:CC103" si="414">IF(AX$102=1,AX$101*$F100,0)</f>
        <v>24.404252580946881</v>
      </c>
      <c r="AY103" s="360">
        <f t="shared" ref="AY103:CD103" si="415">IF(AY$102=1,AY$101*$F100,0)</f>
        <v>24.64829510675635</v>
      </c>
      <c r="AZ103" s="360">
        <f t="shared" ref="AZ103:CE103" si="416">IF(AZ$102=1,AZ$101*$F100,0)</f>
        <v>24.894778057823917</v>
      </c>
      <c r="BA103" s="360">
        <f t="shared" ref="BA103:CF103" si="417">IF(BA$102=1,BA$101*$F100,0)</f>
        <v>25.143725838402155</v>
      </c>
      <c r="BB103" s="360">
        <f t="shared" ref="BB103:CG103" si="418">IF(BB$102=1,BB$101*$F100,0)</f>
        <v>25.395163096786177</v>
      </c>
      <c r="BC103" s="360">
        <f t="shared" ref="BC103:CH103" si="419">IF(BC$102=1,BC$101*$F100,0)</f>
        <v>25.649114727754039</v>
      </c>
      <c r="BD103" s="360">
        <f t="shared" ref="BD103:CI103" si="420">IF(BD$102=1,BD$101*$F100,0)</f>
        <v>25.905605875031579</v>
      </c>
      <c r="BE103" s="360">
        <f t="shared" ref="BE103:CJ103" si="421">IF(BE$102=1,BE$101*$F100,0)</f>
        <v>26.164661933781897</v>
      </c>
      <c r="BF103" s="360">
        <f t="shared" ref="BF103:CK103" si="422">IF(BF$102=1,BF$101*$F100,0)</f>
        <v>26.426308553119714</v>
      </c>
      <c r="BG103" s="360">
        <f t="shared" ref="BG103:CL103" si="423">IF(BG$102=1,BG$101*$F100,0)</f>
        <v>26.690571638650912</v>
      </c>
      <c r="BH103" s="360">
        <f t="shared" ref="BH103:CM103" si="424">IF(BH$102=1,BH$101*$F100,0)</f>
        <v>26.957477355037422</v>
      </c>
      <c r="BI103" s="360">
        <f t="shared" ref="BI103:CN103" si="425">IF(BI$102=1,BI$101*$F100,0)</f>
        <v>27.2270521285878</v>
      </c>
      <c r="BJ103" s="360">
        <f t="shared" ref="BJ103:CO103" si="426">IF(BJ$102=1,BJ$101*$F100,0)</f>
        <v>27.499322649873676</v>
      </c>
      <c r="BK103" s="360">
        <f t="shared" ref="BK103:CP103" si="427">IF(BK$102=1,BK$101*$F100,0)</f>
        <v>27.774315876372413</v>
      </c>
      <c r="BL103" s="360">
        <f t="shared" ref="BL103:CQ103" si="428">IF(BL$102=1,BL$101*$F100,0)</f>
        <v>28.052059035136139</v>
      </c>
      <c r="BM103" s="360">
        <f t="shared" ref="BM103:CR103" si="429">IF(BM$102=1,BM$101*$F100,0)</f>
        <v>28.332579625487501</v>
      </c>
      <c r="BN103" s="360">
        <f t="shared" ref="BN103:CS103" si="430">IF(BN$102=1,BN$101*$F100,0)</f>
        <v>28.615905421742376</v>
      </c>
      <c r="BO103" s="360">
        <f t="shared" ref="BO103:DJ103" si="431">IF(BO$102=1,BO$101*$F100,0)</f>
        <v>28.902064475959801</v>
      </c>
      <c r="BP103" s="360">
        <f t="shared" ref="BP103:DJ103" si="432">IF(BP$102=1,BP$101*$F100,0)</f>
        <v>29.1910851207194</v>
      </c>
      <c r="BQ103" s="360">
        <f t="shared" ref="BQ103:DJ103" si="433">IF(BQ$102=1,BQ$101*$F100,0)</f>
        <v>29.482995971926591</v>
      </c>
      <c r="BR103" s="360">
        <f t="shared" ref="BR103:DJ103" si="434">IF(BR$102=1,BR$101*$F100,0)</f>
        <v>29.777825931645857</v>
      </c>
      <c r="BS103" s="360">
        <f t="shared" ref="BS103:DJ103" si="435">IF(BS$102=1,BS$101*$F100,0)</f>
        <v>30.075604190962313</v>
      </c>
      <c r="BT103" s="360">
        <f t="shared" ref="BT103:DJ103" si="436">IF(BT$102=1,BT$101*$F100,0)</f>
        <v>30.376360232871939</v>
      </c>
      <c r="BU103" s="360">
        <f t="shared" ref="BU103:DJ103" si="437">IF(BU$102=1,BU$101*$F100,0)</f>
        <v>30.680123835200661</v>
      </c>
      <c r="BV103" s="360">
        <f t="shared" ref="BV103:DJ103" si="438">IF(BV$102=1,BV$101*$F100,0)</f>
        <v>30.986925073552666</v>
      </c>
      <c r="BW103" s="360">
        <f t="shared" ref="BW103:DJ103" si="439">IF(BW$102=1,BW$101*$F100,0)</f>
        <v>31.296794324288189</v>
      </c>
      <c r="BX103" s="360">
        <f t="shared" ref="BX103:DJ103" si="440">IF(BX$102=1,BX$101*$F100,0)</f>
        <v>31.609762267531071</v>
      </c>
      <c r="BY103" s="360">
        <f t="shared" ref="BY103:DJ103" si="441">IF(BY$102=1,BY$101*$F100,0)</f>
        <v>31.925859890206382</v>
      </c>
      <c r="BZ103" s="360">
        <f t="shared" ref="BZ103:DJ103" si="442">IF(BZ$102=1,BZ$101*$F100,0)</f>
        <v>32.245118489108442</v>
      </c>
      <c r="CA103" s="360">
        <f t="shared" ref="CA103:DJ103" si="443">IF(CA$102=1,CA$101*$F100,0)</f>
        <v>32.567569673999529</v>
      </c>
      <c r="CB103" s="360">
        <f t="shared" ref="CB103:DJ103" si="444">IF(CB$102=1,CB$101*$F100,0)</f>
        <v>32.893245370739528</v>
      </c>
      <c r="CC103" s="360">
        <f t="shared" ref="CC103:DJ103" si="445">IF(CC$102=1,CC$101*$F100,0)</f>
        <v>33.222177824446923</v>
      </c>
      <c r="CD103" s="360">
        <f t="shared" ref="CD103:DJ103" si="446">IF(CD$102=1,CD$101*$F100,0)</f>
        <v>33.554399602691397</v>
      </c>
      <c r="CE103" s="360">
        <f t="shared" ref="CE103:DJ103" si="447">IF(CE$102=1,CE$101*$F100,0)</f>
        <v>33.889943598718311</v>
      </c>
      <c r="CF103" s="360">
        <f t="shared" ref="CF103:DJ103" si="448">IF(CF$102=1,CF$101*$F100,0)</f>
        <v>34.228843034705498</v>
      </c>
      <c r="CG103" s="360">
        <f t="shared" ref="CG103:DJ103" si="449">IF(CG$102=1,CG$101*$F100,0)</f>
        <v>34.571131465052552</v>
      </c>
      <c r="CH103" s="360">
        <f t="shared" ref="CH103:DJ103" si="450">IF(CH$102=1,CH$101*$F100,0)</f>
        <v>34.916842779703074</v>
      </c>
      <c r="CI103" s="360">
        <f t="shared" ref="CI103:DJ103" si="451">IF(CI$102=1,CI$101*$F100,0)</f>
        <v>35.266011207500107</v>
      </c>
      <c r="CJ103" s="360">
        <f t="shared" ref="CJ103:DJ103" si="452">IF(CJ$102=1,CJ$101*$F100,0)</f>
        <v>35.618671319575114</v>
      </c>
      <c r="CK103" s="360">
        <f t="shared" ref="CK103:DJ103" si="453">IF(CK$102=1,CK$101*$F100,0)</f>
        <v>35.974858032770861</v>
      </c>
      <c r="CL103" s="360">
        <f t="shared" ref="CL103:DJ103" si="454">IF(CL$102=1,CL$101*$F100,0)</f>
        <v>36.334606613098565</v>
      </c>
      <c r="CM103" s="360">
        <f t="shared" ref="CM103:DJ103" si="455">IF(CM$102=1,CM$101*$F100,0)</f>
        <v>36.697952679229552</v>
      </c>
      <c r="CN103" s="360">
        <f t="shared" ref="CN103:DJ103" si="456">IF(CN$102=1,CN$101*$F100,0)</f>
        <v>37.064932206021851</v>
      </c>
      <c r="CO103" s="360">
        <f t="shared" ref="CO103:DJ103" si="457">IF(CO$102=1,CO$101*$F100,0)</f>
        <v>37.435581528082068</v>
      </c>
      <c r="CP103" s="360">
        <f t="shared" ref="CP103:DJ103" si="458">IF(CP$102=1,CP$101*$F100,0)</f>
        <v>37.80993734336289</v>
      </c>
      <c r="CQ103" s="360">
        <f t="shared" ref="CQ103:DJ103" si="459">IF(CQ$102=1,CQ$101*$F100,0)</f>
        <v>38.188036716796518</v>
      </c>
      <c r="CR103" s="360">
        <f t="shared" ref="CR103:DJ103" si="460">IF(CR$102=1,CR$101*$F100,0)</f>
        <v>38.569917083964476</v>
      </c>
      <c r="CS103" s="360">
        <f t="shared" ref="CS103:DJ103" si="461">IF(CS$102=1,CS$101*$F100,0)</f>
        <v>38.955616254804127</v>
      </c>
      <c r="CT103" s="360">
        <f t="shared" ref="CT103:DJ103" si="462">IF(CT$102=1,CT$101*$F100,0)</f>
        <v>39.345172417352167</v>
      </c>
      <c r="CU103" s="360">
        <f t="shared" ref="CU103:DJ103" si="463">IF(CU$102=1,CU$101*$F100,0)</f>
        <v>39.73862414152569</v>
      </c>
      <c r="CV103" s="360">
        <f t="shared" ref="CV103:DJ103" si="464">IF(CV$102=1,CV$101*$F100,0)</f>
        <v>40.136010382940945</v>
      </c>
      <c r="CW103" s="360">
        <f t="shared" ref="CW103:DJ103" si="465">IF(CW$102=1,CW$101*$F100,0)</f>
        <v>40.537370486770357</v>
      </c>
      <c r="CX103" s="360">
        <f t="shared" ref="CX103:DJ103" si="466">IF(CX$102=1,CX$101*$F100,0)</f>
        <v>40.942744191638063</v>
      </c>
      <c r="CY103" s="360">
        <f t="shared" ref="CY103:DJ103" si="467">IF(CY$102=1,CY$101*$F100,0)</f>
        <v>41.352171633554441</v>
      </c>
      <c r="CZ103" s="360">
        <f t="shared" ref="CZ103:DJ103" si="468">IF(CZ$102=1,CZ$101*$F100,0)</f>
        <v>41.765693349889993</v>
      </c>
      <c r="DA103" s="360">
        <f t="shared" ref="DA103:DJ103" si="469">IF(DA$102=1,DA$101*$F100,0)</f>
        <v>42.18335028338889</v>
      </c>
      <c r="DB103" s="360">
        <f t="shared" ref="DB103:DJ103" si="470">IF(DB$102=1,DB$101*$F100,0)</f>
        <v>42.605183786222781</v>
      </c>
      <c r="DC103" s="360">
        <f t="shared" ref="DC103:DJ103" si="471">IF(DC$102=1,DC$101*$F100,0)</f>
        <v>43.031235624085006</v>
      </c>
      <c r="DD103" s="360">
        <f t="shared" ref="DD103:DJ103" si="472">IF(DD$102=1,DD$101*$F100,0)</f>
        <v>43.461547980325861</v>
      </c>
      <c r="DE103" s="360">
        <f t="shared" ref="DE103:DJ103" si="473">IF(DE$102=1,DE$101*$F100,0)</f>
        <v>43.896163460129124</v>
      </c>
      <c r="DF103" s="360">
        <f t="shared" ref="DF103:DJ103" si="474">IF(DF$102=1,DF$101*$F100,0)</f>
        <v>44.335125094730415</v>
      </c>
      <c r="DG103" s="360">
        <f t="shared" ref="DG103:DJ103" si="475">IF(DG$102=1,DG$101*$F100,0)</f>
        <v>44.778476345677717</v>
      </c>
      <c r="DH103" s="360">
        <f t="shared" ref="DH103:DJ103" si="476">IF(DH$102=1,DH$101*$F100,0)</f>
        <v>0</v>
      </c>
      <c r="DI103" s="360">
        <f t="shared" ref="DI103:DJ103" si="477">IF(DI$102=1,DI$101*$F100,0)</f>
        <v>0</v>
      </c>
      <c r="DJ103" s="360">
        <f>IF(DJ$102=1,DJ$101*$F100,0)</f>
        <v>0</v>
      </c>
    </row>
    <row r="105" spans="1:114" x14ac:dyDescent="0.25">
      <c r="A105" s="2" t="s">
        <v>228</v>
      </c>
    </row>
    <row r="107" spans="1:114" x14ac:dyDescent="0.25">
      <c r="E107" s="349" t="str">
        <f t="shared" ref="E107:AJ107" si="478" xml:space="preserve"> E$74</f>
        <v>Total Passenger fare Revenue</v>
      </c>
      <c r="F107" s="349">
        <f t="shared" si="478"/>
        <v>0</v>
      </c>
      <c r="G107" s="349" t="str">
        <f t="shared" si="478"/>
        <v>$ 000s</v>
      </c>
      <c r="H107" s="349">
        <f xml:space="preserve"> SUM(J107:DJ107)</f>
        <v>4605121.3876455929</v>
      </c>
      <c r="I107" s="349">
        <f t="shared" si="478"/>
        <v>0</v>
      </c>
      <c r="J107" s="349">
        <f t="shared" si="478"/>
        <v>0</v>
      </c>
      <c r="K107" s="349">
        <f t="shared" si="478"/>
        <v>0</v>
      </c>
      <c r="L107" s="349">
        <f t="shared" si="478"/>
        <v>24309.431418</v>
      </c>
      <c r="M107" s="349">
        <f t="shared" si="478"/>
        <v>23206.389798959994</v>
      </c>
      <c r="N107" s="349">
        <f t="shared" si="478"/>
        <v>25422.521807800797</v>
      </c>
      <c r="O107" s="349">
        <f t="shared" si="478"/>
        <v>24947.689679137435</v>
      </c>
      <c r="P107" s="349">
        <f t="shared" si="478"/>
        <v>26881.749028692222</v>
      </c>
      <c r="Q107" s="349">
        <f t="shared" si="478"/>
        <v>24289.913382009156</v>
      </c>
      <c r="R107" s="349">
        <f t="shared" si="478"/>
        <v>26148.813243257719</v>
      </c>
      <c r="S107" s="349">
        <f t="shared" si="478"/>
        <v>26380.499195032309</v>
      </c>
      <c r="T107" s="349">
        <f t="shared" si="478"/>
        <v>27501.756741525831</v>
      </c>
      <c r="U107" s="349">
        <f t="shared" si="478"/>
        <v>26852.140171547486</v>
      </c>
      <c r="V107" s="349">
        <f t="shared" si="478"/>
        <v>28900.519194879056</v>
      </c>
      <c r="W107" s="349">
        <f t="shared" si="478"/>
        <v>28754.297208400007</v>
      </c>
      <c r="X107" s="349">
        <f t="shared" si="478"/>
        <v>30896.900558083493</v>
      </c>
      <c r="Y107" s="349">
        <f t="shared" si="478"/>
        <v>29288.449989255096</v>
      </c>
      <c r="Z107" s="349">
        <f t="shared" si="478"/>
        <v>31482.588235600382</v>
      </c>
      <c r="AA107" s="349">
        <f t="shared" si="478"/>
        <v>30025.237559297289</v>
      </c>
      <c r="AB107" s="349">
        <f t="shared" si="478"/>
        <v>32194.881794430839</v>
      </c>
      <c r="AC107" s="349">
        <f t="shared" si="478"/>
        <v>30628.744834239162</v>
      </c>
      <c r="AD107" s="349">
        <f t="shared" si="478"/>
        <v>33559.844527564608</v>
      </c>
      <c r="AE107" s="349">
        <f t="shared" si="478"/>
        <v>31936.641664003888</v>
      </c>
      <c r="AF107" s="349">
        <f t="shared" si="478"/>
        <v>34234.397402568655</v>
      </c>
      <c r="AG107" s="349">
        <f t="shared" si="478"/>
        <v>32578.568161450363</v>
      </c>
      <c r="AH107" s="349">
        <f t="shared" si="478"/>
        <v>34922.508790360283</v>
      </c>
      <c r="AI107" s="349">
        <f t="shared" si="478"/>
        <v>33233.397381495517</v>
      </c>
      <c r="AJ107" s="349">
        <f t="shared" si="478"/>
        <v>35624.451217046524</v>
      </c>
      <c r="AK107" s="349">
        <f t="shared" ref="AK107:BP107" si="479" xml:space="preserve"> AK$74</f>
        <v>33901.388668863583</v>
      </c>
      <c r="AL107" s="349">
        <f t="shared" si="479"/>
        <v>36340.502686509171</v>
      </c>
      <c r="AM107" s="349">
        <f t="shared" si="479"/>
        <v>34582.806581107739</v>
      </c>
      <c r="AN107" s="349">
        <f t="shared" si="479"/>
        <v>37608.465867516716</v>
      </c>
      <c r="AO107" s="349">
        <f t="shared" si="479"/>
        <v>35784.622309981562</v>
      </c>
      <c r="AP107" s="349">
        <f t="shared" si="479"/>
        <v>38364.396031453805</v>
      </c>
      <c r="AQ107" s="349">
        <f t="shared" si="479"/>
        <v>36503.89321841218</v>
      </c>
      <c r="AR107" s="349">
        <f t="shared" si="479"/>
        <v>39135.520391686026</v>
      </c>
      <c r="AS107" s="349">
        <f t="shared" si="479"/>
        <v>37237.621472102262</v>
      </c>
      <c r="AT107" s="349">
        <f t="shared" si="479"/>
        <v>39922.14435155892</v>
      </c>
      <c r="AU107" s="349">
        <f t="shared" si="479"/>
        <v>37986.097663691522</v>
      </c>
      <c r="AV107" s="349">
        <f t="shared" si="479"/>
        <v>40724.579453025253</v>
      </c>
      <c r="AW107" s="349">
        <f t="shared" si="479"/>
        <v>38749.618226731734</v>
      </c>
      <c r="AX107" s="349">
        <f t="shared" si="479"/>
        <v>42240.687420658971</v>
      </c>
      <c r="AY107" s="349">
        <f t="shared" si="479"/>
        <v>40193.02537826007</v>
      </c>
      <c r="AZ107" s="349">
        <f t="shared" si="479"/>
        <v>43089.725237814222</v>
      </c>
      <c r="BA107" s="349">
        <f t="shared" si="479"/>
        <v>41000.905188363089</v>
      </c>
      <c r="BB107" s="349">
        <f t="shared" si="479"/>
        <v>43955.828715094292</v>
      </c>
      <c r="BC107" s="349">
        <f t="shared" si="479"/>
        <v>41825.023382649197</v>
      </c>
      <c r="BD107" s="349">
        <f t="shared" si="479"/>
        <v>44839.340872267683</v>
      </c>
      <c r="BE107" s="349">
        <f t="shared" si="479"/>
        <v>42665.706352640438</v>
      </c>
      <c r="BF107" s="349">
        <f t="shared" si="479"/>
        <v>45570.872272806548</v>
      </c>
      <c r="BG107" s="349">
        <f t="shared" si="479"/>
        <v>43351.850305824861</v>
      </c>
      <c r="BH107" s="349">
        <f t="shared" si="479"/>
        <v>44912.74578777462</v>
      </c>
      <c r="BI107" s="349">
        <f t="shared" si="479"/>
        <v>45813.064524864451</v>
      </c>
      <c r="BJ107" s="349">
        <f t="shared" si="479"/>
        <v>45638.860528810037</v>
      </c>
      <c r="BK107" s="349">
        <f t="shared" si="479"/>
        <v>46555.509358022384</v>
      </c>
      <c r="BL107" s="349">
        <f t="shared" si="479"/>
        <v>46556.201625439113</v>
      </c>
      <c r="BM107" s="349">
        <f t="shared" si="479"/>
        <v>47491.275096118639</v>
      </c>
      <c r="BN107" s="349">
        <f t="shared" si="479"/>
        <v>47491.981278110448</v>
      </c>
      <c r="BO107" s="349">
        <f t="shared" si="479"/>
        <v>48445.849725550615</v>
      </c>
      <c r="BP107" s="349">
        <f t="shared" si="479"/>
        <v>48446.570101800469</v>
      </c>
      <c r="BQ107" s="349">
        <f t="shared" ref="BQ107:CV107" si="480" xml:space="preserve"> BQ$74</f>
        <v>47698.04020424145</v>
      </c>
      <c r="BR107" s="349">
        <f t="shared" si="480"/>
        <v>51159.132972647312</v>
      </c>
      <c r="BS107" s="349">
        <f t="shared" si="480"/>
        <v>48656.770812346702</v>
      </c>
      <c r="BT107" s="349">
        <f t="shared" si="480"/>
        <v>52187.431545397536</v>
      </c>
      <c r="BU107" s="349">
        <f t="shared" si="480"/>
        <v>49634.771905674868</v>
      </c>
      <c r="BV107" s="349">
        <f t="shared" si="480"/>
        <v>53236.398919460014</v>
      </c>
      <c r="BW107" s="349">
        <f t="shared" si="480"/>
        <v>49735.103113347737</v>
      </c>
      <c r="BX107" s="349">
        <f t="shared" si="480"/>
        <v>47401.096721579226</v>
      </c>
      <c r="BY107" s="349">
        <f t="shared" si="480"/>
        <v>50725.457611872473</v>
      </c>
      <c r="BZ107" s="349">
        <f t="shared" si="480"/>
        <v>47949.044519537529</v>
      </c>
      <c r="CA107" s="349">
        <f t="shared" si="480"/>
        <v>52013.036103781422</v>
      </c>
      <c r="CB107" s="349">
        <f t="shared" si="480"/>
        <v>50541.149112995918</v>
      </c>
      <c r="CC107" s="349">
        <f t="shared" si="480"/>
        <v>54057.910716825732</v>
      </c>
      <c r="CD107" s="349">
        <f t="shared" si="480"/>
        <v>48485.810133908584</v>
      </c>
      <c r="CE107" s="349">
        <f t="shared" si="480"/>
        <v>51811.674633440882</v>
      </c>
      <c r="CF107" s="349">
        <f t="shared" si="480"/>
        <v>51885.452848612273</v>
      </c>
      <c r="CG107" s="349">
        <f t="shared" si="480"/>
        <v>53824.297472666025</v>
      </c>
      <c r="CH107" s="349">
        <f t="shared" si="480"/>
        <v>52294.037118196196</v>
      </c>
      <c r="CI107" s="349">
        <f t="shared" si="480"/>
        <v>56005.959451833158</v>
      </c>
      <c r="CJ107" s="349">
        <f t="shared" si="480"/>
        <v>55448.102113916699</v>
      </c>
      <c r="CK107" s="349">
        <f t="shared" si="480"/>
        <v>59432.662334801331</v>
      </c>
      <c r="CL107" s="349">
        <f t="shared" si="480"/>
        <v>56199.571017739516</v>
      </c>
      <c r="CM107" s="349">
        <f t="shared" si="480"/>
        <v>60260.59051957725</v>
      </c>
      <c r="CN107" s="349">
        <f t="shared" si="480"/>
        <v>57329.182395196091</v>
      </c>
      <c r="CO107" s="349">
        <f t="shared" si="480"/>
        <v>61471.828389020768</v>
      </c>
      <c r="CP107" s="349">
        <f t="shared" si="480"/>
        <v>58481.49896133953</v>
      </c>
      <c r="CQ107" s="349">
        <f t="shared" si="480"/>
        <v>64078.042489273241</v>
      </c>
      <c r="CR107" s="349">
        <f t="shared" si="480"/>
        <v>60978.753338081748</v>
      </c>
      <c r="CS107" s="349">
        <f t="shared" si="480"/>
        <v>65366.011143307624</v>
      </c>
      <c r="CT107" s="349">
        <f t="shared" si="480"/>
        <v>62204.426280177184</v>
      </c>
      <c r="CU107" s="349">
        <f t="shared" si="480"/>
        <v>66679.867967288112</v>
      </c>
      <c r="CV107" s="349">
        <f t="shared" si="480"/>
        <v>63454.735248408746</v>
      </c>
      <c r="CW107" s="349">
        <f t="shared" ref="CW107:DJ107" si="481" xml:space="preserve"> CW$74</f>
        <v>68020.133313430604</v>
      </c>
      <c r="CX107" s="349">
        <f t="shared" si="481"/>
        <v>64730.175426901769</v>
      </c>
      <c r="CY107" s="349">
        <f t="shared" si="481"/>
        <v>69387.337993030567</v>
      </c>
      <c r="CZ107" s="349">
        <f t="shared" si="481"/>
        <v>66031.251952982508</v>
      </c>
      <c r="DA107" s="349">
        <f t="shared" si="481"/>
        <v>71808.344399085341</v>
      </c>
      <c r="DB107" s="349">
        <f t="shared" si="481"/>
        <v>68325.958630655005</v>
      </c>
      <c r="DC107" s="349">
        <f t="shared" si="481"/>
        <v>73251.692121506931</v>
      </c>
      <c r="DD107" s="349">
        <f t="shared" si="481"/>
        <v>69699.31039913118</v>
      </c>
      <c r="DE107" s="349">
        <f t="shared" si="481"/>
        <v>74724.051133149245</v>
      </c>
      <c r="DF107" s="349">
        <f t="shared" si="481"/>
        <v>71100.266538153723</v>
      </c>
      <c r="DG107" s="349">
        <f t="shared" si="481"/>
        <v>76226.004560925547</v>
      </c>
      <c r="DH107" s="349">
        <f t="shared" si="481"/>
        <v>0</v>
      </c>
      <c r="DI107" s="349">
        <f t="shared" si="481"/>
        <v>0</v>
      </c>
      <c r="DJ107" s="349">
        <f t="shared" si="481"/>
        <v>0</v>
      </c>
    </row>
    <row r="108" spans="1:114" x14ac:dyDescent="0.25">
      <c r="E108" s="349" t="str">
        <f t="shared" ref="E108:AJ108" si="482" xml:space="preserve"> E$93</f>
        <v>Attributed revenue from occupied space</v>
      </c>
      <c r="F108" s="349">
        <f t="shared" si="482"/>
        <v>0</v>
      </c>
      <c r="G108" s="349" t="str">
        <f t="shared" si="482"/>
        <v>$ 000s</v>
      </c>
      <c r="H108" s="349">
        <f xml:space="preserve"> SUM(J108:DJ108)</f>
        <v>482657.60536359483</v>
      </c>
      <c r="I108" s="349">
        <f t="shared" si="482"/>
        <v>0</v>
      </c>
      <c r="J108" s="349">
        <f t="shared" si="482"/>
        <v>0</v>
      </c>
      <c r="K108" s="349">
        <f t="shared" si="482"/>
        <v>0</v>
      </c>
      <c r="L108" s="349">
        <f t="shared" si="482"/>
        <v>2547.8442300000002</v>
      </c>
      <c r="M108" s="349">
        <f t="shared" si="482"/>
        <v>2432.2356755999999</v>
      </c>
      <c r="N108" s="349">
        <f t="shared" si="482"/>
        <v>2664.5059847880002</v>
      </c>
      <c r="O108" s="349">
        <f t="shared" si="482"/>
        <v>2614.7393621783999</v>
      </c>
      <c r="P108" s="349">
        <f t="shared" si="482"/>
        <v>2817.4459524523295</v>
      </c>
      <c r="Q108" s="349">
        <f t="shared" si="482"/>
        <v>2545.7985665484321</v>
      </c>
      <c r="R108" s="349">
        <f t="shared" si="482"/>
        <v>2740.6277751873081</v>
      </c>
      <c r="S108" s="349">
        <f t="shared" si="482"/>
        <v>2764.9105198245948</v>
      </c>
      <c r="T108" s="349">
        <f t="shared" si="482"/>
        <v>2882.4282651414255</v>
      </c>
      <c r="U108" s="349">
        <f t="shared" si="482"/>
        <v>2814.3426813582455</v>
      </c>
      <c r="V108" s="349">
        <f t="shared" si="482"/>
        <v>3029.0309883658692</v>
      </c>
      <c r="W108" s="349">
        <f t="shared" si="482"/>
        <v>3013.7056260345271</v>
      </c>
      <c r="X108" s="349">
        <f t="shared" si="482"/>
        <v>3238.2694789606621</v>
      </c>
      <c r="Y108" s="349">
        <f t="shared" si="482"/>
        <v>3069.6895796383274</v>
      </c>
      <c r="Z108" s="349">
        <f t="shared" si="482"/>
        <v>3299.6547472577472</v>
      </c>
      <c r="AA108" s="349">
        <f t="shared" si="482"/>
        <v>3146.9114581261038</v>
      </c>
      <c r="AB108" s="349">
        <f t="shared" si="482"/>
        <v>3374.3094359144534</v>
      </c>
      <c r="AC108" s="349">
        <f t="shared" si="482"/>
        <v>3210.1643784344383</v>
      </c>
      <c r="AD108" s="349">
        <f t="shared" si="482"/>
        <v>3517.3696483883996</v>
      </c>
      <c r="AE108" s="349">
        <f t="shared" si="482"/>
        <v>3347.2435776082998</v>
      </c>
      <c r="AF108" s="349">
        <f t="shared" si="482"/>
        <v>3588.068778321006</v>
      </c>
      <c r="AG108" s="349">
        <f t="shared" si="482"/>
        <v>3414.523173518226</v>
      </c>
      <c r="AH108" s="349">
        <f t="shared" si="482"/>
        <v>3660.1889607652588</v>
      </c>
      <c r="AI108" s="349">
        <f t="shared" si="482"/>
        <v>3483.1550893059425</v>
      </c>
      <c r="AJ108" s="349">
        <f t="shared" si="482"/>
        <v>3733.7587588766401</v>
      </c>
      <c r="AK108" s="349">
        <f t="shared" ref="AK108:BP108" si="483" xml:space="preserve"> AK$93</f>
        <v>3553.1665066009919</v>
      </c>
      <c r="AL108" s="349">
        <f t="shared" si="483"/>
        <v>3808.8073099300609</v>
      </c>
      <c r="AM108" s="349">
        <f t="shared" si="483"/>
        <v>3624.5851533836722</v>
      </c>
      <c r="AN108" s="349">
        <f t="shared" si="483"/>
        <v>3941.7011081860928</v>
      </c>
      <c r="AO108" s="349">
        <f t="shared" si="483"/>
        <v>3750.5461114037389</v>
      </c>
      <c r="AP108" s="349">
        <f t="shared" si="483"/>
        <v>4020.9293004606334</v>
      </c>
      <c r="AQ108" s="349">
        <f t="shared" si="483"/>
        <v>3825.9320882429538</v>
      </c>
      <c r="AR108" s="349">
        <f t="shared" si="483"/>
        <v>4101.7499793998932</v>
      </c>
      <c r="AS108" s="349">
        <f t="shared" si="483"/>
        <v>3902.8333232166378</v>
      </c>
      <c r="AT108" s="349">
        <f t="shared" si="483"/>
        <v>4184.1951539858301</v>
      </c>
      <c r="AU108" s="349">
        <f t="shared" si="483"/>
        <v>3981.2802730132921</v>
      </c>
      <c r="AV108" s="349">
        <f t="shared" si="483"/>
        <v>4268.2974765809449</v>
      </c>
      <c r="AW108" s="349">
        <f t="shared" si="483"/>
        <v>4061.3040065008604</v>
      </c>
      <c r="AX108" s="349">
        <f t="shared" si="483"/>
        <v>4427.1990514870686</v>
      </c>
      <c r="AY108" s="349">
        <f t="shared" si="483"/>
        <v>4212.585890446494</v>
      </c>
      <c r="AZ108" s="349">
        <f t="shared" si="483"/>
        <v>4516.1857524219595</v>
      </c>
      <c r="BA108" s="349">
        <f t="shared" si="483"/>
        <v>4297.2588668444678</v>
      </c>
      <c r="BB108" s="349">
        <f t="shared" si="483"/>
        <v>4606.9610860456405</v>
      </c>
      <c r="BC108" s="349">
        <f t="shared" si="483"/>
        <v>4383.6337700680433</v>
      </c>
      <c r="BD108" s="349">
        <f t="shared" si="483"/>
        <v>4699.5610038751583</v>
      </c>
      <c r="BE108" s="349">
        <f t="shared" si="483"/>
        <v>4471.7448088464089</v>
      </c>
      <c r="BF108" s="349">
        <f t="shared" si="483"/>
        <v>4776.231989135089</v>
      </c>
      <c r="BG108" s="349">
        <f t="shared" si="483"/>
        <v>4543.6587866770833</v>
      </c>
      <c r="BH108" s="349">
        <f t="shared" si="483"/>
        <v>4707.2544907038755</v>
      </c>
      <c r="BI108" s="349">
        <f t="shared" si="483"/>
        <v>4801.6158873162503</v>
      </c>
      <c r="BJ108" s="349">
        <f t="shared" si="483"/>
        <v>4783.3577619591297</v>
      </c>
      <c r="BK108" s="349">
        <f t="shared" si="483"/>
        <v>4879.4306972033328</v>
      </c>
      <c r="BL108" s="349">
        <f t="shared" si="483"/>
        <v>4879.5032529745067</v>
      </c>
      <c r="BM108" s="349">
        <f t="shared" si="483"/>
        <v>4977.5072542171201</v>
      </c>
      <c r="BN108" s="349">
        <f t="shared" si="483"/>
        <v>4977.5812683592958</v>
      </c>
      <c r="BO108" s="349">
        <f t="shared" si="483"/>
        <v>5077.5551500268848</v>
      </c>
      <c r="BP108" s="349">
        <f t="shared" si="483"/>
        <v>5077.6306518533165</v>
      </c>
      <c r="BQ108" s="349">
        <f t="shared" ref="BQ108:CV108" si="484" xml:space="preserve"> BQ$93</f>
        <v>4999.1780731942335</v>
      </c>
      <c r="BR108" s="349">
        <f t="shared" si="484"/>
        <v>5361.9313226572413</v>
      </c>
      <c r="BS108" s="349">
        <f t="shared" si="484"/>
        <v>5099.6615524654371</v>
      </c>
      <c r="BT108" s="349">
        <f t="shared" si="484"/>
        <v>5469.7061422426514</v>
      </c>
      <c r="BU108" s="349">
        <f t="shared" si="484"/>
        <v>5202.1647496699925</v>
      </c>
      <c r="BV108" s="349">
        <f t="shared" si="484"/>
        <v>5579.6472357017301</v>
      </c>
      <c r="BW108" s="349">
        <f t="shared" si="484"/>
        <v>5212.6803509673955</v>
      </c>
      <c r="BX108" s="349">
        <f t="shared" si="484"/>
        <v>4968.0557599682306</v>
      </c>
      <c r="BY108" s="349">
        <f t="shared" si="484"/>
        <v>5316.478294709199</v>
      </c>
      <c r="BZ108" s="349">
        <f t="shared" si="484"/>
        <v>5025.4855538356242</v>
      </c>
      <c r="CA108" s="349">
        <f t="shared" si="484"/>
        <v>5451.4279516910246</v>
      </c>
      <c r="CB108" s="349">
        <f t="shared" si="484"/>
        <v>5297.1611277492648</v>
      </c>
      <c r="CC108" s="349">
        <f t="shared" si="484"/>
        <v>5665.7489653886414</v>
      </c>
      <c r="CD108" s="349">
        <f t="shared" si="484"/>
        <v>5081.7433555884472</v>
      </c>
      <c r="CE108" s="349">
        <f t="shared" si="484"/>
        <v>5430.3234819266036</v>
      </c>
      <c r="CF108" s="349">
        <f t="shared" si="484"/>
        <v>5438.0560938742847</v>
      </c>
      <c r="CG108" s="349">
        <f t="shared" si="484"/>
        <v>5641.26422339903</v>
      </c>
      <c r="CH108" s="349">
        <f t="shared" si="484"/>
        <v>5480.8793527086027</v>
      </c>
      <c r="CI108" s="349">
        <f t="shared" si="484"/>
        <v>5869.9217674547699</v>
      </c>
      <c r="CJ108" s="349">
        <f t="shared" si="484"/>
        <v>5811.453365823575</v>
      </c>
      <c r="CK108" s="349">
        <f t="shared" si="484"/>
        <v>6229.070651612964</v>
      </c>
      <c r="CL108" s="349">
        <f t="shared" si="484"/>
        <v>5890.2139784313931</v>
      </c>
      <c r="CM108" s="349">
        <f t="shared" si="484"/>
        <v>6315.844875664694</v>
      </c>
      <c r="CN108" s="349">
        <f t="shared" si="484"/>
        <v>6008.6072793978637</v>
      </c>
      <c r="CO108" s="349">
        <f t="shared" si="484"/>
        <v>6442.793357665556</v>
      </c>
      <c r="CP108" s="349">
        <f t="shared" si="484"/>
        <v>6129.3802857137598</v>
      </c>
      <c r="CQ108" s="349">
        <f t="shared" si="484"/>
        <v>6715.9477331544076</v>
      </c>
      <c r="CR108" s="349">
        <f t="shared" si="484"/>
        <v>6391.1147148421078</v>
      </c>
      <c r="CS108" s="349">
        <f t="shared" si="484"/>
        <v>6850.9382825908142</v>
      </c>
      <c r="CT108" s="349">
        <f t="shared" si="484"/>
        <v>6519.5761206104335</v>
      </c>
      <c r="CU108" s="349">
        <f t="shared" si="484"/>
        <v>6988.6421420708884</v>
      </c>
      <c r="CV108" s="349">
        <f t="shared" si="484"/>
        <v>6650.6196006347036</v>
      </c>
      <c r="CW108" s="349">
        <f t="shared" ref="CW108:DJ108" si="485" xml:space="preserve"> CW$93</f>
        <v>7129.1138491265128</v>
      </c>
      <c r="CX108" s="349">
        <f t="shared" si="485"/>
        <v>6784.2970546074612</v>
      </c>
      <c r="CY108" s="349">
        <f t="shared" si="485"/>
        <v>7272.4090374939569</v>
      </c>
      <c r="CZ108" s="349">
        <f t="shared" si="485"/>
        <v>6920.6614254050719</v>
      </c>
      <c r="DA108" s="349">
        <f t="shared" si="485"/>
        <v>7526.1520023702269</v>
      </c>
      <c r="DB108" s="349">
        <f t="shared" si="485"/>
        <v>7161.1670574669251</v>
      </c>
      <c r="DC108" s="349">
        <f t="shared" si="485"/>
        <v>7677.4276576178672</v>
      </c>
      <c r="DD108" s="349">
        <f t="shared" si="485"/>
        <v>7305.1065153220106</v>
      </c>
      <c r="DE108" s="349">
        <f t="shared" si="485"/>
        <v>7831.7439535359881</v>
      </c>
      <c r="DF108" s="349">
        <f t="shared" si="485"/>
        <v>7451.9391562799838</v>
      </c>
      <c r="DG108" s="349">
        <f t="shared" si="485"/>
        <v>7989.1620070020645</v>
      </c>
      <c r="DH108" s="349">
        <f t="shared" si="485"/>
        <v>0</v>
      </c>
      <c r="DI108" s="349">
        <f t="shared" si="485"/>
        <v>0</v>
      </c>
      <c r="DJ108" s="349">
        <f t="shared" si="485"/>
        <v>0</v>
      </c>
    </row>
    <row r="109" spans="1:114" x14ac:dyDescent="0.25">
      <c r="E109" s="348" t="str">
        <f t="shared" ref="E109:AJ109" si="486" xml:space="preserve"> E$103</f>
        <v>Escalated Hanger revenue price</v>
      </c>
      <c r="F109" s="348">
        <f t="shared" si="486"/>
        <v>0</v>
      </c>
      <c r="G109" s="348" t="str">
        <f t="shared" si="486"/>
        <v>$ 000s</v>
      </c>
      <c r="H109" s="348">
        <f xml:space="preserve"> SUM(J109:DJ109)</f>
        <v>2399.546506351498</v>
      </c>
      <c r="I109" s="348">
        <f t="shared" si="486"/>
        <v>0</v>
      </c>
      <c r="J109" s="348">
        <f t="shared" si="486"/>
        <v>0</v>
      </c>
      <c r="K109" s="348">
        <f t="shared" si="486"/>
        <v>0</v>
      </c>
      <c r="L109" s="348">
        <f t="shared" si="486"/>
        <v>0</v>
      </c>
      <c r="M109" s="348">
        <f t="shared" si="486"/>
        <v>0</v>
      </c>
      <c r="N109" s="348">
        <f t="shared" si="486"/>
        <v>0</v>
      </c>
      <c r="O109" s="348">
        <f t="shared" si="486"/>
        <v>0</v>
      </c>
      <c r="P109" s="348">
        <f t="shared" si="486"/>
        <v>0</v>
      </c>
      <c r="Q109" s="348">
        <f t="shared" si="486"/>
        <v>0</v>
      </c>
      <c r="R109" s="348">
        <f t="shared" si="486"/>
        <v>0</v>
      </c>
      <c r="S109" s="348">
        <f t="shared" si="486"/>
        <v>0</v>
      </c>
      <c r="T109" s="348">
        <f t="shared" si="486"/>
        <v>0</v>
      </c>
      <c r="U109" s="348">
        <f t="shared" si="486"/>
        <v>0</v>
      </c>
      <c r="V109" s="348">
        <f t="shared" si="486"/>
        <v>0</v>
      </c>
      <c r="W109" s="348">
        <f t="shared" si="486"/>
        <v>0</v>
      </c>
      <c r="X109" s="348">
        <f t="shared" si="486"/>
        <v>0</v>
      </c>
      <c r="Y109" s="348">
        <f t="shared" si="486"/>
        <v>0</v>
      </c>
      <c r="Z109" s="348">
        <f t="shared" si="486"/>
        <v>0</v>
      </c>
      <c r="AA109" s="348">
        <f t="shared" si="486"/>
        <v>0</v>
      </c>
      <c r="AB109" s="348">
        <f t="shared" si="486"/>
        <v>0</v>
      </c>
      <c r="AC109" s="348">
        <f t="shared" si="486"/>
        <v>0</v>
      </c>
      <c r="AD109" s="348">
        <f t="shared" si="486"/>
        <v>0</v>
      </c>
      <c r="AE109" s="348">
        <f t="shared" si="486"/>
        <v>0</v>
      </c>
      <c r="AF109" s="348">
        <f t="shared" si="486"/>
        <v>0</v>
      </c>
      <c r="AG109" s="348">
        <f t="shared" si="486"/>
        <v>0</v>
      </c>
      <c r="AH109" s="348">
        <f t="shared" si="486"/>
        <v>0</v>
      </c>
      <c r="AI109" s="348">
        <f t="shared" si="486"/>
        <v>0</v>
      </c>
      <c r="AJ109" s="348">
        <f t="shared" si="486"/>
        <v>21.230796045619478</v>
      </c>
      <c r="AK109" s="348">
        <f t="shared" ref="AK109:BP109" si="487" xml:space="preserve"> AK$103</f>
        <v>21.443104006075675</v>
      </c>
      <c r="AL109" s="348">
        <f t="shared" si="487"/>
        <v>21.657535046136431</v>
      </c>
      <c r="AM109" s="348">
        <f t="shared" si="487"/>
        <v>21.874110396597796</v>
      </c>
      <c r="AN109" s="348">
        <f t="shared" si="487"/>
        <v>22.092851500563775</v>
      </c>
      <c r="AO109" s="348">
        <f t="shared" si="487"/>
        <v>22.313780015569414</v>
      </c>
      <c r="AP109" s="348">
        <f t="shared" si="487"/>
        <v>22.536917815725108</v>
      </c>
      <c r="AQ109" s="348">
        <f t="shared" si="487"/>
        <v>22.762286993882356</v>
      </c>
      <c r="AR109" s="348">
        <f t="shared" si="487"/>
        <v>22.989909863821183</v>
      </c>
      <c r="AS109" s="348">
        <f t="shared" si="487"/>
        <v>23.219808962459393</v>
      </c>
      <c r="AT109" s="348">
        <f t="shared" si="487"/>
        <v>23.452007052083989</v>
      </c>
      <c r="AU109" s="348">
        <f t="shared" si="487"/>
        <v>23.686527122604829</v>
      </c>
      <c r="AV109" s="348">
        <f t="shared" si="487"/>
        <v>23.923392393830877</v>
      </c>
      <c r="AW109" s="348">
        <f t="shared" si="487"/>
        <v>24.162626317769188</v>
      </c>
      <c r="AX109" s="348">
        <f t="shared" si="487"/>
        <v>24.404252580946881</v>
      </c>
      <c r="AY109" s="348">
        <f t="shared" si="487"/>
        <v>24.64829510675635</v>
      </c>
      <c r="AZ109" s="348">
        <f t="shared" si="487"/>
        <v>24.894778057823917</v>
      </c>
      <c r="BA109" s="348">
        <f t="shared" si="487"/>
        <v>25.143725838402155</v>
      </c>
      <c r="BB109" s="348">
        <f t="shared" si="487"/>
        <v>25.395163096786177</v>
      </c>
      <c r="BC109" s="348">
        <f t="shared" si="487"/>
        <v>25.649114727754039</v>
      </c>
      <c r="BD109" s="348">
        <f t="shared" si="487"/>
        <v>25.905605875031579</v>
      </c>
      <c r="BE109" s="348">
        <f t="shared" si="487"/>
        <v>26.164661933781897</v>
      </c>
      <c r="BF109" s="348">
        <f t="shared" si="487"/>
        <v>26.426308553119714</v>
      </c>
      <c r="BG109" s="348">
        <f t="shared" si="487"/>
        <v>26.690571638650912</v>
      </c>
      <c r="BH109" s="348">
        <f t="shared" si="487"/>
        <v>26.957477355037422</v>
      </c>
      <c r="BI109" s="348">
        <f t="shared" si="487"/>
        <v>27.2270521285878</v>
      </c>
      <c r="BJ109" s="348">
        <f t="shared" si="487"/>
        <v>27.499322649873676</v>
      </c>
      <c r="BK109" s="348">
        <f t="shared" si="487"/>
        <v>27.774315876372413</v>
      </c>
      <c r="BL109" s="348">
        <f t="shared" si="487"/>
        <v>28.052059035136139</v>
      </c>
      <c r="BM109" s="348">
        <f t="shared" si="487"/>
        <v>28.332579625487501</v>
      </c>
      <c r="BN109" s="348">
        <f t="shared" si="487"/>
        <v>28.615905421742376</v>
      </c>
      <c r="BO109" s="348">
        <f t="shared" si="487"/>
        <v>28.902064475959801</v>
      </c>
      <c r="BP109" s="348">
        <f t="shared" si="487"/>
        <v>29.1910851207194</v>
      </c>
      <c r="BQ109" s="348">
        <f t="shared" ref="BQ109:CV109" si="488" xml:space="preserve"> BQ$103</f>
        <v>29.482995971926591</v>
      </c>
      <c r="BR109" s="348">
        <f t="shared" si="488"/>
        <v>29.777825931645857</v>
      </c>
      <c r="BS109" s="348">
        <f t="shared" si="488"/>
        <v>30.075604190962313</v>
      </c>
      <c r="BT109" s="348">
        <f t="shared" si="488"/>
        <v>30.376360232871939</v>
      </c>
      <c r="BU109" s="348">
        <f t="shared" si="488"/>
        <v>30.680123835200661</v>
      </c>
      <c r="BV109" s="348">
        <f t="shared" si="488"/>
        <v>30.986925073552666</v>
      </c>
      <c r="BW109" s="348">
        <f t="shared" si="488"/>
        <v>31.296794324288189</v>
      </c>
      <c r="BX109" s="348">
        <f t="shared" si="488"/>
        <v>31.609762267531071</v>
      </c>
      <c r="BY109" s="348">
        <f t="shared" si="488"/>
        <v>31.925859890206382</v>
      </c>
      <c r="BZ109" s="348">
        <f t="shared" si="488"/>
        <v>32.245118489108442</v>
      </c>
      <c r="CA109" s="348">
        <f t="shared" si="488"/>
        <v>32.567569673999529</v>
      </c>
      <c r="CB109" s="348">
        <f t="shared" si="488"/>
        <v>32.893245370739528</v>
      </c>
      <c r="CC109" s="348">
        <f t="shared" si="488"/>
        <v>33.222177824446923</v>
      </c>
      <c r="CD109" s="348">
        <f t="shared" si="488"/>
        <v>33.554399602691397</v>
      </c>
      <c r="CE109" s="348">
        <f t="shared" si="488"/>
        <v>33.889943598718311</v>
      </c>
      <c r="CF109" s="348">
        <f t="shared" si="488"/>
        <v>34.228843034705498</v>
      </c>
      <c r="CG109" s="348">
        <f t="shared" si="488"/>
        <v>34.571131465052552</v>
      </c>
      <c r="CH109" s="348">
        <f t="shared" si="488"/>
        <v>34.916842779703074</v>
      </c>
      <c r="CI109" s="348">
        <f t="shared" si="488"/>
        <v>35.266011207500107</v>
      </c>
      <c r="CJ109" s="348">
        <f t="shared" si="488"/>
        <v>35.618671319575114</v>
      </c>
      <c r="CK109" s="348">
        <f t="shared" si="488"/>
        <v>35.974858032770861</v>
      </c>
      <c r="CL109" s="348">
        <f t="shared" si="488"/>
        <v>36.334606613098565</v>
      </c>
      <c r="CM109" s="348">
        <f t="shared" si="488"/>
        <v>36.697952679229552</v>
      </c>
      <c r="CN109" s="348">
        <f t="shared" si="488"/>
        <v>37.064932206021851</v>
      </c>
      <c r="CO109" s="348">
        <f t="shared" si="488"/>
        <v>37.435581528082068</v>
      </c>
      <c r="CP109" s="348">
        <f t="shared" si="488"/>
        <v>37.80993734336289</v>
      </c>
      <c r="CQ109" s="348">
        <f t="shared" si="488"/>
        <v>38.188036716796518</v>
      </c>
      <c r="CR109" s="348">
        <f t="shared" si="488"/>
        <v>38.569917083964476</v>
      </c>
      <c r="CS109" s="348">
        <f t="shared" si="488"/>
        <v>38.955616254804127</v>
      </c>
      <c r="CT109" s="348">
        <f t="shared" si="488"/>
        <v>39.345172417352167</v>
      </c>
      <c r="CU109" s="348">
        <f t="shared" si="488"/>
        <v>39.73862414152569</v>
      </c>
      <c r="CV109" s="348">
        <f t="shared" si="488"/>
        <v>40.136010382940945</v>
      </c>
      <c r="CW109" s="348">
        <f t="shared" ref="CW109:DJ109" si="489" xml:space="preserve"> CW$103</f>
        <v>40.537370486770357</v>
      </c>
      <c r="CX109" s="348">
        <f t="shared" si="489"/>
        <v>40.942744191638063</v>
      </c>
      <c r="CY109" s="348">
        <f t="shared" si="489"/>
        <v>41.352171633554441</v>
      </c>
      <c r="CZ109" s="348">
        <f t="shared" si="489"/>
        <v>41.765693349889993</v>
      </c>
      <c r="DA109" s="348">
        <f t="shared" si="489"/>
        <v>42.18335028338889</v>
      </c>
      <c r="DB109" s="348">
        <f t="shared" si="489"/>
        <v>42.605183786222781</v>
      </c>
      <c r="DC109" s="348">
        <f t="shared" si="489"/>
        <v>43.031235624085006</v>
      </c>
      <c r="DD109" s="348">
        <f t="shared" si="489"/>
        <v>43.461547980325861</v>
      </c>
      <c r="DE109" s="348">
        <f t="shared" si="489"/>
        <v>43.896163460129124</v>
      </c>
      <c r="DF109" s="348">
        <f t="shared" si="489"/>
        <v>44.335125094730415</v>
      </c>
      <c r="DG109" s="348">
        <f t="shared" si="489"/>
        <v>44.778476345677717</v>
      </c>
      <c r="DH109" s="348">
        <f t="shared" si="489"/>
        <v>0</v>
      </c>
      <c r="DI109" s="348">
        <f t="shared" si="489"/>
        <v>0</v>
      </c>
      <c r="DJ109" s="348">
        <f t="shared" si="489"/>
        <v>0</v>
      </c>
    </row>
    <row r="110" spans="1:114" s="363" customFormat="1" x14ac:dyDescent="0.25">
      <c r="A110" s="361"/>
      <c r="B110" s="361"/>
      <c r="C110" s="362"/>
      <c r="E110" s="363" t="s">
        <v>229</v>
      </c>
      <c r="G110" s="363" t="str">
        <f>smu</f>
        <v>$ 000s</v>
      </c>
      <c r="H110" s="363">
        <f xml:space="preserve"> SUM(J110:DJ110)</f>
        <v>5090178.5395155409</v>
      </c>
      <c r="J110" s="363">
        <f t="shared" ref="J110:AO110" si="490">SUM(J107:J109)</f>
        <v>0</v>
      </c>
      <c r="K110" s="363">
        <f t="shared" si="490"/>
        <v>0</v>
      </c>
      <c r="L110" s="363">
        <f t="shared" si="490"/>
        <v>26857.275647999999</v>
      </c>
      <c r="M110" s="363">
        <f t="shared" si="490"/>
        <v>25638.625474559994</v>
      </c>
      <c r="N110" s="363">
        <f t="shared" si="490"/>
        <v>28087.027792588797</v>
      </c>
      <c r="O110" s="363">
        <f t="shared" si="490"/>
        <v>27562.429041315834</v>
      </c>
      <c r="P110" s="363">
        <f t="shared" si="490"/>
        <v>29699.194981144552</v>
      </c>
      <c r="Q110" s="363">
        <f t="shared" si="490"/>
        <v>26835.711948557589</v>
      </c>
      <c r="R110" s="363">
        <f t="shared" si="490"/>
        <v>28889.441018445028</v>
      </c>
      <c r="S110" s="363">
        <f t="shared" si="490"/>
        <v>29145.409714856905</v>
      </c>
      <c r="T110" s="363">
        <f t="shared" si="490"/>
        <v>30384.185006667256</v>
      </c>
      <c r="U110" s="363">
        <f t="shared" si="490"/>
        <v>29666.48285290573</v>
      </c>
      <c r="V110" s="363">
        <f t="shared" si="490"/>
        <v>31929.550183244926</v>
      </c>
      <c r="W110" s="363">
        <f t="shared" si="490"/>
        <v>31768.002834434534</v>
      </c>
      <c r="X110" s="363">
        <f t="shared" si="490"/>
        <v>34135.170037044154</v>
      </c>
      <c r="Y110" s="363">
        <f t="shared" si="490"/>
        <v>32358.139568893424</v>
      </c>
      <c r="Z110" s="363">
        <f t="shared" si="490"/>
        <v>34782.24298285813</v>
      </c>
      <c r="AA110" s="363">
        <f t="shared" si="490"/>
        <v>33172.149017423391</v>
      </c>
      <c r="AB110" s="363">
        <f t="shared" si="490"/>
        <v>35569.191230345292</v>
      </c>
      <c r="AC110" s="363">
        <f t="shared" si="490"/>
        <v>33838.9092126736</v>
      </c>
      <c r="AD110" s="363">
        <f t="shared" si="490"/>
        <v>37077.214175953006</v>
      </c>
      <c r="AE110" s="363">
        <f t="shared" si="490"/>
        <v>35283.885241612188</v>
      </c>
      <c r="AF110" s="363">
        <f t="shared" si="490"/>
        <v>37822.466180889664</v>
      </c>
      <c r="AG110" s="363">
        <f t="shared" si="490"/>
        <v>35993.091334968587</v>
      </c>
      <c r="AH110" s="363">
        <f t="shared" si="490"/>
        <v>38582.697751125539</v>
      </c>
      <c r="AI110" s="363">
        <f t="shared" si="490"/>
        <v>36716.552470801456</v>
      </c>
      <c r="AJ110" s="363">
        <f t="shared" si="490"/>
        <v>39379.440771968781</v>
      </c>
      <c r="AK110" s="363">
        <f t="shared" si="490"/>
        <v>37475.998279470645</v>
      </c>
      <c r="AL110" s="363">
        <f t="shared" si="490"/>
        <v>40170.967531485367</v>
      </c>
      <c r="AM110" s="363">
        <f t="shared" si="490"/>
        <v>38229.265844888003</v>
      </c>
      <c r="AN110" s="363">
        <f t="shared" si="490"/>
        <v>41572.259827203372</v>
      </c>
      <c r="AO110" s="363">
        <f t="shared" si="490"/>
        <v>39557.482201400868</v>
      </c>
      <c r="AP110" s="363">
        <f t="shared" ref="AP110:BU110" si="491">SUM(AP107:AP109)</f>
        <v>42407.862249730169</v>
      </c>
      <c r="AQ110" s="363">
        <f t="shared" si="491"/>
        <v>40352.587593649019</v>
      </c>
      <c r="AR110" s="363">
        <f t="shared" si="491"/>
        <v>43260.26028094974</v>
      </c>
      <c r="AS110" s="363">
        <f t="shared" si="491"/>
        <v>41163.674604281361</v>
      </c>
      <c r="AT110" s="363">
        <f t="shared" si="491"/>
        <v>44129.791512596828</v>
      </c>
      <c r="AU110" s="363">
        <f t="shared" si="491"/>
        <v>41991.064463827417</v>
      </c>
      <c r="AV110" s="363">
        <f t="shared" si="491"/>
        <v>45016.800322000025</v>
      </c>
      <c r="AW110" s="363">
        <f t="shared" si="491"/>
        <v>42835.084859550363</v>
      </c>
      <c r="AX110" s="363">
        <f t="shared" si="491"/>
        <v>46692.29072472699</v>
      </c>
      <c r="AY110" s="363">
        <f t="shared" si="491"/>
        <v>44430.259563813321</v>
      </c>
      <c r="AZ110" s="363">
        <f t="shared" si="491"/>
        <v>47630.805768294005</v>
      </c>
      <c r="BA110" s="363">
        <f t="shared" si="491"/>
        <v>45323.307781045958</v>
      </c>
      <c r="BB110" s="363">
        <f t="shared" si="491"/>
        <v>48588.184964236716</v>
      </c>
      <c r="BC110" s="363">
        <f t="shared" si="491"/>
        <v>46234.306267444998</v>
      </c>
      <c r="BD110" s="363">
        <f t="shared" si="491"/>
        <v>49564.807482017874</v>
      </c>
      <c r="BE110" s="363">
        <f t="shared" si="491"/>
        <v>47163.61582342063</v>
      </c>
      <c r="BF110" s="363">
        <f t="shared" si="491"/>
        <v>50373.53057049476</v>
      </c>
      <c r="BG110" s="363">
        <f t="shared" si="491"/>
        <v>47922.1996641406</v>
      </c>
      <c r="BH110" s="363">
        <f t="shared" si="491"/>
        <v>49646.95775583353</v>
      </c>
      <c r="BI110" s="363">
        <f t="shared" si="491"/>
        <v>50641.90746430929</v>
      </c>
      <c r="BJ110" s="363">
        <f t="shared" si="491"/>
        <v>50449.717613419045</v>
      </c>
      <c r="BK110" s="363">
        <f t="shared" si="491"/>
        <v>51462.714371102084</v>
      </c>
      <c r="BL110" s="363">
        <f t="shared" si="491"/>
        <v>51463.756937448758</v>
      </c>
      <c r="BM110" s="363">
        <f t="shared" si="491"/>
        <v>52497.114929961244</v>
      </c>
      <c r="BN110" s="363">
        <f t="shared" si="491"/>
        <v>52498.178451891486</v>
      </c>
      <c r="BO110" s="363">
        <f t="shared" si="491"/>
        <v>53552.306940053459</v>
      </c>
      <c r="BP110" s="363">
        <f t="shared" si="491"/>
        <v>53553.391838774507</v>
      </c>
      <c r="BQ110" s="363">
        <f t="shared" si="491"/>
        <v>52726.701273407612</v>
      </c>
      <c r="BR110" s="363">
        <f t="shared" si="491"/>
        <v>56550.842121236201</v>
      </c>
      <c r="BS110" s="363">
        <f t="shared" si="491"/>
        <v>53786.507969003098</v>
      </c>
      <c r="BT110" s="363">
        <f t="shared" si="491"/>
        <v>57687.514047873054</v>
      </c>
      <c r="BU110" s="363">
        <f t="shared" si="491"/>
        <v>54867.616779180062</v>
      </c>
      <c r="BV110" s="363">
        <f t="shared" ref="BV110:DA110" si="492">SUM(BV107:BV109)</f>
        <v>58847.033080235298</v>
      </c>
      <c r="BW110" s="363">
        <f t="shared" si="492"/>
        <v>54979.08025863942</v>
      </c>
      <c r="BX110" s="363">
        <f t="shared" si="492"/>
        <v>52400.762243814985</v>
      </c>
      <c r="BY110" s="363">
        <f t="shared" si="492"/>
        <v>56073.861766471877</v>
      </c>
      <c r="BZ110" s="363">
        <f t="shared" si="492"/>
        <v>53006.775191862267</v>
      </c>
      <c r="CA110" s="363">
        <f t="shared" si="492"/>
        <v>57497.031625146446</v>
      </c>
      <c r="CB110" s="363">
        <f t="shared" si="492"/>
        <v>55871.203486115919</v>
      </c>
      <c r="CC110" s="363">
        <f t="shared" si="492"/>
        <v>59756.881860038826</v>
      </c>
      <c r="CD110" s="363">
        <f t="shared" si="492"/>
        <v>53601.107889099723</v>
      </c>
      <c r="CE110" s="363">
        <f t="shared" si="492"/>
        <v>57275.888058966208</v>
      </c>
      <c r="CF110" s="363">
        <f t="shared" si="492"/>
        <v>57357.737785521262</v>
      </c>
      <c r="CG110" s="363">
        <f t="shared" si="492"/>
        <v>59500.132827530106</v>
      </c>
      <c r="CH110" s="363">
        <f t="shared" si="492"/>
        <v>57809.833313684503</v>
      </c>
      <c r="CI110" s="363">
        <f t="shared" si="492"/>
        <v>61911.14723049543</v>
      </c>
      <c r="CJ110" s="363">
        <f t="shared" si="492"/>
        <v>61295.174151059851</v>
      </c>
      <c r="CK110" s="363">
        <f t="shared" si="492"/>
        <v>65697.707844447068</v>
      </c>
      <c r="CL110" s="363">
        <f t="shared" si="492"/>
        <v>62126.119602784005</v>
      </c>
      <c r="CM110" s="363">
        <f t="shared" si="492"/>
        <v>66613.133347921175</v>
      </c>
      <c r="CN110" s="363">
        <f t="shared" si="492"/>
        <v>63374.85460679997</v>
      </c>
      <c r="CO110" s="363">
        <f t="shared" si="492"/>
        <v>67952.057328214403</v>
      </c>
      <c r="CP110" s="363">
        <f t="shared" si="492"/>
        <v>64648.689184396659</v>
      </c>
      <c r="CQ110" s="363">
        <f t="shared" si="492"/>
        <v>70832.178259144435</v>
      </c>
      <c r="CR110" s="363">
        <f t="shared" si="492"/>
        <v>67408.437970007813</v>
      </c>
      <c r="CS110" s="363">
        <f t="shared" si="492"/>
        <v>72255.905042153245</v>
      </c>
      <c r="CT110" s="363">
        <f t="shared" si="492"/>
        <v>68763.34757320497</v>
      </c>
      <c r="CU110" s="363">
        <f t="shared" si="492"/>
        <v>73708.248733500528</v>
      </c>
      <c r="CV110" s="363">
        <f t="shared" si="492"/>
        <v>70145.490859426383</v>
      </c>
      <c r="CW110" s="363">
        <f t="shared" si="492"/>
        <v>75189.784533043887</v>
      </c>
      <c r="CX110" s="363">
        <f t="shared" si="492"/>
        <v>71555.415225700868</v>
      </c>
      <c r="CY110" s="363">
        <f t="shared" si="492"/>
        <v>76701.099202158075</v>
      </c>
      <c r="CZ110" s="363">
        <f t="shared" si="492"/>
        <v>72993.679071737468</v>
      </c>
      <c r="DA110" s="363">
        <f t="shared" si="492"/>
        <v>79376.679751738964</v>
      </c>
      <c r="DB110" s="363">
        <f t="shared" ref="DB110:EG110" si="493">SUM(DB107:DB109)</f>
        <v>75529.730871908148</v>
      </c>
      <c r="DC110" s="363">
        <f t="shared" si="493"/>
        <v>80972.151014748888</v>
      </c>
      <c r="DD110" s="363">
        <f t="shared" si="493"/>
        <v>77047.878462433524</v>
      </c>
      <c r="DE110" s="363">
        <f t="shared" si="493"/>
        <v>82599.691250145363</v>
      </c>
      <c r="DF110" s="363">
        <f t="shared" si="493"/>
        <v>78596.54081952844</v>
      </c>
      <c r="DG110" s="363">
        <f t="shared" si="493"/>
        <v>84259.945044273278</v>
      </c>
      <c r="DH110" s="363">
        <f t="shared" si="493"/>
        <v>0</v>
      </c>
      <c r="DI110" s="363">
        <f t="shared" si="493"/>
        <v>0</v>
      </c>
      <c r="DJ110" s="363">
        <f t="shared" si="493"/>
        <v>0</v>
      </c>
    </row>
    <row r="112" spans="1:114" x14ac:dyDescent="0.25">
      <c r="B112" s="2" t="s">
        <v>289</v>
      </c>
    </row>
    <row r="113" spans="1:114" x14ac:dyDescent="0.25">
      <c r="E113" s="284" t="str">
        <f xml:space="preserve"> InpC!E$39</f>
        <v>Account receivable days</v>
      </c>
      <c r="F113" s="359">
        <f xml:space="preserve"> InpC!F$39</f>
        <v>20</v>
      </c>
      <c r="G113" s="359" t="str">
        <f xml:space="preserve"> InpC!G$39</f>
        <v>days</v>
      </c>
    </row>
    <row r="114" spans="1:114" x14ac:dyDescent="0.25">
      <c r="E114" s="323" t="str">
        <f xml:space="preserve"> Time!E$27</f>
        <v>Actual days between model period</v>
      </c>
      <c r="F114" s="323">
        <f xml:space="preserve"> Time!F$27</f>
        <v>0</v>
      </c>
      <c r="G114" s="323" t="str">
        <f xml:space="preserve"> Time!G$27</f>
        <v>days</v>
      </c>
      <c r="H114" s="323">
        <f xml:space="preserve"> Time!H$27</f>
        <v>0</v>
      </c>
      <c r="I114" s="323">
        <f xml:space="preserve"> Time!I$27</f>
        <v>0</v>
      </c>
      <c r="J114" s="323">
        <f xml:space="preserve"> Time!J$27</f>
        <v>90</v>
      </c>
      <c r="K114" s="323">
        <f xml:space="preserve"> Time!K$27</f>
        <v>91</v>
      </c>
      <c r="L114" s="323">
        <f xml:space="preserve"> Time!L$27</f>
        <v>92</v>
      </c>
      <c r="M114" s="323">
        <f xml:space="preserve"> Time!M$27</f>
        <v>92</v>
      </c>
      <c r="N114" s="323">
        <f xml:space="preserve"> Time!N$27</f>
        <v>90</v>
      </c>
      <c r="O114" s="323">
        <f xml:space="preserve"> Time!O$27</f>
        <v>91</v>
      </c>
      <c r="P114" s="323">
        <f xml:space="preserve"> Time!P$27</f>
        <v>92</v>
      </c>
      <c r="Q114" s="323">
        <f xml:space="preserve"> Time!Q$27</f>
        <v>92</v>
      </c>
      <c r="R114" s="323">
        <f xml:space="preserve"> Time!R$27</f>
        <v>91</v>
      </c>
      <c r="S114" s="323">
        <f xml:space="preserve"> Time!S$27</f>
        <v>91</v>
      </c>
      <c r="T114" s="323">
        <f xml:space="preserve"> Time!T$27</f>
        <v>92</v>
      </c>
      <c r="U114" s="323">
        <f xml:space="preserve"> Time!U$27</f>
        <v>92</v>
      </c>
      <c r="V114" s="323">
        <f xml:space="preserve"> Time!V$27</f>
        <v>90</v>
      </c>
      <c r="W114" s="323">
        <f xml:space="preserve"> Time!W$27</f>
        <v>91</v>
      </c>
      <c r="X114" s="323">
        <f xml:space="preserve"> Time!X$27</f>
        <v>92</v>
      </c>
      <c r="Y114" s="323">
        <f xml:space="preserve"> Time!Y$27</f>
        <v>92</v>
      </c>
      <c r="Z114" s="323">
        <f xml:space="preserve"> Time!Z$27</f>
        <v>90</v>
      </c>
      <c r="AA114" s="323">
        <f xml:space="preserve"> Time!AA$27</f>
        <v>91</v>
      </c>
      <c r="AB114" s="323">
        <f xml:space="preserve"> Time!AB$27</f>
        <v>92</v>
      </c>
      <c r="AC114" s="323">
        <f xml:space="preserve"> Time!AC$27</f>
        <v>92</v>
      </c>
      <c r="AD114" s="323">
        <f xml:space="preserve"> Time!AD$27</f>
        <v>90</v>
      </c>
      <c r="AE114" s="323">
        <f xml:space="preserve"> Time!AE$27</f>
        <v>91</v>
      </c>
      <c r="AF114" s="323">
        <f xml:space="preserve"> Time!AF$27</f>
        <v>92</v>
      </c>
      <c r="AG114" s="323">
        <f xml:space="preserve"> Time!AG$27</f>
        <v>92</v>
      </c>
      <c r="AH114" s="323">
        <f xml:space="preserve"> Time!AH$27</f>
        <v>91</v>
      </c>
      <c r="AI114" s="323">
        <f xml:space="preserve"> Time!AI$27</f>
        <v>91</v>
      </c>
      <c r="AJ114" s="323">
        <f xml:space="preserve"> Time!AJ$27</f>
        <v>92</v>
      </c>
      <c r="AK114" s="323">
        <f xml:space="preserve"> Time!AK$27</f>
        <v>92</v>
      </c>
      <c r="AL114" s="323">
        <f xml:space="preserve"> Time!AL$27</f>
        <v>90</v>
      </c>
      <c r="AM114" s="323">
        <f xml:space="preserve"> Time!AM$27</f>
        <v>91</v>
      </c>
      <c r="AN114" s="323">
        <f xml:space="preserve"> Time!AN$27</f>
        <v>92</v>
      </c>
      <c r="AO114" s="323">
        <f xml:space="preserve"> Time!AO$27</f>
        <v>92</v>
      </c>
      <c r="AP114" s="323">
        <f xml:space="preserve"> Time!AP$27</f>
        <v>90</v>
      </c>
      <c r="AQ114" s="323">
        <f xml:space="preserve"> Time!AQ$27</f>
        <v>91</v>
      </c>
      <c r="AR114" s="323">
        <f xml:space="preserve"> Time!AR$27</f>
        <v>92</v>
      </c>
      <c r="AS114" s="323">
        <f xml:space="preserve"> Time!AS$27</f>
        <v>92</v>
      </c>
      <c r="AT114" s="323">
        <f xml:space="preserve"> Time!AT$27</f>
        <v>90</v>
      </c>
      <c r="AU114" s="323">
        <f xml:space="preserve"> Time!AU$27</f>
        <v>91</v>
      </c>
      <c r="AV114" s="323">
        <f xml:space="preserve"> Time!AV$27</f>
        <v>92</v>
      </c>
      <c r="AW114" s="323">
        <f xml:space="preserve"> Time!AW$27</f>
        <v>92</v>
      </c>
      <c r="AX114" s="323">
        <f xml:space="preserve"> Time!AX$27</f>
        <v>91</v>
      </c>
      <c r="AY114" s="323">
        <f xml:space="preserve"> Time!AY$27</f>
        <v>91</v>
      </c>
      <c r="AZ114" s="323">
        <f xml:space="preserve"> Time!AZ$27</f>
        <v>92</v>
      </c>
      <c r="BA114" s="323">
        <f xml:space="preserve"> Time!BA$27</f>
        <v>92</v>
      </c>
      <c r="BB114" s="323">
        <f xml:space="preserve"> Time!BB$27</f>
        <v>90</v>
      </c>
      <c r="BC114" s="323">
        <f xml:space="preserve"> Time!BC$27</f>
        <v>91</v>
      </c>
      <c r="BD114" s="323">
        <f xml:space="preserve"> Time!BD$27</f>
        <v>92</v>
      </c>
      <c r="BE114" s="323">
        <f xml:space="preserve"> Time!BE$27</f>
        <v>92</v>
      </c>
      <c r="BF114" s="323">
        <f xml:space="preserve"> Time!BF$27</f>
        <v>90</v>
      </c>
      <c r="BG114" s="323">
        <f xml:space="preserve"> Time!BG$27</f>
        <v>91</v>
      </c>
      <c r="BH114" s="323">
        <f xml:space="preserve"> Time!BH$27</f>
        <v>92</v>
      </c>
      <c r="BI114" s="323">
        <f xml:space="preserve"> Time!BI$27</f>
        <v>92</v>
      </c>
      <c r="BJ114" s="323">
        <f xml:space="preserve"> Time!BJ$27</f>
        <v>90</v>
      </c>
      <c r="BK114" s="323">
        <f xml:space="preserve"> Time!BK$27</f>
        <v>91</v>
      </c>
      <c r="BL114" s="323">
        <f xml:space="preserve"> Time!BL$27</f>
        <v>92</v>
      </c>
      <c r="BM114" s="323">
        <f xml:space="preserve"> Time!BM$27</f>
        <v>92</v>
      </c>
      <c r="BN114" s="323">
        <f xml:space="preserve"> Time!BN$27</f>
        <v>91</v>
      </c>
      <c r="BO114" s="323">
        <f xml:space="preserve"> Time!BO$27</f>
        <v>91</v>
      </c>
      <c r="BP114" s="323">
        <f xml:space="preserve"> Time!BP$27</f>
        <v>92</v>
      </c>
      <c r="BQ114" s="323">
        <f xml:space="preserve"> Time!BQ$27</f>
        <v>92</v>
      </c>
      <c r="BR114" s="323">
        <f xml:space="preserve"> Time!BR$27</f>
        <v>90</v>
      </c>
      <c r="BS114" s="323">
        <f xml:space="preserve"> Time!BS$27</f>
        <v>91</v>
      </c>
      <c r="BT114" s="323">
        <f xml:space="preserve"> Time!BT$27</f>
        <v>92</v>
      </c>
      <c r="BU114" s="323">
        <f xml:space="preserve"> Time!BU$27</f>
        <v>92</v>
      </c>
      <c r="BV114" s="323">
        <f xml:space="preserve"> Time!BV$27</f>
        <v>90</v>
      </c>
      <c r="BW114" s="323">
        <f xml:space="preserve"> Time!BW$27</f>
        <v>91</v>
      </c>
      <c r="BX114" s="323">
        <f xml:space="preserve"> Time!BX$27</f>
        <v>92</v>
      </c>
      <c r="BY114" s="323">
        <f xml:space="preserve"> Time!BY$27</f>
        <v>92</v>
      </c>
      <c r="BZ114" s="323">
        <f xml:space="preserve"> Time!BZ$27</f>
        <v>90</v>
      </c>
      <c r="CA114" s="323">
        <f xml:space="preserve"> Time!CA$27</f>
        <v>91</v>
      </c>
      <c r="CB114" s="323">
        <f xml:space="preserve"> Time!CB$27</f>
        <v>92</v>
      </c>
      <c r="CC114" s="323">
        <f xml:space="preserve"> Time!CC$27</f>
        <v>92</v>
      </c>
      <c r="CD114" s="323">
        <f xml:space="preserve"> Time!CD$27</f>
        <v>91</v>
      </c>
      <c r="CE114" s="323">
        <f xml:space="preserve"> Time!CE$27</f>
        <v>91</v>
      </c>
      <c r="CF114" s="323">
        <f xml:space="preserve"> Time!CF$27</f>
        <v>92</v>
      </c>
      <c r="CG114" s="323">
        <f xml:space="preserve"> Time!CG$27</f>
        <v>92</v>
      </c>
      <c r="CH114" s="323">
        <f xml:space="preserve"> Time!CH$27</f>
        <v>90</v>
      </c>
      <c r="CI114" s="323">
        <f xml:space="preserve"> Time!CI$27</f>
        <v>91</v>
      </c>
      <c r="CJ114" s="323">
        <f xml:space="preserve"> Time!CJ$27</f>
        <v>92</v>
      </c>
      <c r="CK114" s="323">
        <f xml:space="preserve"> Time!CK$27</f>
        <v>92</v>
      </c>
      <c r="CL114" s="323">
        <f xml:space="preserve"> Time!CL$27</f>
        <v>90</v>
      </c>
      <c r="CM114" s="323">
        <f xml:space="preserve"> Time!CM$27</f>
        <v>91</v>
      </c>
      <c r="CN114" s="323">
        <f xml:space="preserve"> Time!CN$27</f>
        <v>92</v>
      </c>
      <c r="CO114" s="323">
        <f xml:space="preserve"> Time!CO$27</f>
        <v>92</v>
      </c>
      <c r="CP114" s="323">
        <f xml:space="preserve"> Time!CP$27</f>
        <v>90</v>
      </c>
      <c r="CQ114" s="323">
        <f xml:space="preserve"> Time!CQ$27</f>
        <v>91</v>
      </c>
      <c r="CR114" s="323">
        <f xml:space="preserve"> Time!CR$27</f>
        <v>92</v>
      </c>
      <c r="CS114" s="323">
        <f xml:space="preserve"> Time!CS$27</f>
        <v>92</v>
      </c>
      <c r="CT114" s="323">
        <f xml:space="preserve"> Time!CT$27</f>
        <v>91</v>
      </c>
      <c r="CU114" s="323">
        <f xml:space="preserve"> Time!CU$27</f>
        <v>91</v>
      </c>
      <c r="CV114" s="323">
        <f xml:space="preserve"> Time!CV$27</f>
        <v>92</v>
      </c>
      <c r="CW114" s="323">
        <f xml:space="preserve"> Time!CW$27</f>
        <v>92</v>
      </c>
      <c r="CX114" s="323">
        <f xml:space="preserve"> Time!CX$27</f>
        <v>90</v>
      </c>
      <c r="CY114" s="323">
        <f xml:space="preserve"> Time!CY$27</f>
        <v>91</v>
      </c>
      <c r="CZ114" s="323">
        <f xml:space="preserve"> Time!CZ$27</f>
        <v>92</v>
      </c>
      <c r="DA114" s="323">
        <f xml:space="preserve"> Time!DA$27</f>
        <v>92</v>
      </c>
      <c r="DB114" s="323">
        <f xml:space="preserve"> Time!DB$27</f>
        <v>90</v>
      </c>
      <c r="DC114" s="323">
        <f xml:space="preserve"> Time!DC$27</f>
        <v>91</v>
      </c>
      <c r="DD114" s="323">
        <f xml:space="preserve"> Time!DD$27</f>
        <v>92</v>
      </c>
      <c r="DE114" s="323">
        <f xml:space="preserve"> Time!DE$27</f>
        <v>92</v>
      </c>
      <c r="DF114" s="323">
        <f xml:space="preserve"> Time!DF$27</f>
        <v>90</v>
      </c>
      <c r="DG114" s="323">
        <f xml:space="preserve"> Time!DG$27</f>
        <v>91</v>
      </c>
      <c r="DH114" s="323">
        <f xml:space="preserve"> Time!DH$27</f>
        <v>92</v>
      </c>
      <c r="DI114" s="323">
        <f xml:space="preserve"> Time!DI$27</f>
        <v>92</v>
      </c>
      <c r="DJ114" s="323">
        <f xml:space="preserve"> Time!DJ$27</f>
        <v>91</v>
      </c>
    </row>
    <row r="115" spans="1:114" x14ac:dyDescent="0.25">
      <c r="E115" s="349" t="str">
        <f t="shared" ref="E115:AJ115" si="494" xml:space="preserve"> E$110</f>
        <v>Operating Revenue</v>
      </c>
      <c r="F115" s="349">
        <f t="shared" si="494"/>
        <v>0</v>
      </c>
      <c r="G115" s="349" t="str">
        <f t="shared" si="494"/>
        <v>$ 000s</v>
      </c>
      <c r="H115" s="349">
        <f t="shared" si="494"/>
        <v>5090178.5395155409</v>
      </c>
      <c r="I115" s="349">
        <f t="shared" si="494"/>
        <v>0</v>
      </c>
      <c r="J115" s="349">
        <f t="shared" si="494"/>
        <v>0</v>
      </c>
      <c r="K115" s="349">
        <f t="shared" si="494"/>
        <v>0</v>
      </c>
      <c r="L115" s="349">
        <f t="shared" si="494"/>
        <v>26857.275647999999</v>
      </c>
      <c r="M115" s="349">
        <f t="shared" si="494"/>
        <v>25638.625474559994</v>
      </c>
      <c r="N115" s="349">
        <f t="shared" si="494"/>
        <v>28087.027792588797</v>
      </c>
      <c r="O115" s="349">
        <f t="shared" si="494"/>
        <v>27562.429041315834</v>
      </c>
      <c r="P115" s="349">
        <f t="shared" si="494"/>
        <v>29699.194981144552</v>
      </c>
      <c r="Q115" s="349">
        <f t="shared" si="494"/>
        <v>26835.711948557589</v>
      </c>
      <c r="R115" s="349">
        <f t="shared" si="494"/>
        <v>28889.441018445028</v>
      </c>
      <c r="S115" s="349">
        <f t="shared" si="494"/>
        <v>29145.409714856905</v>
      </c>
      <c r="T115" s="349">
        <f t="shared" si="494"/>
        <v>30384.185006667256</v>
      </c>
      <c r="U115" s="349">
        <f t="shared" si="494"/>
        <v>29666.48285290573</v>
      </c>
      <c r="V115" s="349">
        <f t="shared" si="494"/>
        <v>31929.550183244926</v>
      </c>
      <c r="W115" s="349">
        <f t="shared" si="494"/>
        <v>31768.002834434534</v>
      </c>
      <c r="X115" s="349">
        <f t="shared" si="494"/>
        <v>34135.170037044154</v>
      </c>
      <c r="Y115" s="349">
        <f t="shared" si="494"/>
        <v>32358.139568893424</v>
      </c>
      <c r="Z115" s="349">
        <f t="shared" si="494"/>
        <v>34782.24298285813</v>
      </c>
      <c r="AA115" s="349">
        <f t="shared" si="494"/>
        <v>33172.149017423391</v>
      </c>
      <c r="AB115" s="349">
        <f t="shared" si="494"/>
        <v>35569.191230345292</v>
      </c>
      <c r="AC115" s="349">
        <f t="shared" si="494"/>
        <v>33838.9092126736</v>
      </c>
      <c r="AD115" s="349">
        <f t="shared" si="494"/>
        <v>37077.214175953006</v>
      </c>
      <c r="AE115" s="349">
        <f t="shared" si="494"/>
        <v>35283.885241612188</v>
      </c>
      <c r="AF115" s="349">
        <f t="shared" si="494"/>
        <v>37822.466180889664</v>
      </c>
      <c r="AG115" s="349">
        <f t="shared" si="494"/>
        <v>35993.091334968587</v>
      </c>
      <c r="AH115" s="349">
        <f t="shared" si="494"/>
        <v>38582.697751125539</v>
      </c>
      <c r="AI115" s="349">
        <f t="shared" si="494"/>
        <v>36716.552470801456</v>
      </c>
      <c r="AJ115" s="349">
        <f t="shared" si="494"/>
        <v>39379.440771968781</v>
      </c>
      <c r="AK115" s="349">
        <f t="shared" ref="AK115:BP115" si="495" xml:space="preserve"> AK$110</f>
        <v>37475.998279470645</v>
      </c>
      <c r="AL115" s="349">
        <f t="shared" si="495"/>
        <v>40170.967531485367</v>
      </c>
      <c r="AM115" s="349">
        <f t="shared" si="495"/>
        <v>38229.265844888003</v>
      </c>
      <c r="AN115" s="349">
        <f t="shared" si="495"/>
        <v>41572.259827203372</v>
      </c>
      <c r="AO115" s="349">
        <f t="shared" si="495"/>
        <v>39557.482201400868</v>
      </c>
      <c r="AP115" s="349">
        <f t="shared" si="495"/>
        <v>42407.862249730169</v>
      </c>
      <c r="AQ115" s="349">
        <f t="shared" si="495"/>
        <v>40352.587593649019</v>
      </c>
      <c r="AR115" s="349">
        <f t="shared" si="495"/>
        <v>43260.26028094974</v>
      </c>
      <c r="AS115" s="349">
        <f t="shared" si="495"/>
        <v>41163.674604281361</v>
      </c>
      <c r="AT115" s="349">
        <f t="shared" si="495"/>
        <v>44129.791512596828</v>
      </c>
      <c r="AU115" s="349">
        <f t="shared" si="495"/>
        <v>41991.064463827417</v>
      </c>
      <c r="AV115" s="349">
        <f t="shared" si="495"/>
        <v>45016.800322000025</v>
      </c>
      <c r="AW115" s="349">
        <f t="shared" si="495"/>
        <v>42835.084859550363</v>
      </c>
      <c r="AX115" s="349">
        <f t="shared" si="495"/>
        <v>46692.29072472699</v>
      </c>
      <c r="AY115" s="349">
        <f t="shared" si="495"/>
        <v>44430.259563813321</v>
      </c>
      <c r="AZ115" s="349">
        <f t="shared" si="495"/>
        <v>47630.805768294005</v>
      </c>
      <c r="BA115" s="349">
        <f t="shared" si="495"/>
        <v>45323.307781045958</v>
      </c>
      <c r="BB115" s="349">
        <f t="shared" si="495"/>
        <v>48588.184964236716</v>
      </c>
      <c r="BC115" s="349">
        <f t="shared" si="495"/>
        <v>46234.306267444998</v>
      </c>
      <c r="BD115" s="349">
        <f t="shared" si="495"/>
        <v>49564.807482017874</v>
      </c>
      <c r="BE115" s="349">
        <f t="shared" si="495"/>
        <v>47163.61582342063</v>
      </c>
      <c r="BF115" s="349">
        <f t="shared" si="495"/>
        <v>50373.53057049476</v>
      </c>
      <c r="BG115" s="349">
        <f t="shared" si="495"/>
        <v>47922.1996641406</v>
      </c>
      <c r="BH115" s="349">
        <f t="shared" si="495"/>
        <v>49646.95775583353</v>
      </c>
      <c r="BI115" s="349">
        <f t="shared" si="495"/>
        <v>50641.90746430929</v>
      </c>
      <c r="BJ115" s="349">
        <f t="shared" si="495"/>
        <v>50449.717613419045</v>
      </c>
      <c r="BK115" s="349">
        <f t="shared" si="495"/>
        <v>51462.714371102084</v>
      </c>
      <c r="BL115" s="349">
        <f t="shared" si="495"/>
        <v>51463.756937448758</v>
      </c>
      <c r="BM115" s="349">
        <f t="shared" si="495"/>
        <v>52497.114929961244</v>
      </c>
      <c r="BN115" s="349">
        <f t="shared" si="495"/>
        <v>52498.178451891486</v>
      </c>
      <c r="BO115" s="349">
        <f t="shared" si="495"/>
        <v>53552.306940053459</v>
      </c>
      <c r="BP115" s="349">
        <f t="shared" si="495"/>
        <v>53553.391838774507</v>
      </c>
      <c r="BQ115" s="349">
        <f t="shared" ref="BQ115:CV115" si="496" xml:space="preserve"> BQ$110</f>
        <v>52726.701273407612</v>
      </c>
      <c r="BR115" s="349">
        <f t="shared" si="496"/>
        <v>56550.842121236201</v>
      </c>
      <c r="BS115" s="349">
        <f t="shared" si="496"/>
        <v>53786.507969003098</v>
      </c>
      <c r="BT115" s="349">
        <f t="shared" si="496"/>
        <v>57687.514047873054</v>
      </c>
      <c r="BU115" s="349">
        <f t="shared" si="496"/>
        <v>54867.616779180062</v>
      </c>
      <c r="BV115" s="349">
        <f t="shared" si="496"/>
        <v>58847.033080235298</v>
      </c>
      <c r="BW115" s="349">
        <f t="shared" si="496"/>
        <v>54979.08025863942</v>
      </c>
      <c r="BX115" s="349">
        <f t="shared" si="496"/>
        <v>52400.762243814985</v>
      </c>
      <c r="BY115" s="349">
        <f t="shared" si="496"/>
        <v>56073.861766471877</v>
      </c>
      <c r="BZ115" s="349">
        <f t="shared" si="496"/>
        <v>53006.775191862267</v>
      </c>
      <c r="CA115" s="349">
        <f t="shared" si="496"/>
        <v>57497.031625146446</v>
      </c>
      <c r="CB115" s="349">
        <f t="shared" si="496"/>
        <v>55871.203486115919</v>
      </c>
      <c r="CC115" s="349">
        <f t="shared" si="496"/>
        <v>59756.881860038826</v>
      </c>
      <c r="CD115" s="349">
        <f t="shared" si="496"/>
        <v>53601.107889099723</v>
      </c>
      <c r="CE115" s="349">
        <f t="shared" si="496"/>
        <v>57275.888058966208</v>
      </c>
      <c r="CF115" s="349">
        <f t="shared" si="496"/>
        <v>57357.737785521262</v>
      </c>
      <c r="CG115" s="349">
        <f t="shared" si="496"/>
        <v>59500.132827530106</v>
      </c>
      <c r="CH115" s="349">
        <f t="shared" si="496"/>
        <v>57809.833313684503</v>
      </c>
      <c r="CI115" s="349">
        <f t="shared" si="496"/>
        <v>61911.14723049543</v>
      </c>
      <c r="CJ115" s="349">
        <f t="shared" si="496"/>
        <v>61295.174151059851</v>
      </c>
      <c r="CK115" s="349">
        <f t="shared" si="496"/>
        <v>65697.707844447068</v>
      </c>
      <c r="CL115" s="349">
        <f t="shared" si="496"/>
        <v>62126.119602784005</v>
      </c>
      <c r="CM115" s="349">
        <f t="shared" si="496"/>
        <v>66613.133347921175</v>
      </c>
      <c r="CN115" s="349">
        <f t="shared" si="496"/>
        <v>63374.85460679997</v>
      </c>
      <c r="CO115" s="349">
        <f t="shared" si="496"/>
        <v>67952.057328214403</v>
      </c>
      <c r="CP115" s="349">
        <f t="shared" si="496"/>
        <v>64648.689184396659</v>
      </c>
      <c r="CQ115" s="349">
        <f t="shared" si="496"/>
        <v>70832.178259144435</v>
      </c>
      <c r="CR115" s="349">
        <f t="shared" si="496"/>
        <v>67408.437970007813</v>
      </c>
      <c r="CS115" s="349">
        <f t="shared" si="496"/>
        <v>72255.905042153245</v>
      </c>
      <c r="CT115" s="349">
        <f t="shared" si="496"/>
        <v>68763.34757320497</v>
      </c>
      <c r="CU115" s="349">
        <f t="shared" si="496"/>
        <v>73708.248733500528</v>
      </c>
      <c r="CV115" s="349">
        <f t="shared" si="496"/>
        <v>70145.490859426383</v>
      </c>
      <c r="CW115" s="349">
        <f t="shared" ref="CW115:DJ115" si="497" xml:space="preserve"> CW$110</f>
        <v>75189.784533043887</v>
      </c>
      <c r="CX115" s="349">
        <f t="shared" si="497"/>
        <v>71555.415225700868</v>
      </c>
      <c r="CY115" s="349">
        <f t="shared" si="497"/>
        <v>76701.099202158075</v>
      </c>
      <c r="CZ115" s="349">
        <f t="shared" si="497"/>
        <v>72993.679071737468</v>
      </c>
      <c r="DA115" s="349">
        <f t="shared" si="497"/>
        <v>79376.679751738964</v>
      </c>
      <c r="DB115" s="349">
        <f t="shared" si="497"/>
        <v>75529.730871908148</v>
      </c>
      <c r="DC115" s="349">
        <f t="shared" si="497"/>
        <v>80972.151014748888</v>
      </c>
      <c r="DD115" s="349">
        <f t="shared" si="497"/>
        <v>77047.878462433524</v>
      </c>
      <c r="DE115" s="349">
        <f t="shared" si="497"/>
        <v>82599.691250145363</v>
      </c>
      <c r="DF115" s="349">
        <f t="shared" si="497"/>
        <v>78596.54081952844</v>
      </c>
      <c r="DG115" s="349">
        <f t="shared" si="497"/>
        <v>84259.945044273278</v>
      </c>
      <c r="DH115" s="349">
        <f t="shared" si="497"/>
        <v>0</v>
      </c>
      <c r="DI115" s="349">
        <f t="shared" si="497"/>
        <v>0</v>
      </c>
      <c r="DJ115" s="349">
        <f t="shared" si="497"/>
        <v>0</v>
      </c>
    </row>
    <row r="116" spans="1:114" x14ac:dyDescent="0.25">
      <c r="E116" s="359" t="str">
        <f xml:space="preserve"> Time!E$58</f>
        <v>Forecast period flag</v>
      </c>
      <c r="F116" s="359">
        <f xml:space="preserve"> Time!F$58</f>
        <v>0</v>
      </c>
      <c r="G116" s="359" t="str">
        <f xml:space="preserve"> Time!G$58</f>
        <v>flag</v>
      </c>
      <c r="H116" s="359">
        <f xml:space="preserve"> Time!H$58</f>
        <v>100</v>
      </c>
      <c r="I116" s="359">
        <f xml:space="preserve"> Time!I$58</f>
        <v>0</v>
      </c>
      <c r="J116" s="359">
        <f xml:space="preserve"> Time!J$58</f>
        <v>0</v>
      </c>
      <c r="K116" s="359">
        <f xml:space="preserve"> Time!K$58</f>
        <v>0</v>
      </c>
      <c r="L116" s="359">
        <f xml:space="preserve"> Time!L$58</f>
        <v>1</v>
      </c>
      <c r="M116" s="359">
        <f xml:space="preserve"> Time!M$58</f>
        <v>1</v>
      </c>
      <c r="N116" s="359">
        <f xml:space="preserve"> Time!N$58</f>
        <v>1</v>
      </c>
      <c r="O116" s="359">
        <f xml:space="preserve"> Time!O$58</f>
        <v>1</v>
      </c>
      <c r="P116" s="359">
        <f xml:space="preserve"> Time!P$58</f>
        <v>1</v>
      </c>
      <c r="Q116" s="359">
        <f xml:space="preserve"> Time!Q$58</f>
        <v>1</v>
      </c>
      <c r="R116" s="359">
        <f xml:space="preserve"> Time!R$58</f>
        <v>1</v>
      </c>
      <c r="S116" s="359">
        <f xml:space="preserve"> Time!S$58</f>
        <v>1</v>
      </c>
      <c r="T116" s="359">
        <f xml:space="preserve"> Time!T$58</f>
        <v>1</v>
      </c>
      <c r="U116" s="359">
        <f xml:space="preserve"> Time!U$58</f>
        <v>1</v>
      </c>
      <c r="V116" s="359">
        <f xml:space="preserve"> Time!V$58</f>
        <v>1</v>
      </c>
      <c r="W116" s="359">
        <f xml:space="preserve"> Time!W$58</f>
        <v>1</v>
      </c>
      <c r="X116" s="359">
        <f xml:space="preserve"> Time!X$58</f>
        <v>1</v>
      </c>
      <c r="Y116" s="359">
        <f xml:space="preserve"> Time!Y$58</f>
        <v>1</v>
      </c>
      <c r="Z116" s="359">
        <f xml:space="preserve"> Time!Z$58</f>
        <v>1</v>
      </c>
      <c r="AA116" s="359">
        <f xml:space="preserve"> Time!AA$58</f>
        <v>1</v>
      </c>
      <c r="AB116" s="359">
        <f xml:space="preserve"> Time!AB$58</f>
        <v>1</v>
      </c>
      <c r="AC116" s="359">
        <f xml:space="preserve"> Time!AC$58</f>
        <v>1</v>
      </c>
      <c r="AD116" s="359">
        <f xml:space="preserve"> Time!AD$58</f>
        <v>1</v>
      </c>
      <c r="AE116" s="359">
        <f xml:space="preserve"> Time!AE$58</f>
        <v>1</v>
      </c>
      <c r="AF116" s="359">
        <f xml:space="preserve"> Time!AF$58</f>
        <v>1</v>
      </c>
      <c r="AG116" s="359">
        <f xml:space="preserve"> Time!AG$58</f>
        <v>1</v>
      </c>
      <c r="AH116" s="359">
        <f xml:space="preserve"> Time!AH$58</f>
        <v>1</v>
      </c>
      <c r="AI116" s="359">
        <f xml:space="preserve"> Time!AI$58</f>
        <v>1</v>
      </c>
      <c r="AJ116" s="359">
        <f xml:space="preserve"> Time!AJ$58</f>
        <v>1</v>
      </c>
      <c r="AK116" s="359">
        <f xml:space="preserve"> Time!AK$58</f>
        <v>1</v>
      </c>
      <c r="AL116" s="359">
        <f xml:space="preserve"> Time!AL$58</f>
        <v>1</v>
      </c>
      <c r="AM116" s="359">
        <f xml:space="preserve"> Time!AM$58</f>
        <v>1</v>
      </c>
      <c r="AN116" s="359">
        <f xml:space="preserve"> Time!AN$58</f>
        <v>1</v>
      </c>
      <c r="AO116" s="359">
        <f xml:space="preserve"> Time!AO$58</f>
        <v>1</v>
      </c>
      <c r="AP116" s="359">
        <f xml:space="preserve"> Time!AP$58</f>
        <v>1</v>
      </c>
      <c r="AQ116" s="359">
        <f xml:space="preserve"> Time!AQ$58</f>
        <v>1</v>
      </c>
      <c r="AR116" s="359">
        <f xml:space="preserve"> Time!AR$58</f>
        <v>1</v>
      </c>
      <c r="AS116" s="359">
        <f xml:space="preserve"> Time!AS$58</f>
        <v>1</v>
      </c>
      <c r="AT116" s="359">
        <f xml:space="preserve"> Time!AT$58</f>
        <v>1</v>
      </c>
      <c r="AU116" s="359">
        <f xml:space="preserve"> Time!AU$58</f>
        <v>1</v>
      </c>
      <c r="AV116" s="359">
        <f xml:space="preserve"> Time!AV$58</f>
        <v>1</v>
      </c>
      <c r="AW116" s="359">
        <f xml:space="preserve"> Time!AW$58</f>
        <v>1</v>
      </c>
      <c r="AX116" s="359">
        <f xml:space="preserve"> Time!AX$58</f>
        <v>1</v>
      </c>
      <c r="AY116" s="359">
        <f xml:space="preserve"> Time!AY$58</f>
        <v>1</v>
      </c>
      <c r="AZ116" s="359">
        <f xml:space="preserve"> Time!AZ$58</f>
        <v>1</v>
      </c>
      <c r="BA116" s="359">
        <f xml:space="preserve"> Time!BA$58</f>
        <v>1</v>
      </c>
      <c r="BB116" s="359">
        <f xml:space="preserve"> Time!BB$58</f>
        <v>1</v>
      </c>
      <c r="BC116" s="359">
        <f xml:space="preserve"> Time!BC$58</f>
        <v>1</v>
      </c>
      <c r="BD116" s="359">
        <f xml:space="preserve"> Time!BD$58</f>
        <v>1</v>
      </c>
      <c r="BE116" s="359">
        <f xml:space="preserve"> Time!BE$58</f>
        <v>1</v>
      </c>
      <c r="BF116" s="359">
        <f xml:space="preserve"> Time!BF$58</f>
        <v>1</v>
      </c>
      <c r="BG116" s="359">
        <f xml:space="preserve"> Time!BG$58</f>
        <v>1</v>
      </c>
      <c r="BH116" s="359">
        <f xml:space="preserve"> Time!BH$58</f>
        <v>1</v>
      </c>
      <c r="BI116" s="359">
        <f xml:space="preserve"> Time!BI$58</f>
        <v>1</v>
      </c>
      <c r="BJ116" s="359">
        <f xml:space="preserve"> Time!BJ$58</f>
        <v>1</v>
      </c>
      <c r="BK116" s="359">
        <f xml:space="preserve"> Time!BK$58</f>
        <v>1</v>
      </c>
      <c r="BL116" s="359">
        <f xml:space="preserve"> Time!BL$58</f>
        <v>1</v>
      </c>
      <c r="BM116" s="359">
        <f xml:space="preserve"> Time!BM$58</f>
        <v>1</v>
      </c>
      <c r="BN116" s="359">
        <f xml:space="preserve"> Time!BN$58</f>
        <v>1</v>
      </c>
      <c r="BO116" s="359">
        <f xml:space="preserve"> Time!BO$58</f>
        <v>1</v>
      </c>
      <c r="BP116" s="359">
        <f xml:space="preserve"> Time!BP$58</f>
        <v>1</v>
      </c>
      <c r="BQ116" s="359">
        <f xml:space="preserve"> Time!BQ$58</f>
        <v>1</v>
      </c>
      <c r="BR116" s="359">
        <f xml:space="preserve"> Time!BR$58</f>
        <v>1</v>
      </c>
      <c r="BS116" s="359">
        <f xml:space="preserve"> Time!BS$58</f>
        <v>1</v>
      </c>
      <c r="BT116" s="359">
        <f xml:space="preserve"> Time!BT$58</f>
        <v>1</v>
      </c>
      <c r="BU116" s="359">
        <f xml:space="preserve"> Time!BU$58</f>
        <v>1</v>
      </c>
      <c r="BV116" s="359">
        <f xml:space="preserve"> Time!BV$58</f>
        <v>1</v>
      </c>
      <c r="BW116" s="359">
        <f xml:space="preserve"> Time!BW$58</f>
        <v>1</v>
      </c>
      <c r="BX116" s="359">
        <f xml:space="preserve"> Time!BX$58</f>
        <v>1</v>
      </c>
      <c r="BY116" s="359">
        <f xml:space="preserve"> Time!BY$58</f>
        <v>1</v>
      </c>
      <c r="BZ116" s="359">
        <f xml:space="preserve"> Time!BZ$58</f>
        <v>1</v>
      </c>
      <c r="CA116" s="359">
        <f xml:space="preserve"> Time!CA$58</f>
        <v>1</v>
      </c>
      <c r="CB116" s="359">
        <f xml:space="preserve"> Time!CB$58</f>
        <v>1</v>
      </c>
      <c r="CC116" s="359">
        <f xml:space="preserve"> Time!CC$58</f>
        <v>1</v>
      </c>
      <c r="CD116" s="359">
        <f xml:space="preserve"> Time!CD$58</f>
        <v>1</v>
      </c>
      <c r="CE116" s="359">
        <f xml:space="preserve"> Time!CE$58</f>
        <v>1</v>
      </c>
      <c r="CF116" s="359">
        <f xml:space="preserve"> Time!CF$58</f>
        <v>1</v>
      </c>
      <c r="CG116" s="359">
        <f xml:space="preserve"> Time!CG$58</f>
        <v>1</v>
      </c>
      <c r="CH116" s="359">
        <f xml:space="preserve"> Time!CH$58</f>
        <v>1</v>
      </c>
      <c r="CI116" s="359">
        <f xml:space="preserve"> Time!CI$58</f>
        <v>1</v>
      </c>
      <c r="CJ116" s="359">
        <f xml:space="preserve"> Time!CJ$58</f>
        <v>1</v>
      </c>
      <c r="CK116" s="359">
        <f xml:space="preserve"> Time!CK$58</f>
        <v>1</v>
      </c>
      <c r="CL116" s="359">
        <f xml:space="preserve"> Time!CL$58</f>
        <v>1</v>
      </c>
      <c r="CM116" s="359">
        <f xml:space="preserve"> Time!CM$58</f>
        <v>1</v>
      </c>
      <c r="CN116" s="359">
        <f xml:space="preserve"> Time!CN$58</f>
        <v>1</v>
      </c>
      <c r="CO116" s="359">
        <f xml:space="preserve"> Time!CO$58</f>
        <v>1</v>
      </c>
      <c r="CP116" s="359">
        <f xml:space="preserve"> Time!CP$58</f>
        <v>1</v>
      </c>
      <c r="CQ116" s="359">
        <f xml:space="preserve"> Time!CQ$58</f>
        <v>1</v>
      </c>
      <c r="CR116" s="359">
        <f xml:space="preserve"> Time!CR$58</f>
        <v>1</v>
      </c>
      <c r="CS116" s="359">
        <f xml:space="preserve"> Time!CS$58</f>
        <v>1</v>
      </c>
      <c r="CT116" s="359">
        <f xml:space="preserve"> Time!CT$58</f>
        <v>1</v>
      </c>
      <c r="CU116" s="359">
        <f xml:space="preserve"> Time!CU$58</f>
        <v>1</v>
      </c>
      <c r="CV116" s="359">
        <f xml:space="preserve"> Time!CV$58</f>
        <v>1</v>
      </c>
      <c r="CW116" s="359">
        <f xml:space="preserve"> Time!CW$58</f>
        <v>1</v>
      </c>
      <c r="CX116" s="359">
        <f xml:space="preserve"> Time!CX$58</f>
        <v>1</v>
      </c>
      <c r="CY116" s="359">
        <f xml:space="preserve"> Time!CY$58</f>
        <v>1</v>
      </c>
      <c r="CZ116" s="359">
        <f xml:space="preserve"> Time!CZ$58</f>
        <v>1</v>
      </c>
      <c r="DA116" s="359">
        <f xml:space="preserve"> Time!DA$58</f>
        <v>1</v>
      </c>
      <c r="DB116" s="359">
        <f xml:space="preserve"> Time!DB$58</f>
        <v>1</v>
      </c>
      <c r="DC116" s="359">
        <f xml:space="preserve"> Time!DC$58</f>
        <v>1</v>
      </c>
      <c r="DD116" s="359">
        <f xml:space="preserve"> Time!DD$58</f>
        <v>1</v>
      </c>
      <c r="DE116" s="359">
        <f xml:space="preserve"> Time!DE$58</f>
        <v>1</v>
      </c>
      <c r="DF116" s="359">
        <f xml:space="preserve"> Time!DF$58</f>
        <v>1</v>
      </c>
      <c r="DG116" s="359">
        <f xml:space="preserve"> Time!DG$58</f>
        <v>1</v>
      </c>
      <c r="DH116" s="359">
        <f xml:space="preserve"> Time!DH$58</f>
        <v>0</v>
      </c>
      <c r="DI116" s="359">
        <f xml:space="preserve"> Time!DI$58</f>
        <v>0</v>
      </c>
      <c r="DJ116" s="359">
        <f xml:space="preserve"> Time!DJ$58</f>
        <v>0</v>
      </c>
    </row>
    <row r="117" spans="1:114" s="124" customFormat="1" x14ac:dyDescent="0.25">
      <c r="A117" s="301"/>
      <c r="B117" s="301"/>
      <c r="C117" s="302"/>
      <c r="E117" s="303" t="s">
        <v>290</v>
      </c>
      <c r="F117" s="303"/>
      <c r="G117" s="303" t="str">
        <f>smu</f>
        <v>$ 000s</v>
      </c>
      <c r="H117" s="303"/>
      <c r="I117" s="303"/>
      <c r="J117" s="303">
        <f t="shared" ref="J117:AO117" si="498">IF(J116=1,(J$114-$F113)/J$114*J$115,0)</f>
        <v>0</v>
      </c>
      <c r="K117" s="303">
        <f t="shared" si="498"/>
        <v>0</v>
      </c>
      <c r="L117" s="303">
        <f t="shared" si="498"/>
        <v>21018.737463652174</v>
      </c>
      <c r="M117" s="303">
        <f t="shared" si="498"/>
        <v>20065.011240959997</v>
      </c>
      <c r="N117" s="303">
        <f t="shared" si="498"/>
        <v>21845.466060902399</v>
      </c>
      <c r="O117" s="303">
        <f t="shared" si="498"/>
        <v>21504.752328938728</v>
      </c>
      <c r="P117" s="303">
        <f t="shared" si="498"/>
        <v>23242.848246113128</v>
      </c>
      <c r="Q117" s="303">
        <f t="shared" si="498"/>
        <v>21001.861524958116</v>
      </c>
      <c r="R117" s="303">
        <f t="shared" si="498"/>
        <v>22540.113322083482</v>
      </c>
      <c r="S117" s="303">
        <f t="shared" si="498"/>
        <v>22739.825162141104</v>
      </c>
      <c r="T117" s="303">
        <f t="shared" si="498"/>
        <v>23778.927396522202</v>
      </c>
      <c r="U117" s="303">
        <f t="shared" si="498"/>
        <v>23217.247450100138</v>
      </c>
      <c r="V117" s="303">
        <f t="shared" si="498"/>
        <v>24834.094586968276</v>
      </c>
      <c r="W117" s="303">
        <f t="shared" si="498"/>
        <v>24786.024189503867</v>
      </c>
      <c r="X117" s="303">
        <f t="shared" si="498"/>
        <v>26714.480898556296</v>
      </c>
      <c r="Y117" s="303">
        <f t="shared" si="498"/>
        <v>25323.761401742682</v>
      </c>
      <c r="Z117" s="303">
        <f t="shared" si="498"/>
        <v>27052.8556533341</v>
      </c>
      <c r="AA117" s="303">
        <f t="shared" si="498"/>
        <v>25881.566815791877</v>
      </c>
      <c r="AB117" s="303">
        <f t="shared" si="498"/>
        <v>27836.758354183272</v>
      </c>
      <c r="AC117" s="303">
        <f t="shared" si="498"/>
        <v>26482.624601222818</v>
      </c>
      <c r="AD117" s="303">
        <f t="shared" si="498"/>
        <v>28837.833247963448</v>
      </c>
      <c r="AE117" s="303">
        <f t="shared" si="498"/>
        <v>27529.185188510608</v>
      </c>
      <c r="AF117" s="303">
        <f t="shared" si="498"/>
        <v>29600.19092417452</v>
      </c>
      <c r="AG117" s="303">
        <f t="shared" si="498"/>
        <v>28168.506262149331</v>
      </c>
      <c r="AH117" s="303">
        <f t="shared" si="498"/>
        <v>30102.983959669378</v>
      </c>
      <c r="AI117" s="303">
        <f t="shared" si="498"/>
        <v>28646.980499196739</v>
      </c>
      <c r="AJ117" s="303">
        <f t="shared" si="498"/>
        <v>30818.692778062526</v>
      </c>
      <c r="AK117" s="303">
        <f t="shared" si="498"/>
        <v>29329.042131759637</v>
      </c>
      <c r="AL117" s="303">
        <f t="shared" si="498"/>
        <v>31244.085857821952</v>
      </c>
      <c r="AM117" s="303">
        <f t="shared" si="498"/>
        <v>29827.229395462069</v>
      </c>
      <c r="AN117" s="303">
        <f t="shared" si="498"/>
        <v>32534.812038680902</v>
      </c>
      <c r="AO117" s="303">
        <f t="shared" si="498"/>
        <v>30958.029548922419</v>
      </c>
      <c r="AP117" s="303">
        <f t="shared" ref="AP117:BU117" si="499">IF(AP116=1,(AP$114-$F113)/AP$114*AP$115,0)</f>
        <v>32983.892860901244</v>
      </c>
      <c r="AQ117" s="303">
        <f t="shared" si="499"/>
        <v>31483.887023616269</v>
      </c>
      <c r="AR117" s="303">
        <f t="shared" si="499"/>
        <v>33855.855872047621</v>
      </c>
      <c r="AS117" s="303">
        <f t="shared" si="499"/>
        <v>32215.049690307154</v>
      </c>
      <c r="AT117" s="303">
        <f t="shared" si="499"/>
        <v>34323.171176464202</v>
      </c>
      <c r="AU117" s="303">
        <f t="shared" si="499"/>
        <v>32762.259087162052</v>
      </c>
      <c r="AV117" s="303">
        <f t="shared" si="499"/>
        <v>35230.539382434807</v>
      </c>
      <c r="AW117" s="303">
        <f t="shared" si="499"/>
        <v>33523.109890082895</v>
      </c>
      <c r="AX117" s="303">
        <f t="shared" si="499"/>
        <v>36430.248807204574</v>
      </c>
      <c r="AY117" s="303">
        <f t="shared" si="499"/>
        <v>34665.36735198622</v>
      </c>
      <c r="AZ117" s="303">
        <f t="shared" si="499"/>
        <v>37276.282775186613</v>
      </c>
      <c r="BA117" s="303">
        <f t="shared" si="499"/>
        <v>35470.414785166402</v>
      </c>
      <c r="BB117" s="303">
        <f t="shared" si="499"/>
        <v>37790.810527739668</v>
      </c>
      <c r="BC117" s="303">
        <f t="shared" si="499"/>
        <v>36072.920274599943</v>
      </c>
      <c r="BD117" s="303">
        <f t="shared" si="499"/>
        <v>38789.849333753118</v>
      </c>
      <c r="BE117" s="303">
        <f t="shared" si="499"/>
        <v>36910.655861807449</v>
      </c>
      <c r="BF117" s="303">
        <f t="shared" si="499"/>
        <v>39179.41266594037</v>
      </c>
      <c r="BG117" s="303">
        <f t="shared" si="499"/>
        <v>37389.848089604202</v>
      </c>
      <c r="BH117" s="303">
        <f t="shared" si="499"/>
        <v>38854.140852391458</v>
      </c>
      <c r="BI117" s="303">
        <f t="shared" si="499"/>
        <v>39632.797145981182</v>
      </c>
      <c r="BJ117" s="303">
        <f t="shared" si="499"/>
        <v>39238.669254881483</v>
      </c>
      <c r="BK117" s="303">
        <f t="shared" si="499"/>
        <v>40152.227696134592</v>
      </c>
      <c r="BL117" s="303">
        <f t="shared" si="499"/>
        <v>40275.983690177287</v>
      </c>
      <c r="BM117" s="303">
        <f t="shared" si="499"/>
        <v>41084.698640839233</v>
      </c>
      <c r="BN117" s="303">
        <f t="shared" si="499"/>
        <v>40960.117253673576</v>
      </c>
      <c r="BO117" s="303">
        <f t="shared" si="499"/>
        <v>41782.569151030722</v>
      </c>
      <c r="BP117" s="303">
        <f t="shared" si="499"/>
        <v>41911.350134693093</v>
      </c>
      <c r="BQ117" s="303">
        <f t="shared" si="499"/>
        <v>41264.374909623351</v>
      </c>
      <c r="BR117" s="303">
        <f t="shared" si="499"/>
        <v>43983.988316517047</v>
      </c>
      <c r="BS117" s="303">
        <f t="shared" si="499"/>
        <v>41965.297426365054</v>
      </c>
      <c r="BT117" s="303">
        <f t="shared" si="499"/>
        <v>45146.750124422389</v>
      </c>
      <c r="BU117" s="303">
        <f t="shared" si="499"/>
        <v>42939.874001097443</v>
      </c>
      <c r="BV117" s="303">
        <f t="shared" ref="BV117:DA117" si="500">IF(BV116=1,(BV$114-$F113)/BV$114*BV$115,0)</f>
        <v>45769.914617960785</v>
      </c>
      <c r="BW117" s="303">
        <f t="shared" si="500"/>
        <v>42895.765916081305</v>
      </c>
      <c r="BX117" s="303">
        <f t="shared" si="500"/>
        <v>41009.292190811728</v>
      </c>
      <c r="BY117" s="303">
        <f t="shared" si="500"/>
        <v>43883.891817238858</v>
      </c>
      <c r="BZ117" s="303">
        <f t="shared" si="500"/>
        <v>41227.491815892878</v>
      </c>
      <c r="CA117" s="303">
        <f t="shared" si="500"/>
        <v>44860.32137786151</v>
      </c>
      <c r="CB117" s="303">
        <f t="shared" si="500"/>
        <v>43725.289684786374</v>
      </c>
      <c r="CC117" s="303">
        <f t="shared" si="500"/>
        <v>46766.255368726037</v>
      </c>
      <c r="CD117" s="303">
        <f t="shared" si="500"/>
        <v>41820.644616770114</v>
      </c>
      <c r="CE117" s="303">
        <f t="shared" si="500"/>
        <v>44687.78079325935</v>
      </c>
      <c r="CF117" s="303">
        <f t="shared" si="500"/>
        <v>44888.664353886204</v>
      </c>
      <c r="CG117" s="303">
        <f t="shared" si="500"/>
        <v>46565.321343284435</v>
      </c>
      <c r="CH117" s="303">
        <f t="shared" si="500"/>
        <v>44963.203688421279</v>
      </c>
      <c r="CI117" s="303">
        <f t="shared" si="500"/>
        <v>48304.3016853316</v>
      </c>
      <c r="CJ117" s="303">
        <f t="shared" si="500"/>
        <v>47970.1362921338</v>
      </c>
      <c r="CK117" s="303">
        <f t="shared" si="500"/>
        <v>51415.597443480314</v>
      </c>
      <c r="CL117" s="303">
        <f t="shared" si="500"/>
        <v>48320.315246609782</v>
      </c>
      <c r="CM117" s="303">
        <f t="shared" si="500"/>
        <v>51972.884260465973</v>
      </c>
      <c r="CN117" s="303">
        <f t="shared" si="500"/>
        <v>49597.712300973893</v>
      </c>
      <c r="CO117" s="303">
        <f t="shared" si="500"/>
        <v>53179.870952515623</v>
      </c>
      <c r="CP117" s="303">
        <f t="shared" si="500"/>
        <v>50282.313810086293</v>
      </c>
      <c r="CQ117" s="303">
        <f t="shared" si="500"/>
        <v>55264.666553837968</v>
      </c>
      <c r="CR117" s="303">
        <f t="shared" si="500"/>
        <v>52754.429715658291</v>
      </c>
      <c r="CS117" s="303">
        <f t="shared" si="500"/>
        <v>56548.099598206893</v>
      </c>
      <c r="CT117" s="303">
        <f t="shared" si="500"/>
        <v>53650.52393074234</v>
      </c>
      <c r="CU117" s="303">
        <f t="shared" si="500"/>
        <v>57508.633627236675</v>
      </c>
      <c r="CV117" s="303">
        <f t="shared" si="500"/>
        <v>54896.471107377169</v>
      </c>
      <c r="CW117" s="303">
        <f t="shared" si="500"/>
        <v>58844.179199773476</v>
      </c>
      <c r="CX117" s="303">
        <f t="shared" si="500"/>
        <v>55654.211842211786</v>
      </c>
      <c r="CY117" s="303">
        <f t="shared" si="500"/>
        <v>59843.714762123331</v>
      </c>
      <c r="CZ117" s="303">
        <f t="shared" si="500"/>
        <v>57125.487969185844</v>
      </c>
      <c r="DA117" s="303">
        <f t="shared" si="500"/>
        <v>62120.879805708755</v>
      </c>
      <c r="DB117" s="303">
        <f t="shared" ref="DB117:EG117" si="501">IF(DB116=1,(DB$114-$F113)/DB$114*DB$115,0)</f>
        <v>58745.346233706339</v>
      </c>
      <c r="DC117" s="303">
        <f t="shared" si="501"/>
        <v>63176.07386865023</v>
      </c>
      <c r="DD117" s="303">
        <f t="shared" si="501"/>
        <v>60298.339666252323</v>
      </c>
      <c r="DE117" s="303">
        <f t="shared" si="501"/>
        <v>64643.236630548548</v>
      </c>
      <c r="DF117" s="303">
        <f t="shared" si="501"/>
        <v>61130.642859633233</v>
      </c>
      <c r="DG117" s="303">
        <f t="shared" si="501"/>
        <v>65741.275803773649</v>
      </c>
      <c r="DH117" s="303">
        <f t="shared" si="501"/>
        <v>0</v>
      </c>
      <c r="DI117" s="303">
        <f t="shared" si="501"/>
        <v>0</v>
      </c>
      <c r="DJ117" s="303">
        <f t="shared" si="501"/>
        <v>0</v>
      </c>
    </row>
    <row r="119" spans="1:114" s="272" customFormat="1" x14ac:dyDescent="0.25">
      <c r="A119" s="382"/>
      <c r="B119" s="382"/>
      <c r="C119" s="383"/>
      <c r="D119" s="243"/>
      <c r="E119" s="385" t="str">
        <f t="shared" ref="E119:AJ119" si="502" xml:space="preserve"> E$127</f>
        <v>account receivable balance BEG</v>
      </c>
      <c r="F119" s="385">
        <f t="shared" si="502"/>
        <v>0</v>
      </c>
      <c r="G119" s="385" t="str">
        <f t="shared" si="502"/>
        <v>$000s</v>
      </c>
      <c r="H119" s="385">
        <f t="shared" si="502"/>
        <v>0</v>
      </c>
      <c r="I119" s="385">
        <f t="shared" si="502"/>
        <v>0</v>
      </c>
      <c r="J119" s="385">
        <f t="shared" si="502"/>
        <v>0</v>
      </c>
      <c r="K119" s="385">
        <f t="shared" si="502"/>
        <v>0</v>
      </c>
      <c r="L119" s="385">
        <f t="shared" si="502"/>
        <v>0</v>
      </c>
      <c r="M119" s="385">
        <f t="shared" si="502"/>
        <v>5838.5381843478244</v>
      </c>
      <c r="N119" s="385">
        <f t="shared" si="502"/>
        <v>5573.6142335999975</v>
      </c>
      <c r="O119" s="385">
        <f t="shared" si="502"/>
        <v>6241.5617316864009</v>
      </c>
      <c r="P119" s="385">
        <f t="shared" si="502"/>
        <v>6057.6767123771097</v>
      </c>
      <c r="Q119" s="385">
        <f t="shared" si="502"/>
        <v>6456.3467350314277</v>
      </c>
      <c r="R119" s="385">
        <f t="shared" si="502"/>
        <v>5833.8504235994697</v>
      </c>
      <c r="S119" s="385">
        <f t="shared" si="502"/>
        <v>6349.3276963615499</v>
      </c>
      <c r="T119" s="385">
        <f t="shared" si="502"/>
        <v>6405.5845527158017</v>
      </c>
      <c r="U119" s="385">
        <f t="shared" si="502"/>
        <v>6605.2576101450541</v>
      </c>
      <c r="V119" s="385">
        <f t="shared" si="502"/>
        <v>6449.2354028055888</v>
      </c>
      <c r="W119" s="385">
        <f t="shared" si="502"/>
        <v>7095.4555962766499</v>
      </c>
      <c r="X119" s="385">
        <f t="shared" si="502"/>
        <v>6981.978644930663</v>
      </c>
      <c r="Y119" s="385">
        <f t="shared" si="502"/>
        <v>7420.6891384878618</v>
      </c>
      <c r="Z119" s="385">
        <f t="shared" si="502"/>
        <v>7034.3781671507386</v>
      </c>
      <c r="AA119" s="385">
        <f t="shared" si="502"/>
        <v>7729.3873295240337</v>
      </c>
      <c r="AB119" s="385">
        <f t="shared" si="502"/>
        <v>7290.5822016315142</v>
      </c>
      <c r="AC119" s="385">
        <f t="shared" si="502"/>
        <v>7732.43287616202</v>
      </c>
      <c r="AD119" s="385">
        <f t="shared" si="502"/>
        <v>7356.2846114507847</v>
      </c>
      <c r="AE119" s="385">
        <f t="shared" si="502"/>
        <v>8239.3809279895577</v>
      </c>
      <c r="AF119" s="385">
        <f t="shared" si="502"/>
        <v>7754.7000531015801</v>
      </c>
      <c r="AG119" s="385">
        <f t="shared" si="502"/>
        <v>8222.2752567151474</v>
      </c>
      <c r="AH119" s="385">
        <f t="shared" si="502"/>
        <v>7824.5850728192599</v>
      </c>
      <c r="AI119" s="385">
        <f t="shared" si="502"/>
        <v>8479.7137914561608</v>
      </c>
      <c r="AJ119" s="385">
        <f t="shared" si="502"/>
        <v>8069.571971604717</v>
      </c>
      <c r="AK119" s="385">
        <f t="shared" ref="AK119:BP119" si="503" xml:space="preserve"> AK$127</f>
        <v>8560.7479939062541</v>
      </c>
      <c r="AL119" s="385">
        <f t="shared" si="503"/>
        <v>8146.9561477110037</v>
      </c>
      <c r="AM119" s="385">
        <f t="shared" si="503"/>
        <v>8926.8816736634108</v>
      </c>
      <c r="AN119" s="385">
        <f t="shared" si="503"/>
        <v>8402.0364494259338</v>
      </c>
      <c r="AO119" s="385">
        <f t="shared" si="503"/>
        <v>9037.4477885224696</v>
      </c>
      <c r="AP119" s="385">
        <f t="shared" si="503"/>
        <v>8599.4526524784524</v>
      </c>
      <c r="AQ119" s="385">
        <f t="shared" si="503"/>
        <v>9423.9693888289257</v>
      </c>
      <c r="AR119" s="385">
        <f t="shared" si="503"/>
        <v>8868.70057003275</v>
      </c>
      <c r="AS119" s="385">
        <f t="shared" si="503"/>
        <v>9404.404408902119</v>
      </c>
      <c r="AT119" s="385">
        <f t="shared" si="503"/>
        <v>8948.6249139742067</v>
      </c>
      <c r="AU119" s="385">
        <f t="shared" si="503"/>
        <v>9806.6203361326261</v>
      </c>
      <c r="AV119" s="385">
        <f t="shared" si="503"/>
        <v>9228.8053766653611</v>
      </c>
      <c r="AW119" s="385">
        <f t="shared" si="503"/>
        <v>9786.260939565218</v>
      </c>
      <c r="AX119" s="385">
        <f t="shared" si="503"/>
        <v>9311.9749694674683</v>
      </c>
      <c r="AY119" s="385">
        <f t="shared" si="503"/>
        <v>10262.041917522416</v>
      </c>
      <c r="AZ119" s="385">
        <f t="shared" si="503"/>
        <v>9764.8922118271003</v>
      </c>
      <c r="BA119" s="385">
        <f t="shared" si="503"/>
        <v>10354.522993107392</v>
      </c>
      <c r="BB119" s="385">
        <f t="shared" si="503"/>
        <v>9852.8929958795561</v>
      </c>
      <c r="BC119" s="385">
        <f t="shared" si="503"/>
        <v>10797.374436497048</v>
      </c>
      <c r="BD119" s="385">
        <f t="shared" si="503"/>
        <v>10161.385992845055</v>
      </c>
      <c r="BE119" s="385">
        <f t="shared" si="503"/>
        <v>10774.958148264755</v>
      </c>
      <c r="BF119" s="385">
        <f t="shared" si="503"/>
        <v>10252.959961613182</v>
      </c>
      <c r="BG119" s="385">
        <f t="shared" si="503"/>
        <v>11194.11790455439</v>
      </c>
      <c r="BH119" s="385">
        <f t="shared" si="503"/>
        <v>10532.351574536398</v>
      </c>
      <c r="BI119" s="385">
        <f t="shared" si="503"/>
        <v>10792.816903442072</v>
      </c>
      <c r="BJ119" s="385">
        <f t="shared" si="503"/>
        <v>11009.110318328108</v>
      </c>
      <c r="BK119" s="385">
        <f t="shared" si="503"/>
        <v>11211.048358537562</v>
      </c>
      <c r="BL119" s="385">
        <f t="shared" si="503"/>
        <v>11310.486674967491</v>
      </c>
      <c r="BM119" s="385">
        <f t="shared" si="503"/>
        <v>11187.773247271471</v>
      </c>
      <c r="BN119" s="385">
        <f t="shared" si="503"/>
        <v>11412.416289122011</v>
      </c>
      <c r="BO119" s="385">
        <f t="shared" si="503"/>
        <v>11538.061198217911</v>
      </c>
      <c r="BP119" s="385">
        <f t="shared" si="503"/>
        <v>11769.737789022736</v>
      </c>
      <c r="BQ119" s="385">
        <f t="shared" ref="BQ119:CV119" si="504" xml:space="preserve"> BQ$127</f>
        <v>11642.041704081414</v>
      </c>
      <c r="BR119" s="385">
        <f t="shared" si="504"/>
        <v>11462.326363784261</v>
      </c>
      <c r="BS119" s="385">
        <f t="shared" si="504"/>
        <v>12566.853804719154</v>
      </c>
      <c r="BT119" s="385">
        <f t="shared" si="504"/>
        <v>11821.210542638044</v>
      </c>
      <c r="BU119" s="385">
        <f t="shared" si="504"/>
        <v>12540.763923450657</v>
      </c>
      <c r="BV119" s="385">
        <f t="shared" si="504"/>
        <v>11927.742778082618</v>
      </c>
      <c r="BW119" s="385">
        <f t="shared" si="504"/>
        <v>13077.118462274506</v>
      </c>
      <c r="BX119" s="385">
        <f t="shared" si="504"/>
        <v>12083.314342558122</v>
      </c>
      <c r="BY119" s="385">
        <f t="shared" si="504"/>
        <v>11391.470053003257</v>
      </c>
      <c r="BZ119" s="385">
        <f t="shared" si="504"/>
        <v>12189.969949233018</v>
      </c>
      <c r="CA119" s="385">
        <f t="shared" si="504"/>
        <v>11779.283375969389</v>
      </c>
      <c r="CB119" s="385">
        <f t="shared" si="504"/>
        <v>12636.710247284944</v>
      </c>
      <c r="CC119" s="385">
        <f t="shared" si="504"/>
        <v>12145.913801329552</v>
      </c>
      <c r="CD119" s="385">
        <f t="shared" si="504"/>
        <v>12990.626491312789</v>
      </c>
      <c r="CE119" s="385">
        <f t="shared" si="504"/>
        <v>11780.463272329609</v>
      </c>
      <c r="CF119" s="385">
        <f t="shared" si="504"/>
        <v>12588.107265706865</v>
      </c>
      <c r="CG119" s="385">
        <f t="shared" si="504"/>
        <v>12469.073431635057</v>
      </c>
      <c r="CH119" s="385">
        <f t="shared" si="504"/>
        <v>12934.811484245671</v>
      </c>
      <c r="CI119" s="385">
        <f t="shared" si="504"/>
        <v>12846.629625263224</v>
      </c>
      <c r="CJ119" s="385">
        <f t="shared" si="504"/>
        <v>13606.845545163829</v>
      </c>
      <c r="CK119" s="385">
        <f t="shared" si="504"/>
        <v>13325.037858926051</v>
      </c>
      <c r="CL119" s="385">
        <f t="shared" si="504"/>
        <v>14282.110400966754</v>
      </c>
      <c r="CM119" s="385">
        <f t="shared" si="504"/>
        <v>13805.804356174231</v>
      </c>
      <c r="CN119" s="385">
        <f t="shared" si="504"/>
        <v>14640.249087455217</v>
      </c>
      <c r="CO119" s="385">
        <f t="shared" si="504"/>
        <v>13777.142305826077</v>
      </c>
      <c r="CP119" s="385">
        <f t="shared" si="504"/>
        <v>14772.186375698773</v>
      </c>
      <c r="CQ119" s="385">
        <f t="shared" si="504"/>
        <v>14366.375374310366</v>
      </c>
      <c r="CR119" s="385">
        <f t="shared" si="504"/>
        <v>15567.511705306475</v>
      </c>
      <c r="CS119" s="385">
        <f t="shared" si="504"/>
        <v>14654.008254349523</v>
      </c>
      <c r="CT119" s="385">
        <f t="shared" si="504"/>
        <v>15707.805443946345</v>
      </c>
      <c r="CU119" s="385">
        <f t="shared" si="504"/>
        <v>15112.823642462638</v>
      </c>
      <c r="CV119" s="385">
        <f t="shared" si="504"/>
        <v>16199.615106263853</v>
      </c>
      <c r="CW119" s="385">
        <f t="shared" ref="CW119:DJ119" si="505" xml:space="preserve"> CW$127</f>
        <v>15249.019752049222</v>
      </c>
      <c r="CX119" s="385">
        <f t="shared" si="505"/>
        <v>16345.605333270403</v>
      </c>
      <c r="CY119" s="385">
        <f t="shared" si="505"/>
        <v>15901.203383489075</v>
      </c>
      <c r="CZ119" s="385">
        <f t="shared" si="505"/>
        <v>16857.384440034744</v>
      </c>
      <c r="DA119" s="385">
        <f t="shared" si="505"/>
        <v>15868.191102551631</v>
      </c>
      <c r="DB119" s="385">
        <f t="shared" si="505"/>
        <v>17255.799946030209</v>
      </c>
      <c r="DC119" s="385">
        <f t="shared" si="505"/>
        <v>16784.384638201809</v>
      </c>
      <c r="DD119" s="385">
        <f t="shared" si="505"/>
        <v>17796.077146098658</v>
      </c>
      <c r="DE119" s="385">
        <f t="shared" si="505"/>
        <v>16749.538796181208</v>
      </c>
      <c r="DF119" s="385">
        <f t="shared" si="505"/>
        <v>17956.454619596814</v>
      </c>
      <c r="DG119" s="385">
        <f t="shared" si="505"/>
        <v>17465.897959895199</v>
      </c>
      <c r="DH119" s="385">
        <f t="shared" si="505"/>
        <v>18518.669240499628</v>
      </c>
      <c r="DI119" s="385">
        <f t="shared" si="505"/>
        <v>0</v>
      </c>
      <c r="DJ119" s="385">
        <f t="shared" si="505"/>
        <v>0</v>
      </c>
    </row>
    <row r="120" spans="1:114" x14ac:dyDescent="0.25">
      <c r="E120" s="349" t="str">
        <f t="shared" ref="E120:AJ120" si="506" xml:space="preserve"> E$117</f>
        <v>Cash received from invoices</v>
      </c>
      <c r="F120" s="349">
        <f t="shared" si="506"/>
        <v>0</v>
      </c>
      <c r="G120" s="349" t="str">
        <f t="shared" si="506"/>
        <v>$ 000s</v>
      </c>
      <c r="H120" s="349">
        <f t="shared" si="506"/>
        <v>0</v>
      </c>
      <c r="I120" s="349">
        <f t="shared" si="506"/>
        <v>0</v>
      </c>
      <c r="J120" s="349">
        <f t="shared" si="506"/>
        <v>0</v>
      </c>
      <c r="K120" s="349">
        <f t="shared" si="506"/>
        <v>0</v>
      </c>
      <c r="L120" s="349">
        <f t="shared" si="506"/>
        <v>21018.737463652174</v>
      </c>
      <c r="M120" s="349">
        <f t="shared" si="506"/>
        <v>20065.011240959997</v>
      </c>
      <c r="N120" s="349">
        <f t="shared" si="506"/>
        <v>21845.466060902399</v>
      </c>
      <c r="O120" s="349">
        <f t="shared" si="506"/>
        <v>21504.752328938728</v>
      </c>
      <c r="P120" s="349">
        <f t="shared" si="506"/>
        <v>23242.848246113128</v>
      </c>
      <c r="Q120" s="349">
        <f t="shared" si="506"/>
        <v>21001.861524958116</v>
      </c>
      <c r="R120" s="349">
        <f t="shared" si="506"/>
        <v>22540.113322083482</v>
      </c>
      <c r="S120" s="349">
        <f t="shared" si="506"/>
        <v>22739.825162141104</v>
      </c>
      <c r="T120" s="349">
        <f t="shared" si="506"/>
        <v>23778.927396522202</v>
      </c>
      <c r="U120" s="349">
        <f t="shared" si="506"/>
        <v>23217.247450100138</v>
      </c>
      <c r="V120" s="349">
        <f t="shared" si="506"/>
        <v>24834.094586968276</v>
      </c>
      <c r="W120" s="349">
        <f t="shared" si="506"/>
        <v>24786.024189503867</v>
      </c>
      <c r="X120" s="349">
        <f t="shared" si="506"/>
        <v>26714.480898556296</v>
      </c>
      <c r="Y120" s="349">
        <f t="shared" si="506"/>
        <v>25323.761401742682</v>
      </c>
      <c r="Z120" s="349">
        <f t="shared" si="506"/>
        <v>27052.8556533341</v>
      </c>
      <c r="AA120" s="349">
        <f t="shared" si="506"/>
        <v>25881.566815791877</v>
      </c>
      <c r="AB120" s="349">
        <f t="shared" si="506"/>
        <v>27836.758354183272</v>
      </c>
      <c r="AC120" s="349">
        <f t="shared" si="506"/>
        <v>26482.624601222818</v>
      </c>
      <c r="AD120" s="349">
        <f t="shared" si="506"/>
        <v>28837.833247963448</v>
      </c>
      <c r="AE120" s="349">
        <f t="shared" si="506"/>
        <v>27529.185188510608</v>
      </c>
      <c r="AF120" s="349">
        <f t="shared" si="506"/>
        <v>29600.19092417452</v>
      </c>
      <c r="AG120" s="349">
        <f t="shared" si="506"/>
        <v>28168.506262149331</v>
      </c>
      <c r="AH120" s="349">
        <f t="shared" si="506"/>
        <v>30102.983959669378</v>
      </c>
      <c r="AI120" s="349">
        <f t="shared" si="506"/>
        <v>28646.980499196739</v>
      </c>
      <c r="AJ120" s="349">
        <f t="shared" si="506"/>
        <v>30818.692778062526</v>
      </c>
      <c r="AK120" s="349">
        <f t="shared" ref="AK120:BP120" si="507" xml:space="preserve"> AK$117</f>
        <v>29329.042131759637</v>
      </c>
      <c r="AL120" s="349">
        <f t="shared" si="507"/>
        <v>31244.085857821952</v>
      </c>
      <c r="AM120" s="349">
        <f t="shared" si="507"/>
        <v>29827.229395462069</v>
      </c>
      <c r="AN120" s="349">
        <f t="shared" si="507"/>
        <v>32534.812038680902</v>
      </c>
      <c r="AO120" s="349">
        <f t="shared" si="507"/>
        <v>30958.029548922419</v>
      </c>
      <c r="AP120" s="349">
        <f t="shared" si="507"/>
        <v>32983.892860901244</v>
      </c>
      <c r="AQ120" s="349">
        <f t="shared" si="507"/>
        <v>31483.887023616269</v>
      </c>
      <c r="AR120" s="349">
        <f t="shared" si="507"/>
        <v>33855.855872047621</v>
      </c>
      <c r="AS120" s="349">
        <f t="shared" si="507"/>
        <v>32215.049690307154</v>
      </c>
      <c r="AT120" s="349">
        <f t="shared" si="507"/>
        <v>34323.171176464202</v>
      </c>
      <c r="AU120" s="349">
        <f t="shared" si="507"/>
        <v>32762.259087162052</v>
      </c>
      <c r="AV120" s="349">
        <f t="shared" si="507"/>
        <v>35230.539382434807</v>
      </c>
      <c r="AW120" s="349">
        <f t="shared" si="507"/>
        <v>33523.109890082895</v>
      </c>
      <c r="AX120" s="349">
        <f t="shared" si="507"/>
        <v>36430.248807204574</v>
      </c>
      <c r="AY120" s="349">
        <f t="shared" si="507"/>
        <v>34665.36735198622</v>
      </c>
      <c r="AZ120" s="349">
        <f t="shared" si="507"/>
        <v>37276.282775186613</v>
      </c>
      <c r="BA120" s="349">
        <f t="shared" si="507"/>
        <v>35470.414785166402</v>
      </c>
      <c r="BB120" s="349">
        <f t="shared" si="507"/>
        <v>37790.810527739668</v>
      </c>
      <c r="BC120" s="349">
        <f t="shared" si="507"/>
        <v>36072.920274599943</v>
      </c>
      <c r="BD120" s="349">
        <f t="shared" si="507"/>
        <v>38789.849333753118</v>
      </c>
      <c r="BE120" s="349">
        <f t="shared" si="507"/>
        <v>36910.655861807449</v>
      </c>
      <c r="BF120" s="349">
        <f t="shared" si="507"/>
        <v>39179.41266594037</v>
      </c>
      <c r="BG120" s="349">
        <f t="shared" si="507"/>
        <v>37389.848089604202</v>
      </c>
      <c r="BH120" s="349">
        <f t="shared" si="507"/>
        <v>38854.140852391458</v>
      </c>
      <c r="BI120" s="349">
        <f t="shared" si="507"/>
        <v>39632.797145981182</v>
      </c>
      <c r="BJ120" s="349">
        <f t="shared" si="507"/>
        <v>39238.669254881483</v>
      </c>
      <c r="BK120" s="349">
        <f t="shared" si="507"/>
        <v>40152.227696134592</v>
      </c>
      <c r="BL120" s="349">
        <f t="shared" si="507"/>
        <v>40275.983690177287</v>
      </c>
      <c r="BM120" s="349">
        <f t="shared" si="507"/>
        <v>41084.698640839233</v>
      </c>
      <c r="BN120" s="349">
        <f t="shared" si="507"/>
        <v>40960.117253673576</v>
      </c>
      <c r="BO120" s="349">
        <f t="shared" si="507"/>
        <v>41782.569151030722</v>
      </c>
      <c r="BP120" s="349">
        <f t="shared" si="507"/>
        <v>41911.350134693093</v>
      </c>
      <c r="BQ120" s="349">
        <f t="shared" ref="BQ120:CV120" si="508" xml:space="preserve"> BQ$117</f>
        <v>41264.374909623351</v>
      </c>
      <c r="BR120" s="349">
        <f t="shared" si="508"/>
        <v>43983.988316517047</v>
      </c>
      <c r="BS120" s="349">
        <f t="shared" si="508"/>
        <v>41965.297426365054</v>
      </c>
      <c r="BT120" s="349">
        <f t="shared" si="508"/>
        <v>45146.750124422389</v>
      </c>
      <c r="BU120" s="349">
        <f t="shared" si="508"/>
        <v>42939.874001097443</v>
      </c>
      <c r="BV120" s="349">
        <f t="shared" si="508"/>
        <v>45769.914617960785</v>
      </c>
      <c r="BW120" s="349">
        <f t="shared" si="508"/>
        <v>42895.765916081305</v>
      </c>
      <c r="BX120" s="349">
        <f t="shared" si="508"/>
        <v>41009.292190811728</v>
      </c>
      <c r="BY120" s="349">
        <f t="shared" si="508"/>
        <v>43883.891817238858</v>
      </c>
      <c r="BZ120" s="349">
        <f t="shared" si="508"/>
        <v>41227.491815892878</v>
      </c>
      <c r="CA120" s="349">
        <f t="shared" si="508"/>
        <v>44860.32137786151</v>
      </c>
      <c r="CB120" s="349">
        <f t="shared" si="508"/>
        <v>43725.289684786374</v>
      </c>
      <c r="CC120" s="349">
        <f t="shared" si="508"/>
        <v>46766.255368726037</v>
      </c>
      <c r="CD120" s="349">
        <f t="shared" si="508"/>
        <v>41820.644616770114</v>
      </c>
      <c r="CE120" s="349">
        <f t="shared" si="508"/>
        <v>44687.78079325935</v>
      </c>
      <c r="CF120" s="349">
        <f t="shared" si="508"/>
        <v>44888.664353886204</v>
      </c>
      <c r="CG120" s="349">
        <f t="shared" si="508"/>
        <v>46565.321343284435</v>
      </c>
      <c r="CH120" s="349">
        <f t="shared" si="508"/>
        <v>44963.203688421279</v>
      </c>
      <c r="CI120" s="349">
        <f t="shared" si="508"/>
        <v>48304.3016853316</v>
      </c>
      <c r="CJ120" s="349">
        <f t="shared" si="508"/>
        <v>47970.1362921338</v>
      </c>
      <c r="CK120" s="349">
        <f t="shared" si="508"/>
        <v>51415.597443480314</v>
      </c>
      <c r="CL120" s="349">
        <f t="shared" si="508"/>
        <v>48320.315246609782</v>
      </c>
      <c r="CM120" s="349">
        <f t="shared" si="508"/>
        <v>51972.884260465973</v>
      </c>
      <c r="CN120" s="349">
        <f t="shared" si="508"/>
        <v>49597.712300973893</v>
      </c>
      <c r="CO120" s="349">
        <f t="shared" si="508"/>
        <v>53179.870952515623</v>
      </c>
      <c r="CP120" s="349">
        <f t="shared" si="508"/>
        <v>50282.313810086293</v>
      </c>
      <c r="CQ120" s="349">
        <f t="shared" si="508"/>
        <v>55264.666553837968</v>
      </c>
      <c r="CR120" s="349">
        <f t="shared" si="508"/>
        <v>52754.429715658291</v>
      </c>
      <c r="CS120" s="349">
        <f t="shared" si="508"/>
        <v>56548.099598206893</v>
      </c>
      <c r="CT120" s="349">
        <f t="shared" si="508"/>
        <v>53650.52393074234</v>
      </c>
      <c r="CU120" s="349">
        <f t="shared" si="508"/>
        <v>57508.633627236675</v>
      </c>
      <c r="CV120" s="349">
        <f t="shared" si="508"/>
        <v>54896.471107377169</v>
      </c>
      <c r="CW120" s="349">
        <f t="shared" ref="CW120:DJ120" si="509" xml:space="preserve"> CW$117</f>
        <v>58844.179199773476</v>
      </c>
      <c r="CX120" s="349">
        <f t="shared" si="509"/>
        <v>55654.211842211786</v>
      </c>
      <c r="CY120" s="349">
        <f t="shared" si="509"/>
        <v>59843.714762123331</v>
      </c>
      <c r="CZ120" s="349">
        <f t="shared" si="509"/>
        <v>57125.487969185844</v>
      </c>
      <c r="DA120" s="349">
        <f t="shared" si="509"/>
        <v>62120.879805708755</v>
      </c>
      <c r="DB120" s="349">
        <f t="shared" si="509"/>
        <v>58745.346233706339</v>
      </c>
      <c r="DC120" s="349">
        <f t="shared" si="509"/>
        <v>63176.07386865023</v>
      </c>
      <c r="DD120" s="349">
        <f t="shared" si="509"/>
        <v>60298.339666252323</v>
      </c>
      <c r="DE120" s="349">
        <f t="shared" si="509"/>
        <v>64643.236630548548</v>
      </c>
      <c r="DF120" s="349">
        <f t="shared" si="509"/>
        <v>61130.642859633233</v>
      </c>
      <c r="DG120" s="349">
        <f t="shared" si="509"/>
        <v>65741.275803773649</v>
      </c>
      <c r="DH120" s="349">
        <f t="shared" si="509"/>
        <v>0</v>
      </c>
      <c r="DI120" s="349">
        <f t="shared" si="509"/>
        <v>0</v>
      </c>
      <c r="DJ120" s="349">
        <f t="shared" si="509"/>
        <v>0</v>
      </c>
    </row>
    <row r="121" spans="1:114" s="363" customFormat="1" x14ac:dyDescent="0.25">
      <c r="A121" s="361"/>
      <c r="B121" s="361"/>
      <c r="C121" s="362"/>
      <c r="E121" s="372" t="s">
        <v>294</v>
      </c>
      <c r="F121" s="372"/>
      <c r="G121" s="372" t="str">
        <f>smu</f>
        <v>$ 000s</v>
      </c>
      <c r="H121" s="372">
        <f xml:space="preserve"> SUM(J121:DJ121)</f>
        <v>5090178.5395155419</v>
      </c>
      <c r="I121" s="372"/>
      <c r="J121" s="372">
        <f t="shared" ref="J121:AO121" si="510">SUM(J119:J120)</f>
        <v>0</v>
      </c>
      <c r="K121" s="372">
        <f t="shared" si="510"/>
        <v>0</v>
      </c>
      <c r="L121" s="372">
        <f t="shared" si="510"/>
        <v>21018.737463652174</v>
      </c>
      <c r="M121" s="372">
        <f t="shared" si="510"/>
        <v>25903.549425307821</v>
      </c>
      <c r="N121" s="372">
        <f t="shared" si="510"/>
        <v>27419.080294502397</v>
      </c>
      <c r="O121" s="372">
        <f t="shared" si="510"/>
        <v>27746.314060625129</v>
      </c>
      <c r="P121" s="372">
        <f t="shared" si="510"/>
        <v>29300.524958490238</v>
      </c>
      <c r="Q121" s="372">
        <f t="shared" si="510"/>
        <v>27458.208259989544</v>
      </c>
      <c r="R121" s="372">
        <f t="shared" si="510"/>
        <v>28373.963745682951</v>
      </c>
      <c r="S121" s="372">
        <f t="shared" si="510"/>
        <v>29089.152858502654</v>
      </c>
      <c r="T121" s="372">
        <f t="shared" si="510"/>
        <v>30184.511949238004</v>
      </c>
      <c r="U121" s="372">
        <f t="shared" si="510"/>
        <v>29822.505060245192</v>
      </c>
      <c r="V121" s="372">
        <f t="shared" si="510"/>
        <v>31283.329989773865</v>
      </c>
      <c r="W121" s="372">
        <f t="shared" si="510"/>
        <v>31881.479785780517</v>
      </c>
      <c r="X121" s="372">
        <f t="shared" si="510"/>
        <v>33696.459543486955</v>
      </c>
      <c r="Y121" s="372">
        <f t="shared" si="510"/>
        <v>32744.450540230544</v>
      </c>
      <c r="Z121" s="372">
        <f t="shared" si="510"/>
        <v>34087.233820484835</v>
      </c>
      <c r="AA121" s="372">
        <f t="shared" si="510"/>
        <v>33610.954145315911</v>
      </c>
      <c r="AB121" s="372">
        <f t="shared" si="510"/>
        <v>35127.340555814786</v>
      </c>
      <c r="AC121" s="372">
        <f t="shared" si="510"/>
        <v>34215.057477384835</v>
      </c>
      <c r="AD121" s="372">
        <f t="shared" si="510"/>
        <v>36194.117859414233</v>
      </c>
      <c r="AE121" s="372">
        <f t="shared" si="510"/>
        <v>35768.566116500166</v>
      </c>
      <c r="AF121" s="372">
        <f t="shared" si="510"/>
        <v>37354.890977276096</v>
      </c>
      <c r="AG121" s="372">
        <f t="shared" si="510"/>
        <v>36390.781518864474</v>
      </c>
      <c r="AH121" s="372">
        <f t="shared" si="510"/>
        <v>37927.569032488638</v>
      </c>
      <c r="AI121" s="372">
        <f t="shared" si="510"/>
        <v>37126.6942906529</v>
      </c>
      <c r="AJ121" s="372">
        <f t="shared" si="510"/>
        <v>38888.264749667243</v>
      </c>
      <c r="AK121" s="372">
        <f t="shared" si="510"/>
        <v>37889.790125665895</v>
      </c>
      <c r="AL121" s="372">
        <f t="shared" si="510"/>
        <v>39391.04200553296</v>
      </c>
      <c r="AM121" s="372">
        <f t="shared" si="510"/>
        <v>38754.11106912548</v>
      </c>
      <c r="AN121" s="372">
        <f t="shared" si="510"/>
        <v>40936.848488106836</v>
      </c>
      <c r="AO121" s="372">
        <f t="shared" si="510"/>
        <v>39995.477337444885</v>
      </c>
      <c r="AP121" s="372">
        <f t="shared" ref="AP121:BU121" si="511">SUM(AP119:AP120)</f>
        <v>41583.345513379696</v>
      </c>
      <c r="AQ121" s="372">
        <f t="shared" si="511"/>
        <v>40907.856412445195</v>
      </c>
      <c r="AR121" s="372">
        <f t="shared" si="511"/>
        <v>42724.556442080371</v>
      </c>
      <c r="AS121" s="372">
        <f t="shared" si="511"/>
        <v>41619.454099209273</v>
      </c>
      <c r="AT121" s="372">
        <f t="shared" si="511"/>
        <v>43271.796090438409</v>
      </c>
      <c r="AU121" s="372">
        <f t="shared" si="511"/>
        <v>42568.879423294682</v>
      </c>
      <c r="AV121" s="372">
        <f t="shared" si="511"/>
        <v>44459.344759100168</v>
      </c>
      <c r="AW121" s="372">
        <f t="shared" si="511"/>
        <v>43309.370829648113</v>
      </c>
      <c r="AX121" s="372">
        <f t="shared" si="511"/>
        <v>45742.223776672043</v>
      </c>
      <c r="AY121" s="372">
        <f t="shared" si="511"/>
        <v>44927.409269508636</v>
      </c>
      <c r="AZ121" s="372">
        <f t="shared" si="511"/>
        <v>47041.174987013714</v>
      </c>
      <c r="BA121" s="372">
        <f t="shared" si="511"/>
        <v>45824.937778273794</v>
      </c>
      <c r="BB121" s="372">
        <f t="shared" si="511"/>
        <v>47643.703523619224</v>
      </c>
      <c r="BC121" s="372">
        <f t="shared" si="511"/>
        <v>46870.294711096991</v>
      </c>
      <c r="BD121" s="372">
        <f t="shared" si="511"/>
        <v>48951.235326598173</v>
      </c>
      <c r="BE121" s="372">
        <f t="shared" si="511"/>
        <v>47685.614010072204</v>
      </c>
      <c r="BF121" s="372">
        <f t="shared" si="511"/>
        <v>49432.372627553552</v>
      </c>
      <c r="BG121" s="372">
        <f t="shared" si="511"/>
        <v>48583.965994158592</v>
      </c>
      <c r="BH121" s="372">
        <f t="shared" si="511"/>
        <v>49386.492426927856</v>
      </c>
      <c r="BI121" s="372">
        <f t="shared" si="511"/>
        <v>50425.614049423253</v>
      </c>
      <c r="BJ121" s="372">
        <f t="shared" si="511"/>
        <v>50247.779573209591</v>
      </c>
      <c r="BK121" s="372">
        <f t="shared" si="511"/>
        <v>51363.276054672155</v>
      </c>
      <c r="BL121" s="372">
        <f t="shared" si="511"/>
        <v>51586.470365144778</v>
      </c>
      <c r="BM121" s="372">
        <f t="shared" si="511"/>
        <v>52272.471888110704</v>
      </c>
      <c r="BN121" s="372">
        <f t="shared" si="511"/>
        <v>52372.533542795587</v>
      </c>
      <c r="BO121" s="372">
        <f t="shared" si="511"/>
        <v>53320.630349248633</v>
      </c>
      <c r="BP121" s="372">
        <f t="shared" si="511"/>
        <v>53681.08792371583</v>
      </c>
      <c r="BQ121" s="372">
        <f t="shared" si="511"/>
        <v>52906.416613704765</v>
      </c>
      <c r="BR121" s="372">
        <f t="shared" si="511"/>
        <v>55446.314680301308</v>
      </c>
      <c r="BS121" s="372">
        <f t="shared" si="511"/>
        <v>54532.151231084208</v>
      </c>
      <c r="BT121" s="372">
        <f t="shared" si="511"/>
        <v>56967.960667060433</v>
      </c>
      <c r="BU121" s="372">
        <f t="shared" si="511"/>
        <v>55480.6379245481</v>
      </c>
      <c r="BV121" s="372">
        <f t="shared" ref="BV121:DA121" si="512">SUM(BV119:BV120)</f>
        <v>57697.657396043403</v>
      </c>
      <c r="BW121" s="372">
        <f t="shared" si="512"/>
        <v>55972.884378355811</v>
      </c>
      <c r="BX121" s="372">
        <f t="shared" si="512"/>
        <v>53092.60653336985</v>
      </c>
      <c r="BY121" s="372">
        <f t="shared" si="512"/>
        <v>55275.361870242115</v>
      </c>
      <c r="BZ121" s="372">
        <f t="shared" si="512"/>
        <v>53417.461765125896</v>
      </c>
      <c r="CA121" s="372">
        <f t="shared" si="512"/>
        <v>56639.604753830899</v>
      </c>
      <c r="CB121" s="372">
        <f t="shared" si="512"/>
        <v>56361.999932071318</v>
      </c>
      <c r="CC121" s="372">
        <f t="shared" si="512"/>
        <v>58912.169170055589</v>
      </c>
      <c r="CD121" s="372">
        <f t="shared" si="512"/>
        <v>54811.271108082903</v>
      </c>
      <c r="CE121" s="372">
        <f t="shared" si="512"/>
        <v>56468.244065588959</v>
      </c>
      <c r="CF121" s="372">
        <f t="shared" si="512"/>
        <v>57476.77161959307</v>
      </c>
      <c r="CG121" s="372">
        <f t="shared" si="512"/>
        <v>59034.394774919492</v>
      </c>
      <c r="CH121" s="372">
        <f t="shared" si="512"/>
        <v>57898.01517266695</v>
      </c>
      <c r="CI121" s="372">
        <f t="shared" si="512"/>
        <v>61150.931310594824</v>
      </c>
      <c r="CJ121" s="372">
        <f t="shared" si="512"/>
        <v>61576.98183729763</v>
      </c>
      <c r="CK121" s="372">
        <f t="shared" si="512"/>
        <v>64740.635302406365</v>
      </c>
      <c r="CL121" s="372">
        <f t="shared" si="512"/>
        <v>62602.425647576536</v>
      </c>
      <c r="CM121" s="372">
        <f t="shared" si="512"/>
        <v>65778.688616640196</v>
      </c>
      <c r="CN121" s="372">
        <f t="shared" si="512"/>
        <v>64237.96138842911</v>
      </c>
      <c r="CO121" s="372">
        <f t="shared" si="512"/>
        <v>66957.0132583417</v>
      </c>
      <c r="CP121" s="372">
        <f t="shared" si="512"/>
        <v>65054.500185785066</v>
      </c>
      <c r="CQ121" s="372">
        <f t="shared" si="512"/>
        <v>69631.041928148334</v>
      </c>
      <c r="CR121" s="372">
        <f t="shared" si="512"/>
        <v>68321.941420964766</v>
      </c>
      <c r="CS121" s="372">
        <f t="shared" si="512"/>
        <v>71202.107852556423</v>
      </c>
      <c r="CT121" s="372">
        <f t="shared" si="512"/>
        <v>69358.329374688677</v>
      </c>
      <c r="CU121" s="372">
        <f t="shared" si="512"/>
        <v>72621.457269699313</v>
      </c>
      <c r="CV121" s="372">
        <f t="shared" si="512"/>
        <v>71096.086213641014</v>
      </c>
      <c r="CW121" s="372">
        <f t="shared" si="512"/>
        <v>74093.198951822706</v>
      </c>
      <c r="CX121" s="372">
        <f t="shared" si="512"/>
        <v>71999.817175482196</v>
      </c>
      <c r="CY121" s="372">
        <f t="shared" si="512"/>
        <v>75744.918145612406</v>
      </c>
      <c r="CZ121" s="372">
        <f t="shared" si="512"/>
        <v>73982.872409220581</v>
      </c>
      <c r="DA121" s="372">
        <f t="shared" si="512"/>
        <v>77989.070908260386</v>
      </c>
      <c r="DB121" s="372">
        <f t="shared" ref="DB121:EG121" si="513">SUM(DB119:DB120)</f>
        <v>76001.146179736548</v>
      </c>
      <c r="DC121" s="372">
        <f t="shared" si="513"/>
        <v>79960.458506852039</v>
      </c>
      <c r="DD121" s="372">
        <f t="shared" si="513"/>
        <v>78094.416812350973</v>
      </c>
      <c r="DE121" s="372">
        <f t="shared" si="513"/>
        <v>81392.775426729757</v>
      </c>
      <c r="DF121" s="372">
        <f t="shared" si="513"/>
        <v>79087.097479230055</v>
      </c>
      <c r="DG121" s="372">
        <f t="shared" si="513"/>
        <v>83207.173763668849</v>
      </c>
      <c r="DH121" s="372">
        <f t="shared" si="513"/>
        <v>18518.669240499628</v>
      </c>
      <c r="DI121" s="372">
        <f t="shared" si="513"/>
        <v>0</v>
      </c>
      <c r="DJ121" s="372">
        <f t="shared" si="513"/>
        <v>0</v>
      </c>
    </row>
    <row r="124" spans="1:114" ht="14.4" x14ac:dyDescent="0.25">
      <c r="A124" s="129"/>
      <c r="B124" s="129"/>
      <c r="C124" s="130"/>
      <c r="D124" s="131"/>
      <c r="E124" s="131" t="s">
        <v>291</v>
      </c>
      <c r="F124" s="131">
        <v>0</v>
      </c>
      <c r="G124" s="131"/>
      <c r="H124" s="131"/>
      <c r="I124" s="131"/>
      <c r="J124" s="131"/>
      <c r="K124" s="131"/>
      <c r="L124" s="131"/>
      <c r="M124" s="131"/>
      <c r="N124" s="131"/>
      <c r="O124" s="131"/>
      <c r="P124" s="131"/>
      <c r="Q124" s="131"/>
      <c r="R124" s="131"/>
      <c r="S124" s="131"/>
      <c r="T124" s="131"/>
      <c r="U124" s="131"/>
      <c r="V124" s="131"/>
      <c r="W124" s="131"/>
      <c r="X124" s="131"/>
      <c r="Y124" s="131"/>
      <c r="Z124" s="131"/>
      <c r="AA124" s="131"/>
      <c r="AB124" s="131"/>
      <c r="AC124" s="131"/>
      <c r="AD124" s="131"/>
      <c r="AE124" s="131"/>
      <c r="AF124" s="131"/>
      <c r="AG124" s="131"/>
      <c r="AH124" s="131"/>
      <c r="AI124" s="131"/>
      <c r="AJ124" s="131"/>
      <c r="AK124" s="131"/>
      <c r="AL124" s="131"/>
      <c r="AM124" s="131"/>
      <c r="AN124" s="131"/>
      <c r="AO124" s="131"/>
      <c r="AP124" s="131"/>
      <c r="AQ124" s="131"/>
      <c r="AR124" s="131"/>
      <c r="AS124" s="131"/>
      <c r="AT124" s="131"/>
      <c r="AU124" s="131"/>
      <c r="AV124" s="131"/>
      <c r="AW124" s="131"/>
      <c r="AX124" s="131"/>
      <c r="AY124" s="131"/>
      <c r="AZ124" s="131"/>
      <c r="BA124" s="131"/>
      <c r="BB124" s="131"/>
      <c r="BC124" s="131"/>
      <c r="BD124" s="131"/>
      <c r="BE124" s="131"/>
      <c r="BF124" s="131"/>
      <c r="BG124" s="131"/>
      <c r="BH124" s="131"/>
      <c r="BI124" s="131"/>
      <c r="BJ124" s="131"/>
      <c r="BK124" s="131"/>
      <c r="BL124" s="131"/>
      <c r="BM124" s="131"/>
      <c r="BN124" s="131"/>
      <c r="BO124" s="131"/>
      <c r="BP124" s="131"/>
      <c r="BQ124" s="131"/>
      <c r="BR124" s="131"/>
      <c r="BS124" s="131"/>
      <c r="BT124" s="131"/>
      <c r="BU124" s="131"/>
      <c r="BV124" s="131"/>
      <c r="BW124" s="131"/>
      <c r="BX124" s="131"/>
      <c r="BY124" s="131"/>
      <c r="BZ124" s="131"/>
      <c r="CA124" s="131"/>
      <c r="CB124" s="131"/>
      <c r="CC124" s="131"/>
      <c r="CD124" s="131"/>
      <c r="CE124" s="131"/>
      <c r="CF124" s="131"/>
      <c r="CG124" s="131"/>
      <c r="CH124" s="131"/>
      <c r="CI124" s="131"/>
      <c r="CJ124" s="131"/>
      <c r="CK124" s="131"/>
      <c r="CL124" s="131"/>
      <c r="CM124" s="131"/>
      <c r="CN124" s="131"/>
      <c r="CO124" s="131"/>
      <c r="CP124" s="131"/>
      <c r="CQ124" s="131"/>
      <c r="CR124" s="131"/>
      <c r="CS124" s="131"/>
      <c r="CT124" s="131"/>
      <c r="CU124" s="131"/>
      <c r="CV124" s="131"/>
      <c r="CW124" s="131"/>
      <c r="CX124" s="131"/>
      <c r="CY124" s="131"/>
      <c r="CZ124" s="131"/>
      <c r="DA124" s="131"/>
      <c r="DB124" s="131"/>
      <c r="DC124" s="131"/>
      <c r="DD124" s="131"/>
      <c r="DE124" s="131"/>
      <c r="DF124" s="131"/>
      <c r="DG124" s="131"/>
      <c r="DH124" s="131"/>
      <c r="DI124" s="131"/>
      <c r="DJ124" s="131"/>
    </row>
    <row r="125" spans="1:114" s="118" customFormat="1" ht="14.4" x14ac:dyDescent="0.25">
      <c r="A125" s="7"/>
      <c r="B125" s="7"/>
      <c r="C125" s="8"/>
      <c r="D125" s="10"/>
      <c r="E125" s="279" t="str">
        <f>Time!E$34</f>
        <v>Acquisition / initial balance date flag</v>
      </c>
      <c r="F125" s="279">
        <f>Time!F$34</f>
        <v>0</v>
      </c>
      <c r="G125" s="279" t="str">
        <f>Time!G$34</f>
        <v>flag</v>
      </c>
      <c r="H125" s="279">
        <f>Time!H$34</f>
        <v>1</v>
      </c>
      <c r="I125" s="279">
        <f>Time!I$34</f>
        <v>0</v>
      </c>
      <c r="J125" s="279">
        <f>Time!J$34</f>
        <v>0</v>
      </c>
      <c r="K125" s="279">
        <f>Time!K$34</f>
        <v>1</v>
      </c>
      <c r="L125" s="279">
        <f>Time!L$34</f>
        <v>0</v>
      </c>
      <c r="M125" s="279">
        <f>Time!M$34</f>
        <v>0</v>
      </c>
      <c r="N125" s="279">
        <f>Time!N$34</f>
        <v>0</v>
      </c>
      <c r="O125" s="279">
        <f>Time!O$34</f>
        <v>0</v>
      </c>
      <c r="P125" s="279">
        <f>Time!P$34</f>
        <v>0</v>
      </c>
      <c r="Q125" s="279">
        <f>Time!Q$34</f>
        <v>0</v>
      </c>
      <c r="R125" s="279">
        <f>Time!R$34</f>
        <v>0</v>
      </c>
      <c r="S125" s="279">
        <f>Time!S$34</f>
        <v>0</v>
      </c>
      <c r="T125" s="279">
        <f>Time!T$34</f>
        <v>0</v>
      </c>
      <c r="U125" s="279">
        <f>Time!U$34</f>
        <v>0</v>
      </c>
      <c r="V125" s="279">
        <f>Time!V$34</f>
        <v>0</v>
      </c>
      <c r="W125" s="279">
        <f>Time!W$34</f>
        <v>0</v>
      </c>
      <c r="X125" s="279">
        <f>Time!X$34</f>
        <v>0</v>
      </c>
      <c r="Y125" s="279">
        <f>Time!Y$34</f>
        <v>0</v>
      </c>
      <c r="Z125" s="279">
        <f>Time!Z$34</f>
        <v>0</v>
      </c>
      <c r="AA125" s="279">
        <f>Time!AA$34</f>
        <v>0</v>
      </c>
      <c r="AB125" s="279">
        <f>Time!AB$34</f>
        <v>0</v>
      </c>
      <c r="AC125" s="279">
        <f>Time!AC$34</f>
        <v>0</v>
      </c>
      <c r="AD125" s="279">
        <f>Time!AD$34</f>
        <v>0</v>
      </c>
      <c r="AE125" s="279">
        <f>Time!AE$34</f>
        <v>0</v>
      </c>
      <c r="AF125" s="279">
        <f>Time!AF$34</f>
        <v>0</v>
      </c>
      <c r="AG125" s="279">
        <f>Time!AG$34</f>
        <v>0</v>
      </c>
      <c r="AH125" s="279">
        <f>Time!AH$34</f>
        <v>0</v>
      </c>
      <c r="AI125" s="279">
        <f>Time!AI$34</f>
        <v>0</v>
      </c>
      <c r="AJ125" s="279">
        <f>Time!AJ$34</f>
        <v>0</v>
      </c>
      <c r="AK125" s="279">
        <f>Time!AK$34</f>
        <v>0</v>
      </c>
      <c r="AL125" s="279">
        <f>Time!AL$34</f>
        <v>0</v>
      </c>
      <c r="AM125" s="279">
        <f>Time!AM$34</f>
        <v>0</v>
      </c>
      <c r="AN125" s="279">
        <f>Time!AN$34</f>
        <v>0</v>
      </c>
      <c r="AO125" s="279">
        <f>Time!AO$34</f>
        <v>0</v>
      </c>
      <c r="AP125" s="279">
        <f>Time!AP$34</f>
        <v>0</v>
      </c>
      <c r="AQ125" s="279">
        <f>Time!AQ$34</f>
        <v>0</v>
      </c>
      <c r="AR125" s="279">
        <f>Time!AR$34</f>
        <v>0</v>
      </c>
      <c r="AS125" s="279">
        <f>Time!AS$34</f>
        <v>0</v>
      </c>
      <c r="AT125" s="279">
        <f>Time!AT$34</f>
        <v>0</v>
      </c>
      <c r="AU125" s="279">
        <f>Time!AU$34</f>
        <v>0</v>
      </c>
      <c r="AV125" s="279">
        <f>Time!AV$34</f>
        <v>0</v>
      </c>
      <c r="AW125" s="279">
        <f>Time!AW$34</f>
        <v>0</v>
      </c>
      <c r="AX125" s="279">
        <f>Time!AX$34</f>
        <v>0</v>
      </c>
      <c r="AY125" s="279">
        <f>Time!AY$34</f>
        <v>0</v>
      </c>
      <c r="AZ125" s="279">
        <f>Time!AZ$34</f>
        <v>0</v>
      </c>
      <c r="BA125" s="279">
        <f>Time!BA$34</f>
        <v>0</v>
      </c>
      <c r="BB125" s="279">
        <f>Time!BB$34</f>
        <v>0</v>
      </c>
      <c r="BC125" s="279">
        <f>Time!BC$34</f>
        <v>0</v>
      </c>
      <c r="BD125" s="279">
        <f>Time!BD$34</f>
        <v>0</v>
      </c>
      <c r="BE125" s="279">
        <f>Time!BE$34</f>
        <v>0</v>
      </c>
      <c r="BF125" s="279">
        <f>Time!BF$34</f>
        <v>0</v>
      </c>
      <c r="BG125" s="279">
        <f>Time!BG$34</f>
        <v>0</v>
      </c>
      <c r="BH125" s="279">
        <f>Time!BH$34</f>
        <v>0</v>
      </c>
      <c r="BI125" s="279">
        <f>Time!BI$34</f>
        <v>0</v>
      </c>
      <c r="BJ125" s="279">
        <f>Time!BJ$34</f>
        <v>0</v>
      </c>
      <c r="BK125" s="279">
        <f>Time!BK$34</f>
        <v>0</v>
      </c>
      <c r="BL125" s="279">
        <f>Time!BL$34</f>
        <v>0</v>
      </c>
      <c r="BM125" s="279">
        <f>Time!BM$34</f>
        <v>0</v>
      </c>
      <c r="BN125" s="279">
        <f>Time!BN$34</f>
        <v>0</v>
      </c>
      <c r="BO125" s="279">
        <f>Time!BO$34</f>
        <v>0</v>
      </c>
      <c r="BP125" s="279">
        <f>Time!BP$34</f>
        <v>0</v>
      </c>
      <c r="BQ125" s="279">
        <f>Time!BQ$34</f>
        <v>0</v>
      </c>
      <c r="BR125" s="279">
        <f>Time!BR$34</f>
        <v>0</v>
      </c>
      <c r="BS125" s="279">
        <f>Time!BS$34</f>
        <v>0</v>
      </c>
      <c r="BT125" s="279">
        <f>Time!BT$34</f>
        <v>0</v>
      </c>
      <c r="BU125" s="279">
        <f>Time!BU$34</f>
        <v>0</v>
      </c>
      <c r="BV125" s="279">
        <f>Time!BV$34</f>
        <v>0</v>
      </c>
      <c r="BW125" s="279">
        <f>Time!BW$34</f>
        <v>0</v>
      </c>
      <c r="BX125" s="279">
        <f>Time!BX$34</f>
        <v>0</v>
      </c>
      <c r="BY125" s="279">
        <f>Time!BY$34</f>
        <v>0</v>
      </c>
      <c r="BZ125" s="279">
        <f>Time!BZ$34</f>
        <v>0</v>
      </c>
      <c r="CA125" s="279">
        <f>Time!CA$34</f>
        <v>0</v>
      </c>
      <c r="CB125" s="279">
        <f>Time!CB$34</f>
        <v>0</v>
      </c>
      <c r="CC125" s="279">
        <f>Time!CC$34</f>
        <v>0</v>
      </c>
      <c r="CD125" s="279">
        <f>Time!CD$34</f>
        <v>0</v>
      </c>
      <c r="CE125" s="279">
        <f>Time!CE$34</f>
        <v>0</v>
      </c>
      <c r="CF125" s="279">
        <f>Time!CF$34</f>
        <v>0</v>
      </c>
      <c r="CG125" s="279">
        <f>Time!CG$34</f>
        <v>0</v>
      </c>
      <c r="CH125" s="279">
        <f>Time!CH$34</f>
        <v>0</v>
      </c>
      <c r="CI125" s="279">
        <f>Time!CI$34</f>
        <v>0</v>
      </c>
      <c r="CJ125" s="279">
        <f>Time!CJ$34</f>
        <v>0</v>
      </c>
      <c r="CK125" s="279">
        <f>Time!CK$34</f>
        <v>0</v>
      </c>
      <c r="CL125" s="279">
        <f>Time!CL$34</f>
        <v>0</v>
      </c>
      <c r="CM125" s="279">
        <f>Time!CM$34</f>
        <v>0</v>
      </c>
      <c r="CN125" s="279">
        <f>Time!CN$34</f>
        <v>0</v>
      </c>
      <c r="CO125" s="279">
        <f>Time!CO$34</f>
        <v>0</v>
      </c>
      <c r="CP125" s="279">
        <f>Time!CP$34</f>
        <v>0</v>
      </c>
      <c r="CQ125" s="279">
        <f>Time!CQ$34</f>
        <v>0</v>
      </c>
      <c r="CR125" s="279">
        <f>Time!CR$34</f>
        <v>0</v>
      </c>
      <c r="CS125" s="279">
        <f>Time!CS$34</f>
        <v>0</v>
      </c>
      <c r="CT125" s="279">
        <f>Time!CT$34</f>
        <v>0</v>
      </c>
      <c r="CU125" s="279">
        <f>Time!CU$34</f>
        <v>0</v>
      </c>
      <c r="CV125" s="279">
        <f>Time!CV$34</f>
        <v>0</v>
      </c>
      <c r="CW125" s="279">
        <f>Time!CW$34</f>
        <v>0</v>
      </c>
      <c r="CX125" s="279">
        <f>Time!CX$34</f>
        <v>0</v>
      </c>
      <c r="CY125" s="279">
        <f>Time!CY$34</f>
        <v>0</v>
      </c>
      <c r="CZ125" s="279">
        <f>Time!CZ$34</f>
        <v>0</v>
      </c>
      <c r="DA125" s="279">
        <f>Time!DA$34</f>
        <v>0</v>
      </c>
      <c r="DB125" s="279">
        <f>Time!DB$34</f>
        <v>0</v>
      </c>
      <c r="DC125" s="279">
        <f>Time!DC$34</f>
        <v>0</v>
      </c>
      <c r="DD125" s="279">
        <f>Time!DD$34</f>
        <v>0</v>
      </c>
      <c r="DE125" s="279">
        <f>Time!DE$34</f>
        <v>0</v>
      </c>
      <c r="DF125" s="279">
        <f>Time!DF$34</f>
        <v>0</v>
      </c>
      <c r="DG125" s="279">
        <f>Time!DG$34</f>
        <v>0</v>
      </c>
      <c r="DH125" s="279">
        <f>Time!DH$34</f>
        <v>0</v>
      </c>
      <c r="DI125" s="279">
        <f>Time!DI$34</f>
        <v>0</v>
      </c>
      <c r="DJ125" s="279">
        <f>Time!DJ$34</f>
        <v>0</v>
      </c>
    </row>
    <row r="126" spans="1:114" ht="14.4" x14ac:dyDescent="0.25">
      <c r="A126" s="7"/>
      <c r="B126" s="7"/>
      <c r="C126" s="8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</row>
    <row r="127" spans="1:114" ht="14.4" x14ac:dyDescent="0.25">
      <c r="A127" s="7"/>
      <c r="B127" s="7"/>
      <c r="C127" s="8"/>
      <c r="D127" s="10"/>
      <c r="E127" s="10" t="s">
        <v>292</v>
      </c>
      <c r="F127" s="10"/>
      <c r="G127" s="10" t="s">
        <v>57</v>
      </c>
      <c r="H127" s="10"/>
      <c r="I127" s="10"/>
      <c r="J127" s="10">
        <f t="shared" ref="J127:BU127" si="514" xml:space="preserve"> I130</f>
        <v>0</v>
      </c>
      <c r="K127" s="10">
        <f t="shared" si="514"/>
        <v>0</v>
      </c>
      <c r="L127" s="10">
        <f t="shared" si="514"/>
        <v>0</v>
      </c>
      <c r="M127" s="10">
        <f t="shared" si="514"/>
        <v>5838.5381843478244</v>
      </c>
      <c r="N127" s="10">
        <f t="shared" si="514"/>
        <v>5573.6142335999975</v>
      </c>
      <c r="O127" s="10">
        <f t="shared" si="514"/>
        <v>6241.5617316864009</v>
      </c>
      <c r="P127" s="10">
        <f t="shared" si="514"/>
        <v>6057.6767123771097</v>
      </c>
      <c r="Q127" s="10">
        <f t="shared" si="514"/>
        <v>6456.3467350314277</v>
      </c>
      <c r="R127" s="10">
        <f t="shared" si="514"/>
        <v>5833.8504235994697</v>
      </c>
      <c r="S127" s="10">
        <f t="shared" si="514"/>
        <v>6349.3276963615499</v>
      </c>
      <c r="T127" s="10">
        <f t="shared" si="514"/>
        <v>6405.5845527158017</v>
      </c>
      <c r="U127" s="10">
        <f t="shared" si="514"/>
        <v>6605.2576101450541</v>
      </c>
      <c r="V127" s="10">
        <f t="shared" si="514"/>
        <v>6449.2354028055888</v>
      </c>
      <c r="W127" s="10">
        <f t="shared" si="514"/>
        <v>7095.4555962766499</v>
      </c>
      <c r="X127" s="10">
        <f t="shared" si="514"/>
        <v>6981.978644930663</v>
      </c>
      <c r="Y127" s="10">
        <f t="shared" si="514"/>
        <v>7420.6891384878618</v>
      </c>
      <c r="Z127" s="10">
        <f t="shared" si="514"/>
        <v>7034.3781671507386</v>
      </c>
      <c r="AA127" s="10">
        <f t="shared" si="514"/>
        <v>7729.3873295240337</v>
      </c>
      <c r="AB127" s="10">
        <f t="shared" si="514"/>
        <v>7290.5822016315142</v>
      </c>
      <c r="AC127" s="10">
        <f t="shared" si="514"/>
        <v>7732.43287616202</v>
      </c>
      <c r="AD127" s="10">
        <f t="shared" si="514"/>
        <v>7356.2846114507847</v>
      </c>
      <c r="AE127" s="10">
        <f t="shared" si="514"/>
        <v>8239.3809279895577</v>
      </c>
      <c r="AF127" s="10">
        <f t="shared" si="514"/>
        <v>7754.7000531015801</v>
      </c>
      <c r="AG127" s="10">
        <f t="shared" si="514"/>
        <v>8222.2752567151474</v>
      </c>
      <c r="AH127" s="10">
        <f t="shared" si="514"/>
        <v>7824.5850728192599</v>
      </c>
      <c r="AI127" s="10">
        <f t="shared" si="514"/>
        <v>8479.7137914561608</v>
      </c>
      <c r="AJ127" s="10">
        <f t="shared" si="514"/>
        <v>8069.571971604717</v>
      </c>
      <c r="AK127" s="10">
        <f t="shared" si="514"/>
        <v>8560.7479939062541</v>
      </c>
      <c r="AL127" s="10">
        <f t="shared" si="514"/>
        <v>8146.9561477110037</v>
      </c>
      <c r="AM127" s="10">
        <f t="shared" si="514"/>
        <v>8926.8816736634108</v>
      </c>
      <c r="AN127" s="10">
        <f t="shared" si="514"/>
        <v>8402.0364494259338</v>
      </c>
      <c r="AO127" s="10">
        <f t="shared" si="514"/>
        <v>9037.4477885224696</v>
      </c>
      <c r="AP127" s="10">
        <f t="shared" si="514"/>
        <v>8599.4526524784524</v>
      </c>
      <c r="AQ127" s="10">
        <f t="shared" si="514"/>
        <v>9423.9693888289257</v>
      </c>
      <c r="AR127" s="10">
        <f t="shared" si="514"/>
        <v>8868.70057003275</v>
      </c>
      <c r="AS127" s="10">
        <f t="shared" si="514"/>
        <v>9404.404408902119</v>
      </c>
      <c r="AT127" s="10">
        <f t="shared" si="514"/>
        <v>8948.6249139742067</v>
      </c>
      <c r="AU127" s="10">
        <f t="shared" si="514"/>
        <v>9806.6203361326261</v>
      </c>
      <c r="AV127" s="10">
        <f t="shared" si="514"/>
        <v>9228.8053766653611</v>
      </c>
      <c r="AW127" s="10">
        <f t="shared" si="514"/>
        <v>9786.260939565218</v>
      </c>
      <c r="AX127" s="10">
        <f t="shared" si="514"/>
        <v>9311.9749694674683</v>
      </c>
      <c r="AY127" s="10">
        <f t="shared" si="514"/>
        <v>10262.041917522416</v>
      </c>
      <c r="AZ127" s="10">
        <f t="shared" si="514"/>
        <v>9764.8922118271003</v>
      </c>
      <c r="BA127" s="10">
        <f t="shared" si="514"/>
        <v>10354.522993107392</v>
      </c>
      <c r="BB127" s="10">
        <f t="shared" si="514"/>
        <v>9852.8929958795561</v>
      </c>
      <c r="BC127" s="10">
        <f t="shared" si="514"/>
        <v>10797.374436497048</v>
      </c>
      <c r="BD127" s="10">
        <f t="shared" si="514"/>
        <v>10161.385992845055</v>
      </c>
      <c r="BE127" s="10">
        <f t="shared" si="514"/>
        <v>10774.958148264755</v>
      </c>
      <c r="BF127" s="10">
        <f t="shared" si="514"/>
        <v>10252.959961613182</v>
      </c>
      <c r="BG127" s="10">
        <f t="shared" si="514"/>
        <v>11194.11790455439</v>
      </c>
      <c r="BH127" s="10">
        <f t="shared" si="514"/>
        <v>10532.351574536398</v>
      </c>
      <c r="BI127" s="10">
        <f t="shared" si="514"/>
        <v>10792.816903442072</v>
      </c>
      <c r="BJ127" s="10">
        <f t="shared" si="514"/>
        <v>11009.110318328108</v>
      </c>
      <c r="BK127" s="10">
        <f t="shared" si="514"/>
        <v>11211.048358537562</v>
      </c>
      <c r="BL127" s="10">
        <f t="shared" si="514"/>
        <v>11310.486674967491</v>
      </c>
      <c r="BM127" s="10">
        <f t="shared" si="514"/>
        <v>11187.773247271471</v>
      </c>
      <c r="BN127" s="10">
        <f t="shared" si="514"/>
        <v>11412.416289122011</v>
      </c>
      <c r="BO127" s="10">
        <f t="shared" si="514"/>
        <v>11538.061198217911</v>
      </c>
      <c r="BP127" s="10">
        <f t="shared" si="514"/>
        <v>11769.737789022736</v>
      </c>
      <c r="BQ127" s="10">
        <f t="shared" si="514"/>
        <v>11642.041704081414</v>
      </c>
      <c r="BR127" s="10">
        <f t="shared" si="514"/>
        <v>11462.326363784261</v>
      </c>
      <c r="BS127" s="10">
        <f t="shared" si="514"/>
        <v>12566.853804719154</v>
      </c>
      <c r="BT127" s="10">
        <f t="shared" si="514"/>
        <v>11821.210542638044</v>
      </c>
      <c r="BU127" s="10">
        <f t="shared" si="514"/>
        <v>12540.763923450657</v>
      </c>
      <c r="BV127" s="10">
        <f t="shared" ref="BV127:DJ127" si="515" xml:space="preserve"> BU130</f>
        <v>11927.742778082618</v>
      </c>
      <c r="BW127" s="10">
        <f t="shared" si="515"/>
        <v>13077.118462274506</v>
      </c>
      <c r="BX127" s="10">
        <f t="shared" si="515"/>
        <v>12083.314342558122</v>
      </c>
      <c r="BY127" s="10">
        <f t="shared" si="515"/>
        <v>11391.470053003257</v>
      </c>
      <c r="BZ127" s="10">
        <f t="shared" si="515"/>
        <v>12189.969949233018</v>
      </c>
      <c r="CA127" s="10">
        <f t="shared" si="515"/>
        <v>11779.283375969389</v>
      </c>
      <c r="CB127" s="10">
        <f t="shared" si="515"/>
        <v>12636.710247284944</v>
      </c>
      <c r="CC127" s="10">
        <f t="shared" si="515"/>
        <v>12145.913801329552</v>
      </c>
      <c r="CD127" s="10">
        <f t="shared" si="515"/>
        <v>12990.626491312789</v>
      </c>
      <c r="CE127" s="10">
        <f t="shared" si="515"/>
        <v>11780.463272329609</v>
      </c>
      <c r="CF127" s="10">
        <f t="shared" si="515"/>
        <v>12588.107265706865</v>
      </c>
      <c r="CG127" s="10">
        <f t="shared" si="515"/>
        <v>12469.073431635057</v>
      </c>
      <c r="CH127" s="10">
        <f t="shared" si="515"/>
        <v>12934.811484245671</v>
      </c>
      <c r="CI127" s="10">
        <f t="shared" si="515"/>
        <v>12846.629625263224</v>
      </c>
      <c r="CJ127" s="10">
        <f t="shared" si="515"/>
        <v>13606.845545163829</v>
      </c>
      <c r="CK127" s="10">
        <f t="shared" si="515"/>
        <v>13325.037858926051</v>
      </c>
      <c r="CL127" s="10">
        <f t="shared" si="515"/>
        <v>14282.110400966754</v>
      </c>
      <c r="CM127" s="10">
        <f t="shared" si="515"/>
        <v>13805.804356174231</v>
      </c>
      <c r="CN127" s="10">
        <f t="shared" si="515"/>
        <v>14640.249087455217</v>
      </c>
      <c r="CO127" s="10">
        <f t="shared" si="515"/>
        <v>13777.142305826077</v>
      </c>
      <c r="CP127" s="10">
        <f t="shared" si="515"/>
        <v>14772.186375698773</v>
      </c>
      <c r="CQ127" s="10">
        <f t="shared" si="515"/>
        <v>14366.375374310366</v>
      </c>
      <c r="CR127" s="10">
        <f t="shared" si="515"/>
        <v>15567.511705306475</v>
      </c>
      <c r="CS127" s="10">
        <f t="shared" si="515"/>
        <v>14654.008254349523</v>
      </c>
      <c r="CT127" s="10">
        <f t="shared" si="515"/>
        <v>15707.805443946345</v>
      </c>
      <c r="CU127" s="10">
        <f t="shared" si="515"/>
        <v>15112.823642462638</v>
      </c>
      <c r="CV127" s="10">
        <f t="shared" si="515"/>
        <v>16199.615106263853</v>
      </c>
      <c r="CW127" s="10">
        <f t="shared" si="515"/>
        <v>15249.019752049222</v>
      </c>
      <c r="CX127" s="10">
        <f t="shared" si="515"/>
        <v>16345.605333270403</v>
      </c>
      <c r="CY127" s="10">
        <f t="shared" si="515"/>
        <v>15901.203383489075</v>
      </c>
      <c r="CZ127" s="10">
        <f t="shared" si="515"/>
        <v>16857.384440034744</v>
      </c>
      <c r="DA127" s="10">
        <f t="shared" si="515"/>
        <v>15868.191102551631</v>
      </c>
      <c r="DB127" s="10">
        <f t="shared" si="515"/>
        <v>17255.799946030209</v>
      </c>
      <c r="DC127" s="10">
        <f t="shared" si="515"/>
        <v>16784.384638201809</v>
      </c>
      <c r="DD127" s="10">
        <f t="shared" si="515"/>
        <v>17796.077146098658</v>
      </c>
      <c r="DE127" s="10">
        <f t="shared" si="515"/>
        <v>16749.538796181208</v>
      </c>
      <c r="DF127" s="10">
        <f t="shared" si="515"/>
        <v>17956.454619596814</v>
      </c>
      <c r="DG127" s="10">
        <f t="shared" si="515"/>
        <v>17465.897959895199</v>
      </c>
      <c r="DH127" s="10">
        <f t="shared" si="515"/>
        <v>18518.669240499628</v>
      </c>
      <c r="DI127" s="10">
        <f t="shared" si="515"/>
        <v>0</v>
      </c>
      <c r="DJ127" s="10">
        <f t="shared" si="515"/>
        <v>0</v>
      </c>
    </row>
    <row r="128" spans="1:114" ht="14.4" x14ac:dyDescent="0.25">
      <c r="A128" s="7"/>
      <c r="B128" s="7"/>
      <c r="C128" s="8"/>
      <c r="D128" s="9" t="s">
        <v>74</v>
      </c>
      <c r="E128" s="380" t="str">
        <f t="shared" ref="E128:AJ128" si="516" xml:space="preserve"> E$110</f>
        <v>Operating Revenue</v>
      </c>
      <c r="F128" s="380">
        <f t="shared" si="516"/>
        <v>0</v>
      </c>
      <c r="G128" s="380" t="str">
        <f t="shared" si="516"/>
        <v>$ 000s</v>
      </c>
      <c r="H128" s="380">
        <f t="shared" si="516"/>
        <v>5090178.5395155409</v>
      </c>
      <c r="I128" s="380">
        <f t="shared" si="516"/>
        <v>0</v>
      </c>
      <c r="J128" s="380">
        <f t="shared" si="516"/>
        <v>0</v>
      </c>
      <c r="K128" s="380">
        <f t="shared" si="516"/>
        <v>0</v>
      </c>
      <c r="L128" s="380">
        <f t="shared" si="516"/>
        <v>26857.275647999999</v>
      </c>
      <c r="M128" s="380">
        <f t="shared" si="516"/>
        <v>25638.625474559994</v>
      </c>
      <c r="N128" s="380">
        <f t="shared" si="516"/>
        <v>28087.027792588797</v>
      </c>
      <c r="O128" s="380">
        <f t="shared" si="516"/>
        <v>27562.429041315834</v>
      </c>
      <c r="P128" s="380">
        <f t="shared" si="516"/>
        <v>29699.194981144552</v>
      </c>
      <c r="Q128" s="380">
        <f t="shared" si="516"/>
        <v>26835.711948557589</v>
      </c>
      <c r="R128" s="380">
        <f t="shared" si="516"/>
        <v>28889.441018445028</v>
      </c>
      <c r="S128" s="380">
        <f t="shared" si="516"/>
        <v>29145.409714856905</v>
      </c>
      <c r="T128" s="380">
        <f t="shared" si="516"/>
        <v>30384.185006667256</v>
      </c>
      <c r="U128" s="380">
        <f t="shared" si="516"/>
        <v>29666.48285290573</v>
      </c>
      <c r="V128" s="380">
        <f t="shared" si="516"/>
        <v>31929.550183244926</v>
      </c>
      <c r="W128" s="380">
        <f t="shared" si="516"/>
        <v>31768.002834434534</v>
      </c>
      <c r="X128" s="380">
        <f t="shared" si="516"/>
        <v>34135.170037044154</v>
      </c>
      <c r="Y128" s="380">
        <f t="shared" si="516"/>
        <v>32358.139568893424</v>
      </c>
      <c r="Z128" s="380">
        <f t="shared" si="516"/>
        <v>34782.24298285813</v>
      </c>
      <c r="AA128" s="380">
        <f t="shared" si="516"/>
        <v>33172.149017423391</v>
      </c>
      <c r="AB128" s="380">
        <f t="shared" si="516"/>
        <v>35569.191230345292</v>
      </c>
      <c r="AC128" s="380">
        <f t="shared" si="516"/>
        <v>33838.9092126736</v>
      </c>
      <c r="AD128" s="380">
        <f t="shared" si="516"/>
        <v>37077.214175953006</v>
      </c>
      <c r="AE128" s="380">
        <f t="shared" si="516"/>
        <v>35283.885241612188</v>
      </c>
      <c r="AF128" s="380">
        <f t="shared" si="516"/>
        <v>37822.466180889664</v>
      </c>
      <c r="AG128" s="380">
        <f t="shared" si="516"/>
        <v>35993.091334968587</v>
      </c>
      <c r="AH128" s="380">
        <f t="shared" si="516"/>
        <v>38582.697751125539</v>
      </c>
      <c r="AI128" s="380">
        <f t="shared" si="516"/>
        <v>36716.552470801456</v>
      </c>
      <c r="AJ128" s="380">
        <f t="shared" si="516"/>
        <v>39379.440771968781</v>
      </c>
      <c r="AK128" s="380">
        <f t="shared" ref="AK128:BP128" si="517" xml:space="preserve"> AK$110</f>
        <v>37475.998279470645</v>
      </c>
      <c r="AL128" s="380">
        <f t="shared" si="517"/>
        <v>40170.967531485367</v>
      </c>
      <c r="AM128" s="380">
        <f t="shared" si="517"/>
        <v>38229.265844888003</v>
      </c>
      <c r="AN128" s="380">
        <f t="shared" si="517"/>
        <v>41572.259827203372</v>
      </c>
      <c r="AO128" s="380">
        <f t="shared" si="517"/>
        <v>39557.482201400868</v>
      </c>
      <c r="AP128" s="380">
        <f t="shared" si="517"/>
        <v>42407.862249730169</v>
      </c>
      <c r="AQ128" s="380">
        <f t="shared" si="517"/>
        <v>40352.587593649019</v>
      </c>
      <c r="AR128" s="380">
        <f t="shared" si="517"/>
        <v>43260.26028094974</v>
      </c>
      <c r="AS128" s="380">
        <f t="shared" si="517"/>
        <v>41163.674604281361</v>
      </c>
      <c r="AT128" s="380">
        <f t="shared" si="517"/>
        <v>44129.791512596828</v>
      </c>
      <c r="AU128" s="380">
        <f t="shared" si="517"/>
        <v>41991.064463827417</v>
      </c>
      <c r="AV128" s="380">
        <f t="shared" si="517"/>
        <v>45016.800322000025</v>
      </c>
      <c r="AW128" s="380">
        <f t="shared" si="517"/>
        <v>42835.084859550363</v>
      </c>
      <c r="AX128" s="380">
        <f t="shared" si="517"/>
        <v>46692.29072472699</v>
      </c>
      <c r="AY128" s="380">
        <f t="shared" si="517"/>
        <v>44430.259563813321</v>
      </c>
      <c r="AZ128" s="380">
        <f t="shared" si="517"/>
        <v>47630.805768294005</v>
      </c>
      <c r="BA128" s="380">
        <f t="shared" si="517"/>
        <v>45323.307781045958</v>
      </c>
      <c r="BB128" s="380">
        <f t="shared" si="517"/>
        <v>48588.184964236716</v>
      </c>
      <c r="BC128" s="380">
        <f t="shared" si="517"/>
        <v>46234.306267444998</v>
      </c>
      <c r="BD128" s="380">
        <f t="shared" si="517"/>
        <v>49564.807482017874</v>
      </c>
      <c r="BE128" s="380">
        <f t="shared" si="517"/>
        <v>47163.61582342063</v>
      </c>
      <c r="BF128" s="380">
        <f t="shared" si="517"/>
        <v>50373.53057049476</v>
      </c>
      <c r="BG128" s="380">
        <f t="shared" si="517"/>
        <v>47922.1996641406</v>
      </c>
      <c r="BH128" s="380">
        <f t="shared" si="517"/>
        <v>49646.95775583353</v>
      </c>
      <c r="BI128" s="380">
        <f t="shared" si="517"/>
        <v>50641.90746430929</v>
      </c>
      <c r="BJ128" s="380">
        <f t="shared" si="517"/>
        <v>50449.717613419045</v>
      </c>
      <c r="BK128" s="380">
        <f t="shared" si="517"/>
        <v>51462.714371102084</v>
      </c>
      <c r="BL128" s="380">
        <f t="shared" si="517"/>
        <v>51463.756937448758</v>
      </c>
      <c r="BM128" s="380">
        <f t="shared" si="517"/>
        <v>52497.114929961244</v>
      </c>
      <c r="BN128" s="380">
        <f t="shared" si="517"/>
        <v>52498.178451891486</v>
      </c>
      <c r="BO128" s="380">
        <f t="shared" si="517"/>
        <v>53552.306940053459</v>
      </c>
      <c r="BP128" s="380">
        <f t="shared" si="517"/>
        <v>53553.391838774507</v>
      </c>
      <c r="BQ128" s="380">
        <f t="shared" ref="BQ128:CV128" si="518" xml:space="preserve"> BQ$110</f>
        <v>52726.701273407612</v>
      </c>
      <c r="BR128" s="380">
        <f t="shared" si="518"/>
        <v>56550.842121236201</v>
      </c>
      <c r="BS128" s="380">
        <f t="shared" si="518"/>
        <v>53786.507969003098</v>
      </c>
      <c r="BT128" s="380">
        <f t="shared" si="518"/>
        <v>57687.514047873054</v>
      </c>
      <c r="BU128" s="380">
        <f t="shared" si="518"/>
        <v>54867.616779180062</v>
      </c>
      <c r="BV128" s="380">
        <f t="shared" si="518"/>
        <v>58847.033080235298</v>
      </c>
      <c r="BW128" s="380">
        <f t="shared" si="518"/>
        <v>54979.08025863942</v>
      </c>
      <c r="BX128" s="380">
        <f t="shared" si="518"/>
        <v>52400.762243814985</v>
      </c>
      <c r="BY128" s="380">
        <f t="shared" si="518"/>
        <v>56073.861766471877</v>
      </c>
      <c r="BZ128" s="380">
        <f t="shared" si="518"/>
        <v>53006.775191862267</v>
      </c>
      <c r="CA128" s="380">
        <f t="shared" si="518"/>
        <v>57497.031625146446</v>
      </c>
      <c r="CB128" s="380">
        <f t="shared" si="518"/>
        <v>55871.203486115919</v>
      </c>
      <c r="CC128" s="380">
        <f t="shared" si="518"/>
        <v>59756.881860038826</v>
      </c>
      <c r="CD128" s="380">
        <f t="shared" si="518"/>
        <v>53601.107889099723</v>
      </c>
      <c r="CE128" s="380">
        <f t="shared" si="518"/>
        <v>57275.888058966208</v>
      </c>
      <c r="CF128" s="380">
        <f t="shared" si="518"/>
        <v>57357.737785521262</v>
      </c>
      <c r="CG128" s="380">
        <f t="shared" si="518"/>
        <v>59500.132827530106</v>
      </c>
      <c r="CH128" s="380">
        <f t="shared" si="518"/>
        <v>57809.833313684503</v>
      </c>
      <c r="CI128" s="380">
        <f t="shared" si="518"/>
        <v>61911.14723049543</v>
      </c>
      <c r="CJ128" s="380">
        <f t="shared" si="518"/>
        <v>61295.174151059851</v>
      </c>
      <c r="CK128" s="380">
        <f t="shared" si="518"/>
        <v>65697.707844447068</v>
      </c>
      <c r="CL128" s="380">
        <f t="shared" si="518"/>
        <v>62126.119602784005</v>
      </c>
      <c r="CM128" s="380">
        <f t="shared" si="518"/>
        <v>66613.133347921175</v>
      </c>
      <c r="CN128" s="380">
        <f t="shared" si="518"/>
        <v>63374.85460679997</v>
      </c>
      <c r="CO128" s="380">
        <f t="shared" si="518"/>
        <v>67952.057328214403</v>
      </c>
      <c r="CP128" s="380">
        <f t="shared" si="518"/>
        <v>64648.689184396659</v>
      </c>
      <c r="CQ128" s="380">
        <f t="shared" si="518"/>
        <v>70832.178259144435</v>
      </c>
      <c r="CR128" s="380">
        <f t="shared" si="518"/>
        <v>67408.437970007813</v>
      </c>
      <c r="CS128" s="380">
        <f t="shared" si="518"/>
        <v>72255.905042153245</v>
      </c>
      <c r="CT128" s="380">
        <f t="shared" si="518"/>
        <v>68763.34757320497</v>
      </c>
      <c r="CU128" s="380">
        <f t="shared" si="518"/>
        <v>73708.248733500528</v>
      </c>
      <c r="CV128" s="380">
        <f t="shared" si="518"/>
        <v>70145.490859426383</v>
      </c>
      <c r="CW128" s="380">
        <f t="shared" ref="CW128:DJ128" si="519" xml:space="preserve"> CW$110</f>
        <v>75189.784533043887</v>
      </c>
      <c r="CX128" s="380">
        <f t="shared" si="519"/>
        <v>71555.415225700868</v>
      </c>
      <c r="CY128" s="380">
        <f t="shared" si="519"/>
        <v>76701.099202158075</v>
      </c>
      <c r="CZ128" s="380">
        <f t="shared" si="519"/>
        <v>72993.679071737468</v>
      </c>
      <c r="DA128" s="380">
        <f t="shared" si="519"/>
        <v>79376.679751738964</v>
      </c>
      <c r="DB128" s="380">
        <f t="shared" si="519"/>
        <v>75529.730871908148</v>
      </c>
      <c r="DC128" s="380">
        <f t="shared" si="519"/>
        <v>80972.151014748888</v>
      </c>
      <c r="DD128" s="380">
        <f t="shared" si="519"/>
        <v>77047.878462433524</v>
      </c>
      <c r="DE128" s="380">
        <f t="shared" si="519"/>
        <v>82599.691250145363</v>
      </c>
      <c r="DF128" s="380">
        <f t="shared" si="519"/>
        <v>78596.54081952844</v>
      </c>
      <c r="DG128" s="380">
        <f t="shared" si="519"/>
        <v>84259.945044273278</v>
      </c>
      <c r="DH128" s="380">
        <f t="shared" si="519"/>
        <v>0</v>
      </c>
      <c r="DI128" s="380">
        <f t="shared" si="519"/>
        <v>0</v>
      </c>
      <c r="DJ128" s="380">
        <f t="shared" si="519"/>
        <v>0</v>
      </c>
    </row>
    <row r="129" spans="1:114" ht="14.4" x14ac:dyDescent="0.25">
      <c r="A129" s="7"/>
      <c r="B129" s="7"/>
      <c r="C129" s="8"/>
      <c r="D129" s="9" t="s">
        <v>52</v>
      </c>
      <c r="E129" s="380" t="str">
        <f t="shared" ref="E129:AJ129" si="520" xml:space="preserve"> E$121</f>
        <v>cash Received</v>
      </c>
      <c r="F129" s="380">
        <f t="shared" si="520"/>
        <v>0</v>
      </c>
      <c r="G129" s="380" t="str">
        <f t="shared" si="520"/>
        <v>$ 000s</v>
      </c>
      <c r="H129" s="380">
        <f t="shared" si="520"/>
        <v>5090178.5395155419</v>
      </c>
      <c r="I129" s="380">
        <f t="shared" si="520"/>
        <v>0</v>
      </c>
      <c r="J129" s="380">
        <f t="shared" si="520"/>
        <v>0</v>
      </c>
      <c r="K129" s="380">
        <f t="shared" si="520"/>
        <v>0</v>
      </c>
      <c r="L129" s="380">
        <f t="shared" si="520"/>
        <v>21018.737463652174</v>
      </c>
      <c r="M129" s="380">
        <f t="shared" si="520"/>
        <v>25903.549425307821</v>
      </c>
      <c r="N129" s="380">
        <f t="shared" si="520"/>
        <v>27419.080294502397</v>
      </c>
      <c r="O129" s="380">
        <f t="shared" si="520"/>
        <v>27746.314060625129</v>
      </c>
      <c r="P129" s="380">
        <f t="shared" si="520"/>
        <v>29300.524958490238</v>
      </c>
      <c r="Q129" s="380">
        <f t="shared" si="520"/>
        <v>27458.208259989544</v>
      </c>
      <c r="R129" s="380">
        <f t="shared" si="520"/>
        <v>28373.963745682951</v>
      </c>
      <c r="S129" s="380">
        <f t="shared" si="520"/>
        <v>29089.152858502654</v>
      </c>
      <c r="T129" s="380">
        <f t="shared" si="520"/>
        <v>30184.511949238004</v>
      </c>
      <c r="U129" s="380">
        <f t="shared" si="520"/>
        <v>29822.505060245192</v>
      </c>
      <c r="V129" s="380">
        <f t="shared" si="520"/>
        <v>31283.329989773865</v>
      </c>
      <c r="W129" s="380">
        <f t="shared" si="520"/>
        <v>31881.479785780517</v>
      </c>
      <c r="X129" s="380">
        <f t="shared" si="520"/>
        <v>33696.459543486955</v>
      </c>
      <c r="Y129" s="380">
        <f t="shared" si="520"/>
        <v>32744.450540230544</v>
      </c>
      <c r="Z129" s="380">
        <f t="shared" si="520"/>
        <v>34087.233820484835</v>
      </c>
      <c r="AA129" s="380">
        <f t="shared" si="520"/>
        <v>33610.954145315911</v>
      </c>
      <c r="AB129" s="380">
        <f t="shared" si="520"/>
        <v>35127.340555814786</v>
      </c>
      <c r="AC129" s="380">
        <f t="shared" si="520"/>
        <v>34215.057477384835</v>
      </c>
      <c r="AD129" s="380">
        <f t="shared" si="520"/>
        <v>36194.117859414233</v>
      </c>
      <c r="AE129" s="380">
        <f t="shared" si="520"/>
        <v>35768.566116500166</v>
      </c>
      <c r="AF129" s="380">
        <f t="shared" si="520"/>
        <v>37354.890977276096</v>
      </c>
      <c r="AG129" s="380">
        <f t="shared" si="520"/>
        <v>36390.781518864474</v>
      </c>
      <c r="AH129" s="380">
        <f t="shared" si="520"/>
        <v>37927.569032488638</v>
      </c>
      <c r="AI129" s="380">
        <f t="shared" si="520"/>
        <v>37126.6942906529</v>
      </c>
      <c r="AJ129" s="380">
        <f t="shared" si="520"/>
        <v>38888.264749667243</v>
      </c>
      <c r="AK129" s="380">
        <f t="shared" ref="AK129:BP129" si="521" xml:space="preserve"> AK$121</f>
        <v>37889.790125665895</v>
      </c>
      <c r="AL129" s="380">
        <f t="shared" si="521"/>
        <v>39391.04200553296</v>
      </c>
      <c r="AM129" s="380">
        <f t="shared" si="521"/>
        <v>38754.11106912548</v>
      </c>
      <c r="AN129" s="380">
        <f t="shared" si="521"/>
        <v>40936.848488106836</v>
      </c>
      <c r="AO129" s="380">
        <f t="shared" si="521"/>
        <v>39995.477337444885</v>
      </c>
      <c r="AP129" s="380">
        <f t="shared" si="521"/>
        <v>41583.345513379696</v>
      </c>
      <c r="AQ129" s="380">
        <f t="shared" si="521"/>
        <v>40907.856412445195</v>
      </c>
      <c r="AR129" s="380">
        <f t="shared" si="521"/>
        <v>42724.556442080371</v>
      </c>
      <c r="AS129" s="380">
        <f t="shared" si="521"/>
        <v>41619.454099209273</v>
      </c>
      <c r="AT129" s="380">
        <f t="shared" si="521"/>
        <v>43271.796090438409</v>
      </c>
      <c r="AU129" s="380">
        <f t="shared" si="521"/>
        <v>42568.879423294682</v>
      </c>
      <c r="AV129" s="380">
        <f t="shared" si="521"/>
        <v>44459.344759100168</v>
      </c>
      <c r="AW129" s="380">
        <f t="shared" si="521"/>
        <v>43309.370829648113</v>
      </c>
      <c r="AX129" s="380">
        <f t="shared" si="521"/>
        <v>45742.223776672043</v>
      </c>
      <c r="AY129" s="380">
        <f t="shared" si="521"/>
        <v>44927.409269508636</v>
      </c>
      <c r="AZ129" s="380">
        <f t="shared" si="521"/>
        <v>47041.174987013714</v>
      </c>
      <c r="BA129" s="380">
        <f t="shared" si="521"/>
        <v>45824.937778273794</v>
      </c>
      <c r="BB129" s="380">
        <f t="shared" si="521"/>
        <v>47643.703523619224</v>
      </c>
      <c r="BC129" s="380">
        <f t="shared" si="521"/>
        <v>46870.294711096991</v>
      </c>
      <c r="BD129" s="380">
        <f t="shared" si="521"/>
        <v>48951.235326598173</v>
      </c>
      <c r="BE129" s="380">
        <f t="shared" si="521"/>
        <v>47685.614010072204</v>
      </c>
      <c r="BF129" s="380">
        <f t="shared" si="521"/>
        <v>49432.372627553552</v>
      </c>
      <c r="BG129" s="380">
        <f t="shared" si="521"/>
        <v>48583.965994158592</v>
      </c>
      <c r="BH129" s="380">
        <f t="shared" si="521"/>
        <v>49386.492426927856</v>
      </c>
      <c r="BI129" s="380">
        <f t="shared" si="521"/>
        <v>50425.614049423253</v>
      </c>
      <c r="BJ129" s="380">
        <f t="shared" si="521"/>
        <v>50247.779573209591</v>
      </c>
      <c r="BK129" s="380">
        <f t="shared" si="521"/>
        <v>51363.276054672155</v>
      </c>
      <c r="BL129" s="380">
        <f t="shared" si="521"/>
        <v>51586.470365144778</v>
      </c>
      <c r="BM129" s="380">
        <f t="shared" si="521"/>
        <v>52272.471888110704</v>
      </c>
      <c r="BN129" s="380">
        <f t="shared" si="521"/>
        <v>52372.533542795587</v>
      </c>
      <c r="BO129" s="380">
        <f t="shared" si="521"/>
        <v>53320.630349248633</v>
      </c>
      <c r="BP129" s="380">
        <f t="shared" si="521"/>
        <v>53681.08792371583</v>
      </c>
      <c r="BQ129" s="380">
        <f t="shared" ref="BQ129:CV129" si="522" xml:space="preserve"> BQ$121</f>
        <v>52906.416613704765</v>
      </c>
      <c r="BR129" s="380">
        <f t="shared" si="522"/>
        <v>55446.314680301308</v>
      </c>
      <c r="BS129" s="380">
        <f t="shared" si="522"/>
        <v>54532.151231084208</v>
      </c>
      <c r="BT129" s="380">
        <f t="shared" si="522"/>
        <v>56967.960667060433</v>
      </c>
      <c r="BU129" s="380">
        <f t="shared" si="522"/>
        <v>55480.6379245481</v>
      </c>
      <c r="BV129" s="380">
        <f t="shared" si="522"/>
        <v>57697.657396043403</v>
      </c>
      <c r="BW129" s="380">
        <f t="shared" si="522"/>
        <v>55972.884378355811</v>
      </c>
      <c r="BX129" s="380">
        <f t="shared" si="522"/>
        <v>53092.60653336985</v>
      </c>
      <c r="BY129" s="380">
        <f t="shared" si="522"/>
        <v>55275.361870242115</v>
      </c>
      <c r="BZ129" s="380">
        <f t="shared" si="522"/>
        <v>53417.461765125896</v>
      </c>
      <c r="CA129" s="380">
        <f t="shared" si="522"/>
        <v>56639.604753830899</v>
      </c>
      <c r="CB129" s="380">
        <f t="shared" si="522"/>
        <v>56361.999932071318</v>
      </c>
      <c r="CC129" s="380">
        <f t="shared" si="522"/>
        <v>58912.169170055589</v>
      </c>
      <c r="CD129" s="380">
        <f t="shared" si="522"/>
        <v>54811.271108082903</v>
      </c>
      <c r="CE129" s="380">
        <f t="shared" si="522"/>
        <v>56468.244065588959</v>
      </c>
      <c r="CF129" s="380">
        <f t="shared" si="522"/>
        <v>57476.77161959307</v>
      </c>
      <c r="CG129" s="380">
        <f t="shared" si="522"/>
        <v>59034.394774919492</v>
      </c>
      <c r="CH129" s="380">
        <f t="shared" si="522"/>
        <v>57898.01517266695</v>
      </c>
      <c r="CI129" s="380">
        <f t="shared" si="522"/>
        <v>61150.931310594824</v>
      </c>
      <c r="CJ129" s="380">
        <f t="shared" si="522"/>
        <v>61576.98183729763</v>
      </c>
      <c r="CK129" s="380">
        <f t="shared" si="522"/>
        <v>64740.635302406365</v>
      </c>
      <c r="CL129" s="380">
        <f t="shared" si="522"/>
        <v>62602.425647576536</v>
      </c>
      <c r="CM129" s="380">
        <f t="shared" si="522"/>
        <v>65778.688616640196</v>
      </c>
      <c r="CN129" s="380">
        <f t="shared" si="522"/>
        <v>64237.96138842911</v>
      </c>
      <c r="CO129" s="380">
        <f t="shared" si="522"/>
        <v>66957.0132583417</v>
      </c>
      <c r="CP129" s="380">
        <f t="shared" si="522"/>
        <v>65054.500185785066</v>
      </c>
      <c r="CQ129" s="380">
        <f t="shared" si="522"/>
        <v>69631.041928148334</v>
      </c>
      <c r="CR129" s="380">
        <f t="shared" si="522"/>
        <v>68321.941420964766</v>
      </c>
      <c r="CS129" s="380">
        <f t="shared" si="522"/>
        <v>71202.107852556423</v>
      </c>
      <c r="CT129" s="380">
        <f t="shared" si="522"/>
        <v>69358.329374688677</v>
      </c>
      <c r="CU129" s="380">
        <f t="shared" si="522"/>
        <v>72621.457269699313</v>
      </c>
      <c r="CV129" s="380">
        <f t="shared" si="522"/>
        <v>71096.086213641014</v>
      </c>
      <c r="CW129" s="380">
        <f t="shared" ref="CW129:DJ129" si="523" xml:space="preserve"> CW$121</f>
        <v>74093.198951822706</v>
      </c>
      <c r="CX129" s="380">
        <f t="shared" si="523"/>
        <v>71999.817175482196</v>
      </c>
      <c r="CY129" s="380">
        <f t="shared" si="523"/>
        <v>75744.918145612406</v>
      </c>
      <c r="CZ129" s="380">
        <f t="shared" si="523"/>
        <v>73982.872409220581</v>
      </c>
      <c r="DA129" s="380">
        <f t="shared" si="523"/>
        <v>77989.070908260386</v>
      </c>
      <c r="DB129" s="380">
        <f t="shared" si="523"/>
        <v>76001.146179736548</v>
      </c>
      <c r="DC129" s="380">
        <f t="shared" si="523"/>
        <v>79960.458506852039</v>
      </c>
      <c r="DD129" s="380">
        <f t="shared" si="523"/>
        <v>78094.416812350973</v>
      </c>
      <c r="DE129" s="380">
        <f t="shared" si="523"/>
        <v>81392.775426729757</v>
      </c>
      <c r="DF129" s="380">
        <f t="shared" si="523"/>
        <v>79087.097479230055</v>
      </c>
      <c r="DG129" s="380">
        <f t="shared" si="523"/>
        <v>83207.173763668849</v>
      </c>
      <c r="DH129" s="380">
        <f t="shared" si="523"/>
        <v>18518.669240499628</v>
      </c>
      <c r="DI129" s="380">
        <f t="shared" si="523"/>
        <v>0</v>
      </c>
      <c r="DJ129" s="380">
        <f t="shared" si="523"/>
        <v>0</v>
      </c>
    </row>
    <row r="130" spans="1:114" s="278" customFormat="1" ht="14.4" x14ac:dyDescent="0.25">
      <c r="A130" s="364"/>
      <c r="B130" s="364"/>
      <c r="C130" s="365"/>
      <c r="D130" s="366"/>
      <c r="E130" s="366" t="s">
        <v>293</v>
      </c>
      <c r="F130" s="366"/>
      <c r="G130" s="367" t="s">
        <v>57</v>
      </c>
      <c r="H130" s="366"/>
      <c r="I130" s="366"/>
      <c r="J130" s="366">
        <f xml:space="preserve"> IF(J125 = 1, $F124, J127 + J128 - J129)</f>
        <v>0</v>
      </c>
      <c r="K130" s="366">
        <f t="shared" ref="K130:BV130" si="524" xml:space="preserve"> IF(K125 = 1, $F124, K127 + K128 - K129)</f>
        <v>0</v>
      </c>
      <c r="L130" s="366">
        <f t="shared" si="524"/>
        <v>5838.5381843478244</v>
      </c>
      <c r="M130" s="366">
        <f t="shared" si="524"/>
        <v>5573.6142335999975</v>
      </c>
      <c r="N130" s="366">
        <f t="shared" si="524"/>
        <v>6241.5617316864009</v>
      </c>
      <c r="O130" s="366">
        <f t="shared" si="524"/>
        <v>6057.6767123771097</v>
      </c>
      <c r="P130" s="366">
        <f t="shared" si="524"/>
        <v>6456.3467350314277</v>
      </c>
      <c r="Q130" s="366">
        <f t="shared" si="524"/>
        <v>5833.8504235994697</v>
      </c>
      <c r="R130" s="366">
        <f t="shared" si="524"/>
        <v>6349.3276963615499</v>
      </c>
      <c r="S130" s="366">
        <f t="shared" si="524"/>
        <v>6405.5845527158017</v>
      </c>
      <c r="T130" s="366">
        <f t="shared" si="524"/>
        <v>6605.2576101450541</v>
      </c>
      <c r="U130" s="366">
        <f t="shared" si="524"/>
        <v>6449.2354028055888</v>
      </c>
      <c r="V130" s="366">
        <f t="shared" si="524"/>
        <v>7095.4555962766499</v>
      </c>
      <c r="W130" s="366">
        <f t="shared" si="524"/>
        <v>6981.978644930663</v>
      </c>
      <c r="X130" s="366">
        <f t="shared" si="524"/>
        <v>7420.6891384878618</v>
      </c>
      <c r="Y130" s="366">
        <f t="shared" si="524"/>
        <v>7034.3781671507386</v>
      </c>
      <c r="Z130" s="366">
        <f t="shared" si="524"/>
        <v>7729.3873295240337</v>
      </c>
      <c r="AA130" s="366">
        <f t="shared" si="524"/>
        <v>7290.5822016315142</v>
      </c>
      <c r="AB130" s="366">
        <f t="shared" si="524"/>
        <v>7732.43287616202</v>
      </c>
      <c r="AC130" s="366">
        <f t="shared" si="524"/>
        <v>7356.2846114507847</v>
      </c>
      <c r="AD130" s="366">
        <f t="shared" si="524"/>
        <v>8239.3809279895577</v>
      </c>
      <c r="AE130" s="366">
        <f t="shared" si="524"/>
        <v>7754.7000531015801</v>
      </c>
      <c r="AF130" s="366">
        <f t="shared" si="524"/>
        <v>8222.2752567151474</v>
      </c>
      <c r="AG130" s="366">
        <f t="shared" si="524"/>
        <v>7824.5850728192599</v>
      </c>
      <c r="AH130" s="366">
        <f t="shared" si="524"/>
        <v>8479.7137914561608</v>
      </c>
      <c r="AI130" s="366">
        <f t="shared" si="524"/>
        <v>8069.571971604717</v>
      </c>
      <c r="AJ130" s="366">
        <f t="shared" si="524"/>
        <v>8560.7479939062541</v>
      </c>
      <c r="AK130" s="366">
        <f t="shared" si="524"/>
        <v>8146.9561477110037</v>
      </c>
      <c r="AL130" s="366">
        <f t="shared" si="524"/>
        <v>8926.8816736634108</v>
      </c>
      <c r="AM130" s="366">
        <f t="shared" si="524"/>
        <v>8402.0364494259338</v>
      </c>
      <c r="AN130" s="366">
        <f t="shared" si="524"/>
        <v>9037.4477885224696</v>
      </c>
      <c r="AO130" s="366">
        <f t="shared" si="524"/>
        <v>8599.4526524784524</v>
      </c>
      <c r="AP130" s="366">
        <f t="shared" si="524"/>
        <v>9423.9693888289257</v>
      </c>
      <c r="AQ130" s="366">
        <f t="shared" si="524"/>
        <v>8868.70057003275</v>
      </c>
      <c r="AR130" s="366">
        <f t="shared" si="524"/>
        <v>9404.404408902119</v>
      </c>
      <c r="AS130" s="366">
        <f t="shared" si="524"/>
        <v>8948.6249139742067</v>
      </c>
      <c r="AT130" s="366">
        <f t="shared" si="524"/>
        <v>9806.6203361326261</v>
      </c>
      <c r="AU130" s="366">
        <f t="shared" si="524"/>
        <v>9228.8053766653611</v>
      </c>
      <c r="AV130" s="366">
        <f t="shared" si="524"/>
        <v>9786.260939565218</v>
      </c>
      <c r="AW130" s="366">
        <f t="shared" si="524"/>
        <v>9311.9749694674683</v>
      </c>
      <c r="AX130" s="366">
        <f t="shared" si="524"/>
        <v>10262.041917522416</v>
      </c>
      <c r="AY130" s="366">
        <f t="shared" si="524"/>
        <v>9764.8922118271003</v>
      </c>
      <c r="AZ130" s="366">
        <f t="shared" si="524"/>
        <v>10354.522993107392</v>
      </c>
      <c r="BA130" s="366">
        <f t="shared" si="524"/>
        <v>9852.8929958795561</v>
      </c>
      <c r="BB130" s="366">
        <f t="shared" si="524"/>
        <v>10797.374436497048</v>
      </c>
      <c r="BC130" s="366">
        <f t="shared" si="524"/>
        <v>10161.385992845055</v>
      </c>
      <c r="BD130" s="366">
        <f t="shared" si="524"/>
        <v>10774.958148264755</v>
      </c>
      <c r="BE130" s="366">
        <f t="shared" si="524"/>
        <v>10252.959961613182</v>
      </c>
      <c r="BF130" s="366">
        <f t="shared" si="524"/>
        <v>11194.11790455439</v>
      </c>
      <c r="BG130" s="366">
        <f t="shared" si="524"/>
        <v>10532.351574536398</v>
      </c>
      <c r="BH130" s="366">
        <f t="shared" si="524"/>
        <v>10792.816903442072</v>
      </c>
      <c r="BI130" s="366">
        <f t="shared" si="524"/>
        <v>11009.110318328108</v>
      </c>
      <c r="BJ130" s="366">
        <f t="shared" si="524"/>
        <v>11211.048358537562</v>
      </c>
      <c r="BK130" s="366">
        <f t="shared" si="524"/>
        <v>11310.486674967491</v>
      </c>
      <c r="BL130" s="366">
        <f t="shared" si="524"/>
        <v>11187.773247271471</v>
      </c>
      <c r="BM130" s="366">
        <f t="shared" si="524"/>
        <v>11412.416289122011</v>
      </c>
      <c r="BN130" s="366">
        <f t="shared" si="524"/>
        <v>11538.061198217911</v>
      </c>
      <c r="BO130" s="366">
        <f t="shared" si="524"/>
        <v>11769.737789022736</v>
      </c>
      <c r="BP130" s="366">
        <f t="shared" si="524"/>
        <v>11642.041704081414</v>
      </c>
      <c r="BQ130" s="366">
        <f t="shared" si="524"/>
        <v>11462.326363784261</v>
      </c>
      <c r="BR130" s="366">
        <f t="shared" si="524"/>
        <v>12566.853804719154</v>
      </c>
      <c r="BS130" s="366">
        <f t="shared" si="524"/>
        <v>11821.210542638044</v>
      </c>
      <c r="BT130" s="366">
        <f t="shared" si="524"/>
        <v>12540.763923450657</v>
      </c>
      <c r="BU130" s="366">
        <f t="shared" si="524"/>
        <v>11927.742778082618</v>
      </c>
      <c r="BV130" s="366">
        <f t="shared" si="524"/>
        <v>13077.118462274506</v>
      </c>
      <c r="BW130" s="366">
        <f t="shared" ref="BW130:ED130" si="525" xml:space="preserve"> IF(BW125 = 1, $F124, BW127 + BW128 - BW129)</f>
        <v>12083.314342558122</v>
      </c>
      <c r="BX130" s="366">
        <f t="shared" si="525"/>
        <v>11391.470053003257</v>
      </c>
      <c r="BY130" s="366">
        <f t="shared" si="525"/>
        <v>12189.969949233018</v>
      </c>
      <c r="BZ130" s="366">
        <f t="shared" si="525"/>
        <v>11779.283375969389</v>
      </c>
      <c r="CA130" s="366">
        <f t="shared" si="525"/>
        <v>12636.710247284944</v>
      </c>
      <c r="CB130" s="366">
        <f t="shared" si="525"/>
        <v>12145.913801329552</v>
      </c>
      <c r="CC130" s="366">
        <f t="shared" si="525"/>
        <v>12990.626491312789</v>
      </c>
      <c r="CD130" s="366">
        <f t="shared" si="525"/>
        <v>11780.463272329609</v>
      </c>
      <c r="CE130" s="366">
        <f t="shared" si="525"/>
        <v>12588.107265706865</v>
      </c>
      <c r="CF130" s="366">
        <f t="shared" si="525"/>
        <v>12469.073431635057</v>
      </c>
      <c r="CG130" s="366">
        <f t="shared" si="525"/>
        <v>12934.811484245671</v>
      </c>
      <c r="CH130" s="366">
        <f t="shared" si="525"/>
        <v>12846.629625263224</v>
      </c>
      <c r="CI130" s="366">
        <f t="shared" si="525"/>
        <v>13606.845545163829</v>
      </c>
      <c r="CJ130" s="366">
        <f t="shared" si="525"/>
        <v>13325.037858926051</v>
      </c>
      <c r="CK130" s="366">
        <f t="shared" si="525"/>
        <v>14282.110400966754</v>
      </c>
      <c r="CL130" s="366">
        <f t="shared" si="525"/>
        <v>13805.804356174231</v>
      </c>
      <c r="CM130" s="366">
        <f t="shared" si="525"/>
        <v>14640.249087455217</v>
      </c>
      <c r="CN130" s="366">
        <f t="shared" si="525"/>
        <v>13777.142305826077</v>
      </c>
      <c r="CO130" s="366">
        <f t="shared" si="525"/>
        <v>14772.186375698773</v>
      </c>
      <c r="CP130" s="366">
        <f t="shared" si="525"/>
        <v>14366.375374310366</v>
      </c>
      <c r="CQ130" s="366">
        <f t="shared" si="525"/>
        <v>15567.511705306475</v>
      </c>
      <c r="CR130" s="366">
        <f t="shared" si="525"/>
        <v>14654.008254349523</v>
      </c>
      <c r="CS130" s="366">
        <f t="shared" si="525"/>
        <v>15707.805443946345</v>
      </c>
      <c r="CT130" s="366">
        <f t="shared" si="525"/>
        <v>15112.823642462638</v>
      </c>
      <c r="CU130" s="366">
        <f t="shared" si="525"/>
        <v>16199.615106263853</v>
      </c>
      <c r="CV130" s="366">
        <f t="shared" si="525"/>
        <v>15249.019752049222</v>
      </c>
      <c r="CW130" s="366">
        <f t="shared" si="525"/>
        <v>16345.605333270403</v>
      </c>
      <c r="CX130" s="366">
        <f t="shared" si="525"/>
        <v>15901.203383489075</v>
      </c>
      <c r="CY130" s="366">
        <f t="shared" si="525"/>
        <v>16857.384440034744</v>
      </c>
      <c r="CZ130" s="366">
        <f t="shared" si="525"/>
        <v>15868.191102551631</v>
      </c>
      <c r="DA130" s="366">
        <f t="shared" si="525"/>
        <v>17255.799946030209</v>
      </c>
      <c r="DB130" s="366">
        <f t="shared" si="525"/>
        <v>16784.384638201809</v>
      </c>
      <c r="DC130" s="366">
        <f t="shared" si="525"/>
        <v>17796.077146098658</v>
      </c>
      <c r="DD130" s="366">
        <f t="shared" si="525"/>
        <v>16749.538796181208</v>
      </c>
      <c r="DE130" s="366">
        <f t="shared" si="525"/>
        <v>17956.454619596814</v>
      </c>
      <c r="DF130" s="366">
        <f t="shared" si="525"/>
        <v>17465.897959895199</v>
      </c>
      <c r="DG130" s="366">
        <f t="shared" si="525"/>
        <v>18518.669240499628</v>
      </c>
      <c r="DH130" s="366">
        <f t="shared" si="525"/>
        <v>0</v>
      </c>
      <c r="DI130" s="366">
        <f t="shared" si="525"/>
        <v>0</v>
      </c>
      <c r="DJ130" s="366">
        <f t="shared" si="525"/>
        <v>0</v>
      </c>
    </row>
  </sheetData>
  <conditionalFormatting sqref="J3:DJ3">
    <cfRule type="cellIs" dxfId="133" priority="7" stopIfTrue="1" operator="equal">
      <formula>"Pre-fcst"</formula>
    </cfRule>
    <cfRule type="cellIs" dxfId="132" priority="8" stopIfTrue="1" operator="equal">
      <formula>"Forecast"</formula>
    </cfRule>
  </conditionalFormatting>
  <conditionalFormatting sqref="F2">
    <cfRule type="cellIs" dxfId="129" priority="1" stopIfTrue="1" operator="notEqual">
      <formula>0</formula>
    </cfRule>
    <cfRule type="cellIs" dxfId="128" priority="2" stopIfTrue="1" operator="equal">
      <formula>""</formula>
    </cfRule>
  </conditionalFormatting>
  <printOptions verticalCentered="1" heading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&amp;L&amp;"Arial,Bold"&amp;14F1F9 Training Model&amp;C&amp;"Arial,Bold"&amp;14Sheet: &amp;A&amp;R&amp;"Arial,Bold"&amp;14CONFIDENTIAL</oddHeader>
    <oddFooter>&amp;L&amp;F ( Printed on &amp;D at &amp;T )&amp;RPage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69B85-C33A-4413-A6D9-274C82F65992}">
  <sheetPr>
    <tabColor theme="9" tint="-0.249977111117893"/>
    <outlinePr summaryBelow="0" summaryRight="0"/>
  </sheetPr>
  <dimension ref="A1:DJ55"/>
  <sheetViews>
    <sheetView defaultGridColor="0" colorId="22" zoomScale="80" workbookViewId="0">
      <pane xSplit="9" ySplit="5" topLeftCell="J6" activePane="bottomRight" state="frozen"/>
      <selection activeCell="G5" sqref="G5"/>
      <selection pane="topRight" activeCell="G5" sqref="G5"/>
      <selection pane="bottomLeft" activeCell="G5" sqref="G5"/>
      <selection pane="bottomRight" activeCell="G5" sqref="G5"/>
    </sheetView>
  </sheetViews>
  <sheetFormatPr defaultColWidth="0" defaultRowHeight="13.2" x14ac:dyDescent="0.25"/>
  <cols>
    <col min="1" max="2" width="1.21875" style="2" customWidth="1"/>
    <col min="3" max="3" width="1.21875" style="3" customWidth="1"/>
    <col min="4" max="4" width="1.21875" style="5" customWidth="1"/>
    <col min="5" max="5" width="40.77734375" style="64" customWidth="1"/>
    <col min="6" max="6" width="12.77734375" style="64" customWidth="1"/>
    <col min="7" max="8" width="11.77734375" style="64" customWidth="1"/>
    <col min="9" max="9" width="2.77734375" style="64" customWidth="1"/>
    <col min="10" max="114" width="11.77734375" style="64" customWidth="1"/>
    <col min="115" max="16384" width="11.77734375" style="12" hidden="1"/>
  </cols>
  <sheetData>
    <row r="1" spans="1:114" s="127" customFormat="1" ht="25.8" x14ac:dyDescent="0.25">
      <c r="A1" s="1" t="str">
        <f ca="1" xml:space="preserve"> RIGHT(CELL("filename", A1), LEN(CELL("filename", A1)) - SEARCH("]", CELL("filename", A1)))</f>
        <v>OpCost</v>
      </c>
      <c r="B1" s="2"/>
      <c r="C1" s="3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</row>
    <row r="2" spans="1:114" s="18" customFormat="1" ht="14.4" x14ac:dyDescent="0.25">
      <c r="A2" s="7"/>
      <c r="B2" s="7"/>
      <c r="C2" s="99"/>
      <c r="D2" s="7"/>
      <c r="E2" s="16" t="str">
        <f xml:space="preserve"> Time!E$18</f>
        <v xml:space="preserve">Model period ending </v>
      </c>
      <c r="F2" s="501">
        <f xml:space="preserve"> check!F$15</f>
        <v>0</v>
      </c>
      <c r="G2" s="502" t="s">
        <v>406</v>
      </c>
      <c r="H2" s="54"/>
      <c r="I2" s="13"/>
      <c r="J2" s="13">
        <f xml:space="preserve"> Time!J$18</f>
        <v>44651</v>
      </c>
      <c r="K2" s="13">
        <f xml:space="preserve"> Time!K$18</f>
        <v>44742</v>
      </c>
      <c r="L2" s="13">
        <f xml:space="preserve"> Time!L$18</f>
        <v>44834</v>
      </c>
      <c r="M2" s="13">
        <f xml:space="preserve"> Time!M$18</f>
        <v>44926</v>
      </c>
      <c r="N2" s="13">
        <f xml:space="preserve"> Time!N$18</f>
        <v>45016</v>
      </c>
      <c r="O2" s="13">
        <f xml:space="preserve"> Time!O$18</f>
        <v>45107</v>
      </c>
      <c r="P2" s="13">
        <f xml:space="preserve"> Time!P$18</f>
        <v>45199</v>
      </c>
      <c r="Q2" s="13">
        <f xml:space="preserve"> Time!Q$18</f>
        <v>45291</v>
      </c>
      <c r="R2" s="13">
        <f xml:space="preserve"> Time!R$18</f>
        <v>45382</v>
      </c>
      <c r="S2" s="13">
        <f xml:space="preserve"> Time!S$18</f>
        <v>45473</v>
      </c>
      <c r="T2" s="13">
        <f xml:space="preserve"> Time!T$18</f>
        <v>45565</v>
      </c>
      <c r="U2" s="13">
        <f xml:space="preserve"> Time!U$18</f>
        <v>45657</v>
      </c>
      <c r="V2" s="13">
        <f xml:space="preserve"> Time!V$18</f>
        <v>45747</v>
      </c>
      <c r="W2" s="13">
        <f xml:space="preserve"> Time!W$18</f>
        <v>45838</v>
      </c>
      <c r="X2" s="13">
        <f xml:space="preserve"> Time!X$18</f>
        <v>45930</v>
      </c>
      <c r="Y2" s="13">
        <f xml:space="preserve"> Time!Y$18</f>
        <v>46022</v>
      </c>
      <c r="Z2" s="13">
        <f xml:space="preserve"> Time!Z$18</f>
        <v>46112</v>
      </c>
      <c r="AA2" s="13">
        <f xml:space="preserve"> Time!AA$18</f>
        <v>46203</v>
      </c>
      <c r="AB2" s="13">
        <f xml:space="preserve"> Time!AB$18</f>
        <v>46295</v>
      </c>
      <c r="AC2" s="13">
        <f xml:space="preserve"> Time!AC$18</f>
        <v>46387</v>
      </c>
      <c r="AD2" s="13">
        <f xml:space="preserve"> Time!AD$18</f>
        <v>46477</v>
      </c>
      <c r="AE2" s="13">
        <f xml:space="preserve"> Time!AE$18</f>
        <v>46568</v>
      </c>
      <c r="AF2" s="13">
        <f xml:space="preserve"> Time!AF$18</f>
        <v>46660</v>
      </c>
      <c r="AG2" s="13">
        <f xml:space="preserve"> Time!AG$18</f>
        <v>46752</v>
      </c>
      <c r="AH2" s="13">
        <f xml:space="preserve"> Time!AH$18</f>
        <v>46843</v>
      </c>
      <c r="AI2" s="13">
        <f xml:space="preserve"> Time!AI$18</f>
        <v>46934</v>
      </c>
      <c r="AJ2" s="13">
        <f xml:space="preserve"> Time!AJ$18</f>
        <v>47026</v>
      </c>
      <c r="AK2" s="13">
        <f xml:space="preserve"> Time!AK$18</f>
        <v>47118</v>
      </c>
      <c r="AL2" s="13">
        <f xml:space="preserve"> Time!AL$18</f>
        <v>47208</v>
      </c>
      <c r="AM2" s="13">
        <f xml:space="preserve"> Time!AM$18</f>
        <v>47299</v>
      </c>
      <c r="AN2" s="13">
        <f xml:space="preserve"> Time!AN$18</f>
        <v>47391</v>
      </c>
      <c r="AO2" s="13">
        <f xml:space="preserve"> Time!AO$18</f>
        <v>47483</v>
      </c>
      <c r="AP2" s="13">
        <f xml:space="preserve"> Time!AP$18</f>
        <v>47573</v>
      </c>
      <c r="AQ2" s="13">
        <f xml:space="preserve"> Time!AQ$18</f>
        <v>47664</v>
      </c>
      <c r="AR2" s="13">
        <f xml:space="preserve"> Time!AR$18</f>
        <v>47756</v>
      </c>
      <c r="AS2" s="13">
        <f xml:space="preserve"> Time!AS$18</f>
        <v>47848</v>
      </c>
      <c r="AT2" s="13">
        <f xml:space="preserve"> Time!AT$18</f>
        <v>47938</v>
      </c>
      <c r="AU2" s="13">
        <f xml:space="preserve"> Time!AU$18</f>
        <v>48029</v>
      </c>
      <c r="AV2" s="13">
        <f xml:space="preserve"> Time!AV$18</f>
        <v>48121</v>
      </c>
      <c r="AW2" s="13">
        <f xml:space="preserve"> Time!AW$18</f>
        <v>48213</v>
      </c>
      <c r="AX2" s="13">
        <f xml:space="preserve"> Time!AX$18</f>
        <v>48304</v>
      </c>
      <c r="AY2" s="13">
        <f xml:space="preserve"> Time!AY$18</f>
        <v>48395</v>
      </c>
      <c r="AZ2" s="13">
        <f xml:space="preserve"> Time!AZ$18</f>
        <v>48487</v>
      </c>
      <c r="BA2" s="13">
        <f xml:space="preserve"> Time!BA$18</f>
        <v>48579</v>
      </c>
      <c r="BB2" s="13">
        <f xml:space="preserve"> Time!BB$18</f>
        <v>48669</v>
      </c>
      <c r="BC2" s="13">
        <f xml:space="preserve"> Time!BC$18</f>
        <v>48760</v>
      </c>
      <c r="BD2" s="13">
        <f xml:space="preserve"> Time!BD$18</f>
        <v>48852</v>
      </c>
      <c r="BE2" s="13">
        <f xml:space="preserve"> Time!BE$18</f>
        <v>48944</v>
      </c>
      <c r="BF2" s="13">
        <f xml:space="preserve"> Time!BF$18</f>
        <v>49034</v>
      </c>
      <c r="BG2" s="13">
        <f xml:space="preserve"> Time!BG$18</f>
        <v>49125</v>
      </c>
      <c r="BH2" s="13">
        <f xml:space="preserve"> Time!BH$18</f>
        <v>49217</v>
      </c>
      <c r="BI2" s="13">
        <f xml:space="preserve"> Time!BI$18</f>
        <v>49309</v>
      </c>
      <c r="BJ2" s="13">
        <f xml:space="preserve"> Time!BJ$18</f>
        <v>49399</v>
      </c>
      <c r="BK2" s="13">
        <f xml:space="preserve"> Time!BK$18</f>
        <v>49490</v>
      </c>
      <c r="BL2" s="13">
        <f xml:space="preserve"> Time!BL$18</f>
        <v>49582</v>
      </c>
      <c r="BM2" s="13">
        <f xml:space="preserve"> Time!BM$18</f>
        <v>49674</v>
      </c>
      <c r="BN2" s="13">
        <f xml:space="preserve"> Time!BN$18</f>
        <v>49765</v>
      </c>
      <c r="BO2" s="13">
        <f xml:space="preserve"> Time!BO$18</f>
        <v>49856</v>
      </c>
      <c r="BP2" s="13">
        <f xml:space="preserve"> Time!BP$18</f>
        <v>49948</v>
      </c>
      <c r="BQ2" s="13">
        <f xml:space="preserve"> Time!BQ$18</f>
        <v>50040</v>
      </c>
      <c r="BR2" s="13">
        <f xml:space="preserve"> Time!BR$18</f>
        <v>50130</v>
      </c>
      <c r="BS2" s="13">
        <f xml:space="preserve"> Time!BS$18</f>
        <v>50221</v>
      </c>
      <c r="BT2" s="13">
        <f xml:space="preserve"> Time!BT$18</f>
        <v>50313</v>
      </c>
      <c r="BU2" s="13">
        <f xml:space="preserve"> Time!BU$18</f>
        <v>50405</v>
      </c>
      <c r="BV2" s="13">
        <f xml:space="preserve"> Time!BV$18</f>
        <v>50495</v>
      </c>
      <c r="BW2" s="13">
        <f xml:space="preserve"> Time!BW$18</f>
        <v>50586</v>
      </c>
      <c r="BX2" s="13">
        <f xml:space="preserve"> Time!BX$18</f>
        <v>50678</v>
      </c>
      <c r="BY2" s="13">
        <f xml:space="preserve"> Time!BY$18</f>
        <v>50770</v>
      </c>
      <c r="BZ2" s="13">
        <f xml:space="preserve"> Time!BZ$18</f>
        <v>50860</v>
      </c>
      <c r="CA2" s="13">
        <f xml:space="preserve"> Time!CA$18</f>
        <v>50951</v>
      </c>
      <c r="CB2" s="13">
        <f xml:space="preserve"> Time!CB$18</f>
        <v>51043</v>
      </c>
      <c r="CC2" s="13">
        <f xml:space="preserve"> Time!CC$18</f>
        <v>51135</v>
      </c>
      <c r="CD2" s="13">
        <f xml:space="preserve"> Time!CD$18</f>
        <v>51226</v>
      </c>
      <c r="CE2" s="13">
        <f xml:space="preserve"> Time!CE$18</f>
        <v>51317</v>
      </c>
      <c r="CF2" s="13">
        <f xml:space="preserve"> Time!CF$18</f>
        <v>51409</v>
      </c>
      <c r="CG2" s="13">
        <f xml:space="preserve"> Time!CG$18</f>
        <v>51501</v>
      </c>
      <c r="CH2" s="13">
        <f xml:space="preserve"> Time!CH$18</f>
        <v>51591</v>
      </c>
      <c r="CI2" s="13">
        <f xml:space="preserve"> Time!CI$18</f>
        <v>51682</v>
      </c>
      <c r="CJ2" s="13">
        <f xml:space="preserve"> Time!CJ$18</f>
        <v>51774</v>
      </c>
      <c r="CK2" s="13">
        <f xml:space="preserve"> Time!CK$18</f>
        <v>51866</v>
      </c>
      <c r="CL2" s="13">
        <f xml:space="preserve"> Time!CL$18</f>
        <v>51956</v>
      </c>
      <c r="CM2" s="13">
        <f xml:space="preserve"> Time!CM$18</f>
        <v>52047</v>
      </c>
      <c r="CN2" s="13">
        <f xml:space="preserve"> Time!CN$18</f>
        <v>52139</v>
      </c>
      <c r="CO2" s="13">
        <f xml:space="preserve"> Time!CO$18</f>
        <v>52231</v>
      </c>
      <c r="CP2" s="13">
        <f xml:space="preserve"> Time!CP$18</f>
        <v>52321</v>
      </c>
      <c r="CQ2" s="13">
        <f xml:space="preserve"> Time!CQ$18</f>
        <v>52412</v>
      </c>
      <c r="CR2" s="13">
        <f xml:space="preserve"> Time!CR$18</f>
        <v>52504</v>
      </c>
      <c r="CS2" s="13">
        <f xml:space="preserve"> Time!CS$18</f>
        <v>52596</v>
      </c>
      <c r="CT2" s="13">
        <f xml:space="preserve"> Time!CT$18</f>
        <v>52687</v>
      </c>
      <c r="CU2" s="13">
        <f xml:space="preserve"> Time!CU$18</f>
        <v>52778</v>
      </c>
      <c r="CV2" s="13">
        <f xml:space="preserve"> Time!CV$18</f>
        <v>52870</v>
      </c>
      <c r="CW2" s="13">
        <f xml:space="preserve"> Time!CW$18</f>
        <v>52962</v>
      </c>
      <c r="CX2" s="13">
        <f xml:space="preserve"> Time!CX$18</f>
        <v>53052</v>
      </c>
      <c r="CY2" s="13">
        <f xml:space="preserve"> Time!CY$18</f>
        <v>53143</v>
      </c>
      <c r="CZ2" s="13">
        <f xml:space="preserve"> Time!CZ$18</f>
        <v>53235</v>
      </c>
      <c r="DA2" s="13">
        <f xml:space="preserve"> Time!DA$18</f>
        <v>53327</v>
      </c>
      <c r="DB2" s="13">
        <f xml:space="preserve"> Time!DB$18</f>
        <v>53417</v>
      </c>
      <c r="DC2" s="13">
        <f xml:space="preserve"> Time!DC$18</f>
        <v>53508</v>
      </c>
      <c r="DD2" s="13">
        <f xml:space="preserve"> Time!DD$18</f>
        <v>53600</v>
      </c>
      <c r="DE2" s="13">
        <f xml:space="preserve"> Time!DE$18</f>
        <v>53692</v>
      </c>
      <c r="DF2" s="13">
        <f xml:space="preserve"> Time!DF$18</f>
        <v>53782</v>
      </c>
      <c r="DG2" s="13">
        <f xml:space="preserve"> Time!DG$18</f>
        <v>53873</v>
      </c>
      <c r="DH2" s="13">
        <f xml:space="preserve"> Time!DH$18</f>
        <v>53965</v>
      </c>
      <c r="DI2" s="13">
        <f xml:space="preserve"> Time!DI$18</f>
        <v>54057</v>
      </c>
      <c r="DJ2" s="13">
        <f xml:space="preserve"> Time!DJ$18</f>
        <v>54148</v>
      </c>
    </row>
    <row r="3" spans="1:114" s="18" customFormat="1" ht="14.4" x14ac:dyDescent="0.25">
      <c r="A3" s="7"/>
      <c r="B3" s="7"/>
      <c r="C3" s="8"/>
      <c r="D3" s="7"/>
      <c r="E3" s="16" t="str">
        <f xml:space="preserve"> Time!E$141</f>
        <v>Timeline label</v>
      </c>
      <c r="F3"/>
      <c r="G3"/>
      <c r="H3" s="54"/>
      <c r="I3" s="13"/>
      <c r="J3" s="56" t="str">
        <f xml:space="preserve"> Time!J$141</f>
        <v>Pre-fcst</v>
      </c>
      <c r="K3" s="56" t="str">
        <f xml:space="preserve"> Time!K$141</f>
        <v>Fin close</v>
      </c>
      <c r="L3" s="56" t="str">
        <f xml:space="preserve"> Time!L$141</f>
        <v>Forecast</v>
      </c>
      <c r="M3" s="56" t="str">
        <f xml:space="preserve"> Time!M$141</f>
        <v>Forecast</v>
      </c>
      <c r="N3" s="56" t="str">
        <f xml:space="preserve"> Time!N$141</f>
        <v>Forecast</v>
      </c>
      <c r="O3" s="56" t="str">
        <f xml:space="preserve"> Time!O$141</f>
        <v>Forecast</v>
      </c>
      <c r="P3" s="56" t="str">
        <f xml:space="preserve"> Time!P$141</f>
        <v>Forecast</v>
      </c>
      <c r="Q3" s="56" t="str">
        <f xml:space="preserve"> Time!Q$141</f>
        <v>Forecast</v>
      </c>
      <c r="R3" s="56" t="str">
        <f xml:space="preserve"> Time!R$141</f>
        <v>Forecast</v>
      </c>
      <c r="S3" s="56" t="str">
        <f xml:space="preserve"> Time!S$141</f>
        <v>Forecast</v>
      </c>
      <c r="T3" s="56" t="str">
        <f xml:space="preserve"> Time!T$141</f>
        <v>Forecast</v>
      </c>
      <c r="U3" s="56" t="str">
        <f xml:space="preserve"> Time!U$141</f>
        <v>Forecast</v>
      </c>
      <c r="V3" s="56" t="str">
        <f xml:space="preserve"> Time!V$141</f>
        <v>Forecast</v>
      </c>
      <c r="W3" s="56" t="str">
        <f xml:space="preserve"> Time!W$141</f>
        <v>Forecast</v>
      </c>
      <c r="X3" s="56" t="str">
        <f xml:space="preserve"> Time!X$141</f>
        <v>Forecast</v>
      </c>
      <c r="Y3" s="56" t="str">
        <f xml:space="preserve"> Time!Y$141</f>
        <v>Forecast</v>
      </c>
      <c r="Z3" s="56" t="str">
        <f xml:space="preserve"> Time!Z$141</f>
        <v>Forecast</v>
      </c>
      <c r="AA3" s="56" t="str">
        <f xml:space="preserve"> Time!AA$141</f>
        <v>Forecast</v>
      </c>
      <c r="AB3" s="56" t="str">
        <f xml:space="preserve"> Time!AB$141</f>
        <v>Forecast</v>
      </c>
      <c r="AC3" s="56" t="str">
        <f xml:space="preserve"> Time!AC$141</f>
        <v>Forecast</v>
      </c>
      <c r="AD3" s="56" t="str">
        <f xml:space="preserve"> Time!AD$141</f>
        <v>Forecast</v>
      </c>
      <c r="AE3" s="56" t="str">
        <f xml:space="preserve"> Time!AE$141</f>
        <v>Forecast</v>
      </c>
      <c r="AF3" s="56" t="str">
        <f xml:space="preserve"> Time!AF$141</f>
        <v>Forecast</v>
      </c>
      <c r="AG3" s="56" t="str">
        <f xml:space="preserve"> Time!AG$141</f>
        <v>Forecast</v>
      </c>
      <c r="AH3" s="56" t="str">
        <f xml:space="preserve"> Time!AH$141</f>
        <v>Forecast</v>
      </c>
      <c r="AI3" s="56" t="str">
        <f xml:space="preserve"> Time!AI$141</f>
        <v>Forecast</v>
      </c>
      <c r="AJ3" s="56" t="str">
        <f xml:space="preserve"> Time!AJ$141</f>
        <v>Forecast</v>
      </c>
      <c r="AK3" s="56" t="str">
        <f xml:space="preserve"> Time!AK$141</f>
        <v>Forecast</v>
      </c>
      <c r="AL3" s="56" t="str">
        <f xml:space="preserve"> Time!AL$141</f>
        <v>Forecast</v>
      </c>
      <c r="AM3" s="56" t="str">
        <f xml:space="preserve"> Time!AM$141</f>
        <v>Forecast</v>
      </c>
      <c r="AN3" s="56" t="str">
        <f xml:space="preserve"> Time!AN$141</f>
        <v>Forecast</v>
      </c>
      <c r="AO3" s="56" t="str">
        <f xml:space="preserve"> Time!AO$141</f>
        <v>Forecast</v>
      </c>
      <c r="AP3" s="56" t="str">
        <f xml:space="preserve"> Time!AP$141</f>
        <v>Forecast</v>
      </c>
      <c r="AQ3" s="56" t="str">
        <f xml:space="preserve"> Time!AQ$141</f>
        <v>Forecast</v>
      </c>
      <c r="AR3" s="56" t="str">
        <f xml:space="preserve"> Time!AR$141</f>
        <v>Forecast</v>
      </c>
      <c r="AS3" s="56" t="str">
        <f xml:space="preserve"> Time!AS$141</f>
        <v>Forecast</v>
      </c>
      <c r="AT3" s="56" t="str">
        <f xml:space="preserve"> Time!AT$141</f>
        <v>Forecast</v>
      </c>
      <c r="AU3" s="56" t="str">
        <f xml:space="preserve"> Time!AU$141</f>
        <v>Forecast</v>
      </c>
      <c r="AV3" s="56" t="str">
        <f xml:space="preserve"> Time!AV$141</f>
        <v>Forecast</v>
      </c>
      <c r="AW3" s="56" t="str">
        <f xml:space="preserve"> Time!AW$141</f>
        <v>Forecast</v>
      </c>
      <c r="AX3" s="56" t="str">
        <f xml:space="preserve"> Time!AX$141</f>
        <v>Forecast</v>
      </c>
      <c r="AY3" s="56" t="str">
        <f xml:space="preserve"> Time!AY$141</f>
        <v>Forecast</v>
      </c>
      <c r="AZ3" s="56" t="str">
        <f xml:space="preserve"> Time!AZ$141</f>
        <v>Forecast</v>
      </c>
      <c r="BA3" s="56" t="str">
        <f xml:space="preserve"> Time!BA$141</f>
        <v>Forecast</v>
      </c>
      <c r="BB3" s="56" t="str">
        <f xml:space="preserve"> Time!BB$141</f>
        <v>Forecast</v>
      </c>
      <c r="BC3" s="56" t="str">
        <f xml:space="preserve"> Time!BC$141</f>
        <v>Forecast</v>
      </c>
      <c r="BD3" s="56" t="str">
        <f xml:space="preserve"> Time!BD$141</f>
        <v>Forecast</v>
      </c>
      <c r="BE3" s="56" t="str">
        <f xml:space="preserve"> Time!BE$141</f>
        <v>Forecast</v>
      </c>
      <c r="BF3" s="56" t="str">
        <f xml:space="preserve"> Time!BF$141</f>
        <v>Forecast</v>
      </c>
      <c r="BG3" s="56" t="str">
        <f xml:space="preserve"> Time!BG$141</f>
        <v>Forecast</v>
      </c>
      <c r="BH3" s="56" t="str">
        <f xml:space="preserve"> Time!BH$141</f>
        <v>Forecast</v>
      </c>
      <c r="BI3" s="56" t="str">
        <f xml:space="preserve"> Time!BI$141</f>
        <v>Forecast</v>
      </c>
      <c r="BJ3" s="56" t="str">
        <f xml:space="preserve"> Time!BJ$141</f>
        <v>Forecast</v>
      </c>
      <c r="BK3" s="56" t="str">
        <f xml:space="preserve"> Time!BK$141</f>
        <v>Forecast</v>
      </c>
      <c r="BL3" s="56" t="str">
        <f xml:space="preserve"> Time!BL$141</f>
        <v>Forecast</v>
      </c>
      <c r="BM3" s="56" t="str">
        <f xml:space="preserve"> Time!BM$141</f>
        <v>Forecast</v>
      </c>
      <c r="BN3" s="56" t="str">
        <f xml:space="preserve"> Time!BN$141</f>
        <v>Forecast</v>
      </c>
      <c r="BO3" s="56" t="str">
        <f xml:space="preserve"> Time!BO$141</f>
        <v>Forecast</v>
      </c>
      <c r="BP3" s="56" t="str">
        <f xml:space="preserve"> Time!BP$141</f>
        <v>Forecast</v>
      </c>
      <c r="BQ3" s="56" t="str">
        <f xml:space="preserve"> Time!BQ$141</f>
        <v>Forecast</v>
      </c>
      <c r="BR3" s="56" t="str">
        <f xml:space="preserve"> Time!BR$141</f>
        <v>Forecast</v>
      </c>
      <c r="BS3" s="56" t="str">
        <f xml:space="preserve"> Time!BS$141</f>
        <v>Forecast</v>
      </c>
      <c r="BT3" s="56" t="str">
        <f xml:space="preserve"> Time!BT$141</f>
        <v>Forecast</v>
      </c>
      <c r="BU3" s="56" t="str">
        <f xml:space="preserve"> Time!BU$141</f>
        <v>Forecast</v>
      </c>
      <c r="BV3" s="56" t="str">
        <f xml:space="preserve"> Time!BV$141</f>
        <v>Forecast</v>
      </c>
      <c r="BW3" s="56" t="str">
        <f xml:space="preserve"> Time!BW$141</f>
        <v>Forecast</v>
      </c>
      <c r="BX3" s="56" t="str">
        <f xml:space="preserve"> Time!BX$141</f>
        <v>Forecast</v>
      </c>
      <c r="BY3" s="56" t="str">
        <f xml:space="preserve"> Time!BY$141</f>
        <v>Forecast</v>
      </c>
      <c r="BZ3" s="56" t="str">
        <f xml:space="preserve"> Time!BZ$141</f>
        <v>Forecast</v>
      </c>
      <c r="CA3" s="56" t="str">
        <f xml:space="preserve"> Time!CA$141</f>
        <v>Forecast</v>
      </c>
      <c r="CB3" s="56" t="str">
        <f xml:space="preserve"> Time!CB$141</f>
        <v>Forecast</v>
      </c>
      <c r="CC3" s="56" t="str">
        <f xml:space="preserve"> Time!CC$141</f>
        <v>Forecast</v>
      </c>
      <c r="CD3" s="56" t="str">
        <f xml:space="preserve"> Time!CD$141</f>
        <v>Forecast</v>
      </c>
      <c r="CE3" s="56" t="str">
        <f xml:space="preserve"> Time!CE$141</f>
        <v>Forecast</v>
      </c>
      <c r="CF3" s="56" t="str">
        <f xml:space="preserve"> Time!CF$141</f>
        <v>Forecast</v>
      </c>
      <c r="CG3" s="56" t="str">
        <f xml:space="preserve"> Time!CG$141</f>
        <v>Forecast</v>
      </c>
      <c r="CH3" s="56" t="str">
        <f xml:space="preserve"> Time!CH$141</f>
        <v>Forecast</v>
      </c>
      <c r="CI3" s="56" t="str">
        <f xml:space="preserve"> Time!CI$141</f>
        <v>Forecast</v>
      </c>
      <c r="CJ3" s="56" t="str">
        <f xml:space="preserve"> Time!CJ$141</f>
        <v>Forecast</v>
      </c>
      <c r="CK3" s="56" t="str">
        <f xml:space="preserve"> Time!CK$141</f>
        <v>Forecast</v>
      </c>
      <c r="CL3" s="56" t="str">
        <f xml:space="preserve"> Time!CL$141</f>
        <v>Forecast</v>
      </c>
      <c r="CM3" s="56" t="str">
        <f xml:space="preserve"> Time!CM$141</f>
        <v>Forecast</v>
      </c>
      <c r="CN3" s="56" t="str">
        <f xml:space="preserve"> Time!CN$141</f>
        <v>Forecast</v>
      </c>
      <c r="CO3" s="56" t="str">
        <f xml:space="preserve"> Time!CO$141</f>
        <v>Forecast</v>
      </c>
      <c r="CP3" s="56" t="str">
        <f xml:space="preserve"> Time!CP$141</f>
        <v>Forecast</v>
      </c>
      <c r="CQ3" s="56" t="str">
        <f xml:space="preserve"> Time!CQ$141</f>
        <v>Forecast</v>
      </c>
      <c r="CR3" s="56" t="str">
        <f xml:space="preserve"> Time!CR$141</f>
        <v>Forecast</v>
      </c>
      <c r="CS3" s="56" t="str">
        <f xml:space="preserve"> Time!CS$141</f>
        <v>Forecast</v>
      </c>
      <c r="CT3" s="56" t="str">
        <f xml:space="preserve"> Time!CT$141</f>
        <v>Forecast</v>
      </c>
      <c r="CU3" s="56" t="str">
        <f xml:space="preserve"> Time!CU$141</f>
        <v>Forecast</v>
      </c>
      <c r="CV3" s="56" t="str">
        <f xml:space="preserve"> Time!CV$141</f>
        <v>Forecast</v>
      </c>
      <c r="CW3" s="56" t="str">
        <f xml:space="preserve"> Time!CW$141</f>
        <v>Forecast</v>
      </c>
      <c r="CX3" s="56" t="str">
        <f xml:space="preserve"> Time!CX$141</f>
        <v>Forecast</v>
      </c>
      <c r="CY3" s="56" t="str">
        <f xml:space="preserve"> Time!CY$141</f>
        <v>Forecast</v>
      </c>
      <c r="CZ3" s="56" t="str">
        <f xml:space="preserve"> Time!CZ$141</f>
        <v>Forecast</v>
      </c>
      <c r="DA3" s="56" t="str">
        <f xml:space="preserve"> Time!DA$141</f>
        <v>Forecast</v>
      </c>
      <c r="DB3" s="56" t="str">
        <f xml:space="preserve"> Time!DB$141</f>
        <v>Forecast</v>
      </c>
      <c r="DC3" s="56" t="str">
        <f xml:space="preserve"> Time!DC$141</f>
        <v>Forecast</v>
      </c>
      <c r="DD3" s="56" t="str">
        <f xml:space="preserve"> Time!DD$141</f>
        <v>Forecast</v>
      </c>
      <c r="DE3" s="56" t="str">
        <f xml:space="preserve"> Time!DE$141</f>
        <v>Forecast</v>
      </c>
      <c r="DF3" s="56" t="str">
        <f xml:space="preserve"> Time!DF$141</f>
        <v>Forecast</v>
      </c>
      <c r="DG3" s="56" t="str">
        <f xml:space="preserve"> Time!DG$141</f>
        <v>Forecast</v>
      </c>
      <c r="DH3" s="56" t="str">
        <f xml:space="preserve"> Time!DH$141</f>
        <v>Post-fcst</v>
      </c>
      <c r="DI3" s="56" t="str">
        <f xml:space="preserve"> Time!DI$141</f>
        <v>Post-fcst</v>
      </c>
      <c r="DJ3" s="56" t="str">
        <f xml:space="preserve"> Time!DJ$141</f>
        <v>Post-fcst</v>
      </c>
    </row>
    <row r="4" spans="1:114" s="128" customFormat="1" ht="14.4" x14ac:dyDescent="0.25">
      <c r="A4" s="19"/>
      <c r="B4" s="19"/>
      <c r="C4" s="20"/>
      <c r="D4" s="22"/>
      <c r="E4" s="16" t="str">
        <f xml:space="preserve"> Time!E$22</f>
        <v>Financial year ending</v>
      </c>
      <c r="F4"/>
      <c r="G4"/>
      <c r="H4" s="60"/>
      <c r="I4" s="60"/>
      <c r="J4" s="61">
        <f xml:space="preserve"> Time!J$22</f>
        <v>2022</v>
      </c>
      <c r="K4" s="61">
        <f xml:space="preserve"> Time!K$22</f>
        <v>2022</v>
      </c>
      <c r="L4" s="61">
        <f xml:space="preserve"> Time!L$22</f>
        <v>2022</v>
      </c>
      <c r="M4" s="61">
        <f xml:space="preserve"> Time!M$22</f>
        <v>2022</v>
      </c>
      <c r="N4" s="61">
        <f xml:space="preserve"> Time!N$22</f>
        <v>2023</v>
      </c>
      <c r="O4" s="61">
        <f xml:space="preserve"> Time!O$22</f>
        <v>2023</v>
      </c>
      <c r="P4" s="61">
        <f xml:space="preserve"> Time!P$22</f>
        <v>2023</v>
      </c>
      <c r="Q4" s="61">
        <f xml:space="preserve"> Time!Q$22</f>
        <v>2023</v>
      </c>
      <c r="R4" s="61">
        <f xml:space="preserve"> Time!R$22</f>
        <v>2024</v>
      </c>
      <c r="S4" s="61">
        <f xml:space="preserve"> Time!S$22</f>
        <v>2024</v>
      </c>
      <c r="T4" s="61">
        <f xml:space="preserve"> Time!T$22</f>
        <v>2024</v>
      </c>
      <c r="U4" s="61">
        <f xml:space="preserve"> Time!U$22</f>
        <v>2024</v>
      </c>
      <c r="V4" s="61">
        <f xml:space="preserve"> Time!V$22</f>
        <v>2025</v>
      </c>
      <c r="W4" s="61">
        <f xml:space="preserve"> Time!W$22</f>
        <v>2025</v>
      </c>
      <c r="X4" s="61">
        <f xml:space="preserve"> Time!X$22</f>
        <v>2025</v>
      </c>
      <c r="Y4" s="61">
        <f xml:space="preserve"> Time!Y$22</f>
        <v>2025</v>
      </c>
      <c r="Z4" s="61">
        <f xml:space="preserve"> Time!Z$22</f>
        <v>2026</v>
      </c>
      <c r="AA4" s="61">
        <f xml:space="preserve"> Time!AA$22</f>
        <v>2026</v>
      </c>
      <c r="AB4" s="61">
        <f xml:space="preserve"> Time!AB$22</f>
        <v>2026</v>
      </c>
      <c r="AC4" s="61">
        <f xml:space="preserve"> Time!AC$22</f>
        <v>2026</v>
      </c>
      <c r="AD4" s="61">
        <f xml:space="preserve"> Time!AD$22</f>
        <v>2027</v>
      </c>
      <c r="AE4" s="61">
        <f xml:space="preserve"> Time!AE$22</f>
        <v>2027</v>
      </c>
      <c r="AF4" s="61">
        <f xml:space="preserve"> Time!AF$22</f>
        <v>2027</v>
      </c>
      <c r="AG4" s="61">
        <f xml:space="preserve"> Time!AG$22</f>
        <v>2027</v>
      </c>
      <c r="AH4" s="61">
        <f xml:space="preserve"> Time!AH$22</f>
        <v>2028</v>
      </c>
      <c r="AI4" s="61">
        <f xml:space="preserve"> Time!AI$22</f>
        <v>2028</v>
      </c>
      <c r="AJ4" s="61">
        <f xml:space="preserve"> Time!AJ$22</f>
        <v>2028</v>
      </c>
      <c r="AK4" s="61">
        <f xml:space="preserve"> Time!AK$22</f>
        <v>2028</v>
      </c>
      <c r="AL4" s="61">
        <f xml:space="preserve"> Time!AL$22</f>
        <v>2029</v>
      </c>
      <c r="AM4" s="61">
        <f xml:space="preserve"> Time!AM$22</f>
        <v>2029</v>
      </c>
      <c r="AN4" s="61">
        <f xml:space="preserve"> Time!AN$22</f>
        <v>2029</v>
      </c>
      <c r="AO4" s="61">
        <f xml:space="preserve"> Time!AO$22</f>
        <v>2029</v>
      </c>
      <c r="AP4" s="61">
        <f xml:space="preserve"> Time!AP$22</f>
        <v>2030</v>
      </c>
      <c r="AQ4" s="61">
        <f xml:space="preserve"> Time!AQ$22</f>
        <v>2030</v>
      </c>
      <c r="AR4" s="61">
        <f xml:space="preserve"> Time!AR$22</f>
        <v>2030</v>
      </c>
      <c r="AS4" s="61">
        <f xml:space="preserve"> Time!AS$22</f>
        <v>2030</v>
      </c>
      <c r="AT4" s="61">
        <f xml:space="preserve"> Time!AT$22</f>
        <v>2031</v>
      </c>
      <c r="AU4" s="61">
        <f xml:space="preserve"> Time!AU$22</f>
        <v>2031</v>
      </c>
      <c r="AV4" s="61">
        <f xml:space="preserve"> Time!AV$22</f>
        <v>2031</v>
      </c>
      <c r="AW4" s="61">
        <f xml:space="preserve"> Time!AW$22</f>
        <v>2031</v>
      </c>
      <c r="AX4" s="61">
        <f xml:space="preserve"> Time!AX$22</f>
        <v>2032</v>
      </c>
      <c r="AY4" s="61">
        <f xml:space="preserve"> Time!AY$22</f>
        <v>2032</v>
      </c>
      <c r="AZ4" s="61">
        <f xml:space="preserve"> Time!AZ$22</f>
        <v>2032</v>
      </c>
      <c r="BA4" s="61">
        <f xml:space="preserve"> Time!BA$22</f>
        <v>2032</v>
      </c>
      <c r="BB4" s="61">
        <f xml:space="preserve"> Time!BB$22</f>
        <v>2033</v>
      </c>
      <c r="BC4" s="61">
        <f xml:space="preserve"> Time!BC$22</f>
        <v>2033</v>
      </c>
      <c r="BD4" s="61">
        <f xml:space="preserve"> Time!BD$22</f>
        <v>2033</v>
      </c>
      <c r="BE4" s="61">
        <f xml:space="preserve"> Time!BE$22</f>
        <v>2033</v>
      </c>
      <c r="BF4" s="61">
        <f xml:space="preserve"> Time!BF$22</f>
        <v>2034</v>
      </c>
      <c r="BG4" s="61">
        <f xml:space="preserve"> Time!BG$22</f>
        <v>2034</v>
      </c>
      <c r="BH4" s="61">
        <f xml:space="preserve"> Time!BH$22</f>
        <v>2034</v>
      </c>
      <c r="BI4" s="61">
        <f xml:space="preserve"> Time!BI$22</f>
        <v>2034</v>
      </c>
      <c r="BJ4" s="61">
        <f xml:space="preserve"> Time!BJ$22</f>
        <v>2035</v>
      </c>
      <c r="BK4" s="61">
        <f xml:space="preserve"> Time!BK$22</f>
        <v>2035</v>
      </c>
      <c r="BL4" s="61">
        <f xml:space="preserve"> Time!BL$22</f>
        <v>2035</v>
      </c>
      <c r="BM4" s="61">
        <f xml:space="preserve"> Time!BM$22</f>
        <v>2035</v>
      </c>
      <c r="BN4" s="61">
        <f xml:space="preserve"> Time!BN$22</f>
        <v>2036</v>
      </c>
      <c r="BO4" s="61">
        <f xml:space="preserve"> Time!BO$22</f>
        <v>2036</v>
      </c>
      <c r="BP4" s="61">
        <f xml:space="preserve"> Time!BP$22</f>
        <v>2036</v>
      </c>
      <c r="BQ4" s="61">
        <f xml:space="preserve"> Time!BQ$22</f>
        <v>2036</v>
      </c>
      <c r="BR4" s="61">
        <f xml:space="preserve"> Time!BR$22</f>
        <v>2037</v>
      </c>
      <c r="BS4" s="61">
        <f xml:space="preserve"> Time!BS$22</f>
        <v>2037</v>
      </c>
      <c r="BT4" s="61">
        <f xml:space="preserve"> Time!BT$22</f>
        <v>2037</v>
      </c>
      <c r="BU4" s="61">
        <f xml:space="preserve"> Time!BU$22</f>
        <v>2037</v>
      </c>
      <c r="BV4" s="61">
        <f xml:space="preserve"> Time!BV$22</f>
        <v>2038</v>
      </c>
      <c r="BW4" s="61">
        <f xml:space="preserve"> Time!BW$22</f>
        <v>2038</v>
      </c>
      <c r="BX4" s="61">
        <f xml:space="preserve"> Time!BX$22</f>
        <v>2038</v>
      </c>
      <c r="BY4" s="61">
        <f xml:space="preserve"> Time!BY$22</f>
        <v>2038</v>
      </c>
      <c r="BZ4" s="61">
        <f xml:space="preserve"> Time!BZ$22</f>
        <v>2039</v>
      </c>
      <c r="CA4" s="61">
        <f xml:space="preserve"> Time!CA$22</f>
        <v>2039</v>
      </c>
      <c r="CB4" s="61">
        <f xml:space="preserve"> Time!CB$22</f>
        <v>2039</v>
      </c>
      <c r="CC4" s="61">
        <f xml:space="preserve"> Time!CC$22</f>
        <v>2039</v>
      </c>
      <c r="CD4" s="61">
        <f xml:space="preserve"> Time!CD$22</f>
        <v>2040</v>
      </c>
      <c r="CE4" s="61">
        <f xml:space="preserve"> Time!CE$22</f>
        <v>2040</v>
      </c>
      <c r="CF4" s="61">
        <f xml:space="preserve"> Time!CF$22</f>
        <v>2040</v>
      </c>
      <c r="CG4" s="61">
        <f xml:space="preserve"> Time!CG$22</f>
        <v>2040</v>
      </c>
      <c r="CH4" s="61">
        <f xml:space="preserve"> Time!CH$22</f>
        <v>2041</v>
      </c>
      <c r="CI4" s="61">
        <f xml:space="preserve"> Time!CI$22</f>
        <v>2041</v>
      </c>
      <c r="CJ4" s="61">
        <f xml:space="preserve"> Time!CJ$22</f>
        <v>2041</v>
      </c>
      <c r="CK4" s="61">
        <f xml:space="preserve"> Time!CK$22</f>
        <v>2041</v>
      </c>
      <c r="CL4" s="61">
        <f xml:space="preserve"> Time!CL$22</f>
        <v>2042</v>
      </c>
      <c r="CM4" s="61">
        <f xml:space="preserve"> Time!CM$22</f>
        <v>2042</v>
      </c>
      <c r="CN4" s="61">
        <f xml:space="preserve"> Time!CN$22</f>
        <v>2042</v>
      </c>
      <c r="CO4" s="61">
        <f xml:space="preserve"> Time!CO$22</f>
        <v>2042</v>
      </c>
      <c r="CP4" s="61">
        <f xml:space="preserve"> Time!CP$22</f>
        <v>2043</v>
      </c>
      <c r="CQ4" s="61">
        <f xml:space="preserve"> Time!CQ$22</f>
        <v>2043</v>
      </c>
      <c r="CR4" s="61">
        <f xml:space="preserve"> Time!CR$22</f>
        <v>2043</v>
      </c>
      <c r="CS4" s="61">
        <f xml:space="preserve"> Time!CS$22</f>
        <v>2043</v>
      </c>
      <c r="CT4" s="61">
        <f xml:space="preserve"> Time!CT$22</f>
        <v>2044</v>
      </c>
      <c r="CU4" s="61">
        <f xml:space="preserve"> Time!CU$22</f>
        <v>2044</v>
      </c>
      <c r="CV4" s="61">
        <f xml:space="preserve"> Time!CV$22</f>
        <v>2044</v>
      </c>
      <c r="CW4" s="61">
        <f xml:space="preserve"> Time!CW$22</f>
        <v>2044</v>
      </c>
      <c r="CX4" s="61">
        <f xml:space="preserve"> Time!CX$22</f>
        <v>2045</v>
      </c>
      <c r="CY4" s="61">
        <f xml:space="preserve"> Time!CY$22</f>
        <v>2045</v>
      </c>
      <c r="CZ4" s="61">
        <f xml:space="preserve"> Time!CZ$22</f>
        <v>2045</v>
      </c>
      <c r="DA4" s="61">
        <f xml:space="preserve"> Time!DA$22</f>
        <v>2045</v>
      </c>
      <c r="DB4" s="61">
        <f xml:space="preserve"> Time!DB$22</f>
        <v>2046</v>
      </c>
      <c r="DC4" s="61">
        <f xml:space="preserve"> Time!DC$22</f>
        <v>2046</v>
      </c>
      <c r="DD4" s="61">
        <f xml:space="preserve"> Time!DD$22</f>
        <v>2046</v>
      </c>
      <c r="DE4" s="61">
        <f xml:space="preserve"> Time!DE$22</f>
        <v>2046</v>
      </c>
      <c r="DF4" s="61">
        <f xml:space="preserve"> Time!DF$22</f>
        <v>2047</v>
      </c>
      <c r="DG4" s="61">
        <f xml:space="preserve"> Time!DG$22</f>
        <v>2047</v>
      </c>
      <c r="DH4" s="61">
        <f xml:space="preserve"> Time!DH$22</f>
        <v>2047</v>
      </c>
      <c r="DI4" s="61">
        <f xml:space="preserve"> Time!DI$22</f>
        <v>2047</v>
      </c>
      <c r="DJ4" s="61">
        <f xml:space="preserve"> Time!DJ$22</f>
        <v>2048</v>
      </c>
    </row>
    <row r="5" spans="1:114" ht="14.4" x14ac:dyDescent="0.25">
      <c r="A5" s="7"/>
      <c r="B5" s="7"/>
      <c r="C5" s="8"/>
      <c r="D5" s="10"/>
      <c r="E5" s="16" t="str">
        <f xml:space="preserve"> Time!E$9</f>
        <v>Model column counter</v>
      </c>
      <c r="F5" s="17" t="s">
        <v>24</v>
      </c>
      <c r="G5" s="7" t="s">
        <v>1</v>
      </c>
      <c r="H5" s="17" t="s">
        <v>25</v>
      </c>
      <c r="I5" s="10"/>
      <c r="J5" s="10">
        <f xml:space="preserve"> Time!J$9</f>
        <v>1</v>
      </c>
      <c r="K5" s="10">
        <f xml:space="preserve"> Time!K$9</f>
        <v>2</v>
      </c>
      <c r="L5" s="10">
        <f xml:space="preserve"> Time!L$9</f>
        <v>3</v>
      </c>
      <c r="M5" s="10">
        <f xml:space="preserve"> Time!M$9</f>
        <v>4</v>
      </c>
      <c r="N5" s="10">
        <f xml:space="preserve"> Time!N$9</f>
        <v>5</v>
      </c>
      <c r="O5" s="10">
        <f xml:space="preserve"> Time!O$9</f>
        <v>6</v>
      </c>
      <c r="P5" s="10">
        <f xml:space="preserve"> Time!P$9</f>
        <v>7</v>
      </c>
      <c r="Q5" s="10">
        <f xml:space="preserve"> Time!Q$9</f>
        <v>8</v>
      </c>
      <c r="R5" s="10">
        <f xml:space="preserve"> Time!R$9</f>
        <v>9</v>
      </c>
      <c r="S5" s="10">
        <f xml:space="preserve"> Time!S$9</f>
        <v>10</v>
      </c>
      <c r="T5" s="10">
        <f xml:space="preserve"> Time!T$9</f>
        <v>11</v>
      </c>
      <c r="U5" s="10">
        <f xml:space="preserve"> Time!U$9</f>
        <v>12</v>
      </c>
      <c r="V5" s="10">
        <f xml:space="preserve"> Time!V$9</f>
        <v>13</v>
      </c>
      <c r="W5" s="10">
        <f xml:space="preserve"> Time!W$9</f>
        <v>14</v>
      </c>
      <c r="X5" s="10">
        <f xml:space="preserve"> Time!X$9</f>
        <v>15</v>
      </c>
      <c r="Y5" s="10">
        <f xml:space="preserve"> Time!Y$9</f>
        <v>16</v>
      </c>
      <c r="Z5" s="10">
        <f xml:space="preserve"> Time!Z$9</f>
        <v>17</v>
      </c>
      <c r="AA5" s="10">
        <f xml:space="preserve"> Time!AA$9</f>
        <v>18</v>
      </c>
      <c r="AB5" s="10">
        <f xml:space="preserve"> Time!AB$9</f>
        <v>19</v>
      </c>
      <c r="AC5" s="10">
        <f xml:space="preserve"> Time!AC$9</f>
        <v>20</v>
      </c>
      <c r="AD5" s="10">
        <f xml:space="preserve"> Time!AD$9</f>
        <v>21</v>
      </c>
      <c r="AE5" s="10">
        <f xml:space="preserve"> Time!AE$9</f>
        <v>22</v>
      </c>
      <c r="AF5" s="10">
        <f xml:space="preserve"> Time!AF$9</f>
        <v>23</v>
      </c>
      <c r="AG5" s="10">
        <f xml:space="preserve"> Time!AG$9</f>
        <v>24</v>
      </c>
      <c r="AH5" s="10">
        <f xml:space="preserve"> Time!AH$9</f>
        <v>25</v>
      </c>
      <c r="AI5" s="10">
        <f xml:space="preserve"> Time!AI$9</f>
        <v>26</v>
      </c>
      <c r="AJ5" s="10">
        <f xml:space="preserve"> Time!AJ$9</f>
        <v>27</v>
      </c>
      <c r="AK5" s="10">
        <f xml:space="preserve"> Time!AK$9</f>
        <v>28</v>
      </c>
      <c r="AL5" s="10">
        <f xml:space="preserve"> Time!AL$9</f>
        <v>29</v>
      </c>
      <c r="AM5" s="10">
        <f xml:space="preserve"> Time!AM$9</f>
        <v>30</v>
      </c>
      <c r="AN5" s="10">
        <f xml:space="preserve"> Time!AN$9</f>
        <v>31</v>
      </c>
      <c r="AO5" s="10">
        <f xml:space="preserve"> Time!AO$9</f>
        <v>32</v>
      </c>
      <c r="AP5" s="10">
        <f xml:space="preserve"> Time!AP$9</f>
        <v>33</v>
      </c>
      <c r="AQ5" s="10">
        <f xml:space="preserve"> Time!AQ$9</f>
        <v>34</v>
      </c>
      <c r="AR5" s="10">
        <f xml:space="preserve"> Time!AR$9</f>
        <v>35</v>
      </c>
      <c r="AS5" s="10">
        <f xml:space="preserve"> Time!AS$9</f>
        <v>36</v>
      </c>
      <c r="AT5" s="10">
        <f xml:space="preserve"> Time!AT$9</f>
        <v>37</v>
      </c>
      <c r="AU5" s="10">
        <f xml:space="preserve"> Time!AU$9</f>
        <v>38</v>
      </c>
      <c r="AV5" s="10">
        <f xml:space="preserve"> Time!AV$9</f>
        <v>39</v>
      </c>
      <c r="AW5" s="10">
        <f xml:space="preserve"> Time!AW$9</f>
        <v>40</v>
      </c>
      <c r="AX5" s="10">
        <f xml:space="preserve"> Time!AX$9</f>
        <v>41</v>
      </c>
      <c r="AY5" s="10">
        <f xml:space="preserve"> Time!AY$9</f>
        <v>42</v>
      </c>
      <c r="AZ5" s="10">
        <f xml:space="preserve"> Time!AZ$9</f>
        <v>43</v>
      </c>
      <c r="BA5" s="10">
        <f xml:space="preserve"> Time!BA$9</f>
        <v>44</v>
      </c>
      <c r="BB5" s="10">
        <f xml:space="preserve"> Time!BB$9</f>
        <v>45</v>
      </c>
      <c r="BC5" s="10">
        <f xml:space="preserve"> Time!BC$9</f>
        <v>46</v>
      </c>
      <c r="BD5" s="10">
        <f xml:space="preserve"> Time!BD$9</f>
        <v>47</v>
      </c>
      <c r="BE5" s="10">
        <f xml:space="preserve"> Time!BE$9</f>
        <v>48</v>
      </c>
      <c r="BF5" s="10">
        <f xml:space="preserve"> Time!BF$9</f>
        <v>49</v>
      </c>
      <c r="BG5" s="10">
        <f xml:space="preserve"> Time!BG$9</f>
        <v>50</v>
      </c>
      <c r="BH5" s="10">
        <f xml:space="preserve"> Time!BH$9</f>
        <v>51</v>
      </c>
      <c r="BI5" s="10">
        <f xml:space="preserve"> Time!BI$9</f>
        <v>52</v>
      </c>
      <c r="BJ5" s="10">
        <f xml:space="preserve"> Time!BJ$9</f>
        <v>53</v>
      </c>
      <c r="BK5" s="10">
        <f xml:space="preserve"> Time!BK$9</f>
        <v>54</v>
      </c>
      <c r="BL5" s="10">
        <f xml:space="preserve"> Time!BL$9</f>
        <v>55</v>
      </c>
      <c r="BM5" s="10">
        <f xml:space="preserve"> Time!BM$9</f>
        <v>56</v>
      </c>
      <c r="BN5" s="10">
        <f xml:space="preserve"> Time!BN$9</f>
        <v>57</v>
      </c>
      <c r="BO5" s="10">
        <f xml:space="preserve"> Time!BO$9</f>
        <v>58</v>
      </c>
      <c r="BP5" s="10">
        <f xml:space="preserve"> Time!BP$9</f>
        <v>59</v>
      </c>
      <c r="BQ5" s="10">
        <f xml:space="preserve"> Time!BQ$9</f>
        <v>60</v>
      </c>
      <c r="BR5" s="10">
        <f xml:space="preserve"> Time!BR$9</f>
        <v>61</v>
      </c>
      <c r="BS5" s="10">
        <f xml:space="preserve"> Time!BS$9</f>
        <v>62</v>
      </c>
      <c r="BT5" s="10">
        <f xml:space="preserve"> Time!BT$9</f>
        <v>63</v>
      </c>
      <c r="BU5" s="10">
        <f xml:space="preserve"> Time!BU$9</f>
        <v>64</v>
      </c>
      <c r="BV5" s="10">
        <f xml:space="preserve"> Time!BV$9</f>
        <v>65</v>
      </c>
      <c r="BW5" s="10">
        <f xml:space="preserve"> Time!BW$9</f>
        <v>66</v>
      </c>
      <c r="BX5" s="10">
        <f xml:space="preserve"> Time!BX$9</f>
        <v>67</v>
      </c>
      <c r="BY5" s="10">
        <f xml:space="preserve"> Time!BY$9</f>
        <v>68</v>
      </c>
      <c r="BZ5" s="10">
        <f xml:space="preserve"> Time!BZ$9</f>
        <v>69</v>
      </c>
      <c r="CA5" s="10">
        <f xml:space="preserve"> Time!CA$9</f>
        <v>70</v>
      </c>
      <c r="CB5" s="10">
        <f xml:space="preserve"> Time!CB$9</f>
        <v>71</v>
      </c>
      <c r="CC5" s="10">
        <f xml:space="preserve"> Time!CC$9</f>
        <v>72</v>
      </c>
      <c r="CD5" s="10">
        <f xml:space="preserve"> Time!CD$9</f>
        <v>73</v>
      </c>
      <c r="CE5" s="10">
        <f xml:space="preserve"> Time!CE$9</f>
        <v>74</v>
      </c>
      <c r="CF5" s="10">
        <f xml:space="preserve"> Time!CF$9</f>
        <v>75</v>
      </c>
      <c r="CG5" s="10">
        <f xml:space="preserve"> Time!CG$9</f>
        <v>76</v>
      </c>
      <c r="CH5" s="10">
        <f xml:space="preserve"> Time!CH$9</f>
        <v>77</v>
      </c>
      <c r="CI5" s="10">
        <f xml:space="preserve"> Time!CI$9</f>
        <v>78</v>
      </c>
      <c r="CJ5" s="10">
        <f xml:space="preserve"> Time!CJ$9</f>
        <v>79</v>
      </c>
      <c r="CK5" s="10">
        <f xml:space="preserve"> Time!CK$9</f>
        <v>80</v>
      </c>
      <c r="CL5" s="10">
        <f xml:space="preserve"> Time!CL$9</f>
        <v>81</v>
      </c>
      <c r="CM5" s="10">
        <f xml:space="preserve"> Time!CM$9</f>
        <v>82</v>
      </c>
      <c r="CN5" s="10">
        <f xml:space="preserve"> Time!CN$9</f>
        <v>83</v>
      </c>
      <c r="CO5" s="10">
        <f xml:space="preserve"> Time!CO$9</f>
        <v>84</v>
      </c>
      <c r="CP5" s="10">
        <f xml:space="preserve"> Time!CP$9</f>
        <v>85</v>
      </c>
      <c r="CQ5" s="10">
        <f xml:space="preserve"> Time!CQ$9</f>
        <v>86</v>
      </c>
      <c r="CR5" s="10">
        <f xml:space="preserve"> Time!CR$9</f>
        <v>87</v>
      </c>
      <c r="CS5" s="10">
        <f xml:space="preserve"> Time!CS$9</f>
        <v>88</v>
      </c>
      <c r="CT5" s="10">
        <f xml:space="preserve"> Time!CT$9</f>
        <v>89</v>
      </c>
      <c r="CU5" s="10">
        <f xml:space="preserve"> Time!CU$9</f>
        <v>90</v>
      </c>
      <c r="CV5" s="10">
        <f xml:space="preserve"> Time!CV$9</f>
        <v>91</v>
      </c>
      <c r="CW5" s="10">
        <f xml:space="preserve"> Time!CW$9</f>
        <v>92</v>
      </c>
      <c r="CX5" s="10">
        <f xml:space="preserve"> Time!CX$9</f>
        <v>93</v>
      </c>
      <c r="CY5" s="10">
        <f xml:space="preserve"> Time!CY$9</f>
        <v>94</v>
      </c>
      <c r="CZ5" s="10">
        <f xml:space="preserve"> Time!CZ$9</f>
        <v>95</v>
      </c>
      <c r="DA5" s="10">
        <f xml:space="preserve"> Time!DA$9</f>
        <v>96</v>
      </c>
      <c r="DB5" s="10">
        <f xml:space="preserve"> Time!DB$9</f>
        <v>97</v>
      </c>
      <c r="DC5" s="10">
        <f xml:space="preserve"> Time!DC$9</f>
        <v>98</v>
      </c>
      <c r="DD5" s="10">
        <f xml:space="preserve"> Time!DD$9</f>
        <v>99</v>
      </c>
      <c r="DE5" s="10">
        <f xml:space="preserve"> Time!DE$9</f>
        <v>100</v>
      </c>
      <c r="DF5" s="10">
        <f xml:space="preserve"> Time!DF$9</f>
        <v>101</v>
      </c>
      <c r="DG5" s="10">
        <f xml:space="preserve"> Time!DG$9</f>
        <v>102</v>
      </c>
      <c r="DH5" s="10">
        <f xml:space="preserve"> Time!DH$9</f>
        <v>103</v>
      </c>
      <c r="DI5" s="10">
        <f xml:space="preserve"> Time!DI$9</f>
        <v>104</v>
      </c>
      <c r="DJ5" s="10">
        <f xml:space="preserve"> Time!DJ$9</f>
        <v>105</v>
      </c>
    </row>
    <row r="6" spans="1:114" ht="14.4" x14ac:dyDescent="0.25">
      <c r="A6" s="7" t="s">
        <v>142</v>
      </c>
      <c r="B6" s="7"/>
      <c r="C6" s="8"/>
      <c r="D6" s="10"/>
      <c r="E6" s="16"/>
      <c r="F6" s="17"/>
      <c r="G6" s="7"/>
      <c r="H6" s="17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</row>
    <row r="7" spans="1:114" ht="14.4" x14ac:dyDescent="0.25">
      <c r="A7" s="19"/>
      <c r="B7" s="19"/>
      <c r="C7" s="20"/>
      <c r="D7" s="22"/>
      <c r="E7" s="371" t="str">
        <f xml:space="preserve"> InpC!E$103</f>
        <v>No of period in a year</v>
      </c>
      <c r="F7" s="371">
        <f xml:space="preserve"> InpC!F$103</f>
        <v>4</v>
      </c>
      <c r="G7" s="371" t="str">
        <f xml:space="preserve"> InpC!G$103</f>
        <v>period</v>
      </c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  <c r="CJ7" s="38"/>
      <c r="CK7" s="38"/>
      <c r="CL7" s="38"/>
      <c r="CM7" s="38"/>
      <c r="CN7" s="38"/>
      <c r="CO7" s="38"/>
      <c r="CP7" s="38"/>
      <c r="CQ7" s="38"/>
      <c r="CR7" s="38"/>
      <c r="CS7" s="38"/>
      <c r="CT7" s="38"/>
      <c r="CU7" s="38"/>
      <c r="CV7" s="38"/>
      <c r="CW7" s="38"/>
      <c r="CX7" s="38"/>
      <c r="CY7" s="38"/>
      <c r="CZ7" s="38"/>
      <c r="DA7" s="38"/>
      <c r="DB7" s="38"/>
      <c r="DC7" s="38"/>
      <c r="DD7" s="38"/>
      <c r="DE7" s="38"/>
      <c r="DF7" s="38"/>
      <c r="DG7" s="38"/>
      <c r="DH7" s="38"/>
      <c r="DI7" s="38"/>
      <c r="DJ7" s="38"/>
    </row>
    <row r="8" spans="1:114" x14ac:dyDescent="0.25">
      <c r="E8" s="284" t="str">
        <f xml:space="preserve"> InpC!E$44</f>
        <v>Fixed annual cost</v>
      </c>
      <c r="F8" s="359">
        <f xml:space="preserve"> InpC!F$44</f>
        <v>12500</v>
      </c>
      <c r="G8" s="284" t="str">
        <f xml:space="preserve"> InpC!G$44</f>
        <v>$ 000s</v>
      </c>
    </row>
    <row r="9" spans="1:114" x14ac:dyDescent="0.25">
      <c r="E9" s="359" t="str">
        <f xml:space="preserve"> Esc!E$31</f>
        <v>Handling cost ecs</v>
      </c>
      <c r="F9" s="359">
        <f xml:space="preserve"> Esc!F$31</f>
        <v>0</v>
      </c>
      <c r="G9" s="359" t="str">
        <f xml:space="preserve"> Esc!G$31</f>
        <v>factor</v>
      </c>
      <c r="H9" s="359">
        <f xml:space="preserve"> Esc!H$31</f>
        <v>0</v>
      </c>
      <c r="I9" s="359">
        <f xml:space="preserve"> Esc!I$31</f>
        <v>0</v>
      </c>
      <c r="J9" s="359">
        <f xml:space="preserve"> Esc!J$31</f>
        <v>0</v>
      </c>
      <c r="K9" s="359">
        <f xml:space="preserve"> Esc!K$31</f>
        <v>1.1363636363636365</v>
      </c>
      <c r="L9" s="359">
        <f xml:space="preserve"> Esc!L$31</f>
        <v>1.1590909090909092</v>
      </c>
      <c r="M9" s="359">
        <f xml:space="preserve"> Esc!M$31</f>
        <v>1.1822727272727274</v>
      </c>
      <c r="N9" s="359">
        <f xml:space="preserve"> Esc!N$31</f>
        <v>1.2059181818181819</v>
      </c>
      <c r="O9" s="359">
        <f xml:space="preserve"> Esc!O$31</f>
        <v>1.2300365454545454</v>
      </c>
      <c r="P9" s="359">
        <f xml:space="preserve"> Esc!P$31</f>
        <v>1.2515621850000003</v>
      </c>
      <c r="Q9" s="359">
        <f xml:space="preserve"> Esc!Q$31</f>
        <v>1.2734645232375004</v>
      </c>
      <c r="R9" s="359">
        <f xml:space="preserve"> Esc!R$31</f>
        <v>1.2957501523941566</v>
      </c>
      <c r="S9" s="359">
        <f xml:space="preserve"> Esc!S$31</f>
        <v>1.3184257800610544</v>
      </c>
      <c r="T9" s="359">
        <f xml:space="preserve"> Esc!T$31</f>
        <v>1.3382021667619699</v>
      </c>
      <c r="U9" s="359">
        <f xml:space="preserve"> Esc!U$31</f>
        <v>1.3582751992633992</v>
      </c>
      <c r="V9" s="359">
        <f xml:space="preserve"> Esc!V$31</f>
        <v>1.3786493272523501</v>
      </c>
      <c r="W9" s="359">
        <f xml:space="preserve"> Esc!W$31</f>
        <v>1.3993290671611354</v>
      </c>
      <c r="X9" s="359">
        <f xml:space="preserve"> Esc!X$31</f>
        <v>1.4168206805006494</v>
      </c>
      <c r="Y9" s="359">
        <f xml:space="preserve"> Esc!Y$31</f>
        <v>1.4345309390069074</v>
      </c>
      <c r="Z9" s="359">
        <f xml:space="preserve"> Esc!Z$31</f>
        <v>1.4524625757444938</v>
      </c>
      <c r="AA9" s="359">
        <f xml:space="preserve"> Esc!AA$31</f>
        <v>1.4706183579412997</v>
      </c>
      <c r="AB9" s="359">
        <f xml:space="preserve"> Esc!AB$31</f>
        <v>1.4853245415207128</v>
      </c>
      <c r="AC9" s="359">
        <f xml:space="preserve"> Esc!AC$31</f>
        <v>1.5001777869359199</v>
      </c>
      <c r="AD9" s="359">
        <f xml:space="preserve"> Esc!AD$31</f>
        <v>1.515179564805279</v>
      </c>
      <c r="AE9" s="359">
        <f xml:space="preserve"> Esc!AE$31</f>
        <v>1.530331360453332</v>
      </c>
      <c r="AF9" s="359">
        <f xml:space="preserve"> Esc!AF$31</f>
        <v>1.5456346740578653</v>
      </c>
      <c r="AG9" s="359">
        <f xml:space="preserve"> Esc!AG$31</f>
        <v>1.5610910207984439</v>
      </c>
      <c r="AH9" s="359">
        <f xml:space="preserve"> Esc!AH$31</f>
        <v>1.5767019310064285</v>
      </c>
      <c r="AI9" s="359">
        <f xml:space="preserve"> Esc!AI$31</f>
        <v>1.5924689503164928</v>
      </c>
      <c r="AJ9" s="359">
        <f xml:space="preserve"> Esc!AJ$31</f>
        <v>1.6083936398196577</v>
      </c>
      <c r="AK9" s="359">
        <f xml:space="preserve"> Esc!AK$31</f>
        <v>1.6244775762178543</v>
      </c>
      <c r="AL9" s="359">
        <f xml:space="preserve"> Esc!AL$31</f>
        <v>1.6407223519800329</v>
      </c>
      <c r="AM9" s="359">
        <f xml:space="preserve"> Esc!AM$31</f>
        <v>1.6571295754998332</v>
      </c>
      <c r="AN9" s="359">
        <f xml:space="preserve"> Esc!AN$31</f>
        <v>1.6737008712548316</v>
      </c>
      <c r="AO9" s="359">
        <f xml:space="preserve"> Esc!AO$31</f>
        <v>1.6904378799673798</v>
      </c>
      <c r="AP9" s="359">
        <f xml:space="preserve"> Esc!AP$31</f>
        <v>1.7073422587670537</v>
      </c>
      <c r="AQ9" s="359">
        <f xml:space="preserve"> Esc!AQ$31</f>
        <v>1.7244156813547242</v>
      </c>
      <c r="AR9" s="359">
        <f xml:space="preserve"> Esc!AR$31</f>
        <v>1.7416598381682715</v>
      </c>
      <c r="AS9" s="359">
        <f xml:space="preserve"> Esc!AS$31</f>
        <v>1.7590764365499543</v>
      </c>
      <c r="AT9" s="359">
        <f xml:space="preserve"> Esc!AT$31</f>
        <v>1.7766672009154538</v>
      </c>
      <c r="AU9" s="359">
        <f xml:space="preserve"> Esc!AU$31</f>
        <v>1.7944338729246083</v>
      </c>
      <c r="AV9" s="359">
        <f xml:space="preserve"> Esc!AV$31</f>
        <v>1.8123782116538545</v>
      </c>
      <c r="AW9" s="359">
        <f xml:space="preserve"> Esc!AW$31</f>
        <v>1.8305019937703932</v>
      </c>
      <c r="AX9" s="359">
        <f xml:space="preserve"> Esc!AX$31</f>
        <v>1.8488070137080972</v>
      </c>
      <c r="AY9" s="359">
        <f xml:space="preserve"> Esc!AY$31</f>
        <v>1.8672950838451783</v>
      </c>
      <c r="AZ9" s="359">
        <f xml:space="preserve"> Esc!AZ$31</f>
        <v>1.8859680346836301</v>
      </c>
      <c r="BA9" s="359">
        <f xml:space="preserve"> Esc!BA$31</f>
        <v>1.9048277150304664</v>
      </c>
      <c r="BB9" s="359">
        <f xml:space="preserve"> Esc!BB$31</f>
        <v>1.9238759921807711</v>
      </c>
      <c r="BC9" s="359">
        <f xml:space="preserve"> Esc!BC$31</f>
        <v>1.9431147521025789</v>
      </c>
      <c r="BD9" s="359">
        <f xml:space="preserve"> Esc!BD$31</f>
        <v>1.9625458996236047</v>
      </c>
      <c r="BE9" s="359">
        <f xml:space="preserve"> Esc!BE$31</f>
        <v>1.9821713586198408</v>
      </c>
      <c r="BF9" s="359">
        <f xml:space="preserve"> Esc!BF$31</f>
        <v>2.0019930722060391</v>
      </c>
      <c r="BG9" s="359">
        <f xml:space="preserve"> Esc!BG$31</f>
        <v>2.0220130029280998</v>
      </c>
      <c r="BH9" s="359">
        <f xml:space="preserve"> Esc!BH$31</f>
        <v>2.0422331329573806</v>
      </c>
      <c r="BI9" s="359">
        <f xml:space="preserve"> Esc!BI$31</f>
        <v>2.0626554642869546</v>
      </c>
      <c r="BJ9" s="359">
        <f xml:space="preserve"> Esc!BJ$31</f>
        <v>2.0832820189298245</v>
      </c>
      <c r="BK9" s="359">
        <f xml:space="preserve"> Esc!BK$31</f>
        <v>2.1041148391191227</v>
      </c>
      <c r="BL9" s="359">
        <f xml:space="preserve"> Esc!BL$31</f>
        <v>2.1251559875103134</v>
      </c>
      <c r="BM9" s="359">
        <f xml:space="preserve"> Esc!BM$31</f>
        <v>2.1464075473854169</v>
      </c>
      <c r="BN9" s="359">
        <f xml:space="preserve"> Esc!BN$31</f>
        <v>2.1678716228592712</v>
      </c>
      <c r="BO9" s="359">
        <f xml:space="preserve"> Esc!BO$31</f>
        <v>2.1895503390878641</v>
      </c>
      <c r="BP9" s="359">
        <f xml:space="preserve"> Esc!BP$31</f>
        <v>2.2114458424787427</v>
      </c>
      <c r="BQ9" s="359">
        <f xml:space="preserve"> Esc!BQ$31</f>
        <v>2.2335603009035299</v>
      </c>
      <c r="BR9" s="359">
        <f xml:space="preserve"> Esc!BR$31</f>
        <v>2.255895903912565</v>
      </c>
      <c r="BS9" s="359">
        <f xml:space="preserve"> Esc!BS$31</f>
        <v>2.2784548629516905</v>
      </c>
      <c r="BT9" s="359">
        <f xml:space="preserve"> Esc!BT$31</f>
        <v>2.3012394115812076</v>
      </c>
      <c r="BU9" s="359">
        <f xml:space="preserve"> Esc!BU$31</f>
        <v>2.3242518056970196</v>
      </c>
      <c r="BV9" s="359">
        <f xml:space="preserve"> Esc!BV$31</f>
        <v>2.34749432375399</v>
      </c>
      <c r="BW9" s="359">
        <f xml:space="preserve"> Esc!BW$31</f>
        <v>2.3709692669915294</v>
      </c>
      <c r="BX9" s="359">
        <f xml:space="preserve"> Esc!BX$31</f>
        <v>2.3946789596614448</v>
      </c>
      <c r="BY9" s="359">
        <f xml:space="preserve"> Esc!BY$31</f>
        <v>2.4186257492580592</v>
      </c>
      <c r="BZ9" s="359">
        <f xml:space="preserve"> Esc!BZ$31</f>
        <v>2.44281200675064</v>
      </c>
      <c r="CA9" s="359">
        <f xml:space="preserve"> Esc!CA$31</f>
        <v>2.4672401268181465</v>
      </c>
      <c r="CB9" s="359">
        <f xml:space="preserve"> Esc!CB$31</f>
        <v>2.4919125280863281</v>
      </c>
      <c r="CC9" s="359">
        <f xml:space="preserve"> Esc!CC$31</f>
        <v>2.5168316533671917</v>
      </c>
      <c r="CD9" s="359">
        <f xml:space="preserve"> Esc!CD$31</f>
        <v>2.5419999699008637</v>
      </c>
      <c r="CE9" s="359">
        <f xml:space="preserve"> Esc!CE$31</f>
        <v>2.5674199695998725</v>
      </c>
      <c r="CF9" s="359">
        <f xml:space="preserve"> Esc!CF$31</f>
        <v>2.5930941692958713</v>
      </c>
      <c r="CG9" s="359">
        <f xml:space="preserve"> Esc!CG$31</f>
        <v>2.6190251109888298</v>
      </c>
      <c r="CH9" s="359">
        <f xml:space="preserve"> Esc!CH$31</f>
        <v>2.645215362098718</v>
      </c>
      <c r="CI9" s="359">
        <f xml:space="preserve"> Esc!CI$31</f>
        <v>2.6716675157197054</v>
      </c>
      <c r="CJ9" s="359">
        <f xml:space="preserve"> Esc!CJ$31</f>
        <v>2.6983841908769026</v>
      </c>
      <c r="CK9" s="359">
        <f xml:space="preserve"> Esc!CK$31</f>
        <v>2.7253680327856715</v>
      </c>
      <c r="CL9" s="359">
        <f xml:space="preserve"> Esc!CL$31</f>
        <v>2.7526217131135282</v>
      </c>
      <c r="CM9" s="359">
        <f xml:space="preserve"> Esc!CM$31</f>
        <v>2.7801479302446634</v>
      </c>
      <c r="CN9" s="359">
        <f xml:space="preserve"> Esc!CN$31</f>
        <v>2.8079494095471103</v>
      </c>
      <c r="CO9" s="359">
        <f xml:space="preserve"> Esc!CO$31</f>
        <v>2.8360289036425814</v>
      </c>
      <c r="CP9" s="359">
        <f xml:space="preserve"> Esc!CP$31</f>
        <v>2.864389192679007</v>
      </c>
      <c r="CQ9" s="359">
        <f xml:space="preserve"> Esc!CQ$31</f>
        <v>2.8930330846057966</v>
      </c>
      <c r="CR9" s="359">
        <f xml:space="preserve"> Esc!CR$31</f>
        <v>2.9219634154518546</v>
      </c>
      <c r="CS9" s="359">
        <f xml:space="preserve"> Esc!CS$31</f>
        <v>2.9511830496063736</v>
      </c>
      <c r="CT9" s="359">
        <f xml:space="preserve"> Esc!CT$31</f>
        <v>2.9806948801024369</v>
      </c>
      <c r="CU9" s="359">
        <f xml:space="preserve"> Esc!CU$31</f>
        <v>3.0105018289034615</v>
      </c>
      <c r="CV9" s="359">
        <f xml:space="preserve"> Esc!CV$31</f>
        <v>3.0406068471924961</v>
      </c>
      <c r="CW9" s="359">
        <f xml:space="preserve"> Esc!CW$31</f>
        <v>3.0710129156644213</v>
      </c>
      <c r="CX9" s="359">
        <f xml:space="preserve"> Esc!CX$31</f>
        <v>3.1017230448210653</v>
      </c>
      <c r="CY9" s="359">
        <f xml:space="preserve"> Esc!CY$31</f>
        <v>3.1327402752692763</v>
      </c>
      <c r="CZ9" s="359">
        <f xml:space="preserve"> Esc!CZ$31</f>
        <v>3.1640676780219694</v>
      </c>
      <c r="DA9" s="359">
        <f xml:space="preserve"> Esc!DA$31</f>
        <v>3.1957083548021892</v>
      </c>
      <c r="DB9" s="359">
        <f xml:space="preserve"> Esc!DB$31</f>
        <v>3.2276654383502108</v>
      </c>
      <c r="DC9" s="359">
        <f xml:space="preserve"> Esc!DC$31</f>
        <v>3.2599420927337128</v>
      </c>
      <c r="DD9" s="359">
        <f xml:space="preserve"> Esc!DD$31</f>
        <v>3.2925415136610501</v>
      </c>
      <c r="DE9" s="359">
        <f xml:space="preserve"> Esc!DE$31</f>
        <v>3.325466928797661</v>
      </c>
      <c r="DF9" s="359">
        <f xml:space="preserve"> Esc!DF$31</f>
        <v>3.3587215980856375</v>
      </c>
      <c r="DG9" s="359">
        <f xml:space="preserve"> Esc!DG$31</f>
        <v>3.3923088140664941</v>
      </c>
      <c r="DH9" s="359">
        <f xml:space="preserve"> Esc!DH$31</f>
        <v>0</v>
      </c>
      <c r="DI9" s="359">
        <f xml:space="preserve"> Esc!DI$31</f>
        <v>0</v>
      </c>
      <c r="DJ9" s="359">
        <f xml:space="preserve"> Esc!DJ$31</f>
        <v>0</v>
      </c>
    </row>
    <row r="10" spans="1:114" x14ac:dyDescent="0.25">
      <c r="E10" s="359" t="str">
        <f xml:space="preserve"> Time!E$58</f>
        <v>Forecast period flag</v>
      </c>
      <c r="F10" s="359">
        <f xml:space="preserve"> Time!F$58</f>
        <v>0</v>
      </c>
      <c r="G10" s="359" t="str">
        <f xml:space="preserve"> Time!G$58</f>
        <v>flag</v>
      </c>
      <c r="H10" s="359">
        <f xml:space="preserve"> Time!H$58</f>
        <v>100</v>
      </c>
      <c r="I10" s="359">
        <f xml:space="preserve"> Time!I$58</f>
        <v>0</v>
      </c>
      <c r="J10" s="359">
        <f xml:space="preserve"> Time!J$58</f>
        <v>0</v>
      </c>
      <c r="K10" s="359">
        <f xml:space="preserve"> Time!K$58</f>
        <v>0</v>
      </c>
      <c r="L10" s="359">
        <f xml:space="preserve"> Time!L$58</f>
        <v>1</v>
      </c>
      <c r="M10" s="359">
        <f xml:space="preserve"> Time!M$58</f>
        <v>1</v>
      </c>
      <c r="N10" s="359">
        <f xml:space="preserve"> Time!N$58</f>
        <v>1</v>
      </c>
      <c r="O10" s="359">
        <f xml:space="preserve"> Time!O$58</f>
        <v>1</v>
      </c>
      <c r="P10" s="359">
        <f xml:space="preserve"> Time!P$58</f>
        <v>1</v>
      </c>
      <c r="Q10" s="359">
        <f xml:space="preserve"> Time!Q$58</f>
        <v>1</v>
      </c>
      <c r="R10" s="359">
        <f xml:space="preserve"> Time!R$58</f>
        <v>1</v>
      </c>
      <c r="S10" s="359">
        <f xml:space="preserve"> Time!S$58</f>
        <v>1</v>
      </c>
      <c r="T10" s="359">
        <f xml:space="preserve"> Time!T$58</f>
        <v>1</v>
      </c>
      <c r="U10" s="359">
        <f xml:space="preserve"> Time!U$58</f>
        <v>1</v>
      </c>
      <c r="V10" s="359">
        <f xml:space="preserve"> Time!V$58</f>
        <v>1</v>
      </c>
      <c r="W10" s="359">
        <f xml:space="preserve"> Time!W$58</f>
        <v>1</v>
      </c>
      <c r="X10" s="359">
        <f xml:space="preserve"> Time!X$58</f>
        <v>1</v>
      </c>
      <c r="Y10" s="359">
        <f xml:space="preserve"> Time!Y$58</f>
        <v>1</v>
      </c>
      <c r="Z10" s="359">
        <f xml:space="preserve"> Time!Z$58</f>
        <v>1</v>
      </c>
      <c r="AA10" s="359">
        <f xml:space="preserve"> Time!AA$58</f>
        <v>1</v>
      </c>
      <c r="AB10" s="359">
        <f xml:space="preserve"> Time!AB$58</f>
        <v>1</v>
      </c>
      <c r="AC10" s="359">
        <f xml:space="preserve"> Time!AC$58</f>
        <v>1</v>
      </c>
      <c r="AD10" s="359">
        <f xml:space="preserve"> Time!AD$58</f>
        <v>1</v>
      </c>
      <c r="AE10" s="359">
        <f xml:space="preserve"> Time!AE$58</f>
        <v>1</v>
      </c>
      <c r="AF10" s="359">
        <f xml:space="preserve"> Time!AF$58</f>
        <v>1</v>
      </c>
      <c r="AG10" s="359">
        <f xml:space="preserve"> Time!AG$58</f>
        <v>1</v>
      </c>
      <c r="AH10" s="359">
        <f xml:space="preserve"> Time!AH$58</f>
        <v>1</v>
      </c>
      <c r="AI10" s="359">
        <f xml:space="preserve"> Time!AI$58</f>
        <v>1</v>
      </c>
      <c r="AJ10" s="359">
        <f xml:space="preserve"> Time!AJ$58</f>
        <v>1</v>
      </c>
      <c r="AK10" s="359">
        <f xml:space="preserve"> Time!AK$58</f>
        <v>1</v>
      </c>
      <c r="AL10" s="359">
        <f xml:space="preserve"> Time!AL$58</f>
        <v>1</v>
      </c>
      <c r="AM10" s="359">
        <f xml:space="preserve"> Time!AM$58</f>
        <v>1</v>
      </c>
      <c r="AN10" s="359">
        <f xml:space="preserve"> Time!AN$58</f>
        <v>1</v>
      </c>
      <c r="AO10" s="359">
        <f xml:space="preserve"> Time!AO$58</f>
        <v>1</v>
      </c>
      <c r="AP10" s="359">
        <f xml:space="preserve"> Time!AP$58</f>
        <v>1</v>
      </c>
      <c r="AQ10" s="359">
        <f xml:space="preserve"> Time!AQ$58</f>
        <v>1</v>
      </c>
      <c r="AR10" s="359">
        <f xml:space="preserve"> Time!AR$58</f>
        <v>1</v>
      </c>
      <c r="AS10" s="359">
        <f xml:space="preserve"> Time!AS$58</f>
        <v>1</v>
      </c>
      <c r="AT10" s="359">
        <f xml:space="preserve"> Time!AT$58</f>
        <v>1</v>
      </c>
      <c r="AU10" s="359">
        <f xml:space="preserve"> Time!AU$58</f>
        <v>1</v>
      </c>
      <c r="AV10" s="359">
        <f xml:space="preserve"> Time!AV$58</f>
        <v>1</v>
      </c>
      <c r="AW10" s="359">
        <f xml:space="preserve"> Time!AW$58</f>
        <v>1</v>
      </c>
      <c r="AX10" s="359">
        <f xml:space="preserve"> Time!AX$58</f>
        <v>1</v>
      </c>
      <c r="AY10" s="359">
        <f xml:space="preserve"> Time!AY$58</f>
        <v>1</v>
      </c>
      <c r="AZ10" s="359">
        <f xml:space="preserve"> Time!AZ$58</f>
        <v>1</v>
      </c>
      <c r="BA10" s="359">
        <f xml:space="preserve"> Time!BA$58</f>
        <v>1</v>
      </c>
      <c r="BB10" s="359">
        <f xml:space="preserve"> Time!BB$58</f>
        <v>1</v>
      </c>
      <c r="BC10" s="359">
        <f xml:space="preserve"> Time!BC$58</f>
        <v>1</v>
      </c>
      <c r="BD10" s="359">
        <f xml:space="preserve"> Time!BD$58</f>
        <v>1</v>
      </c>
      <c r="BE10" s="359">
        <f xml:space="preserve"> Time!BE$58</f>
        <v>1</v>
      </c>
      <c r="BF10" s="359">
        <f xml:space="preserve"> Time!BF$58</f>
        <v>1</v>
      </c>
      <c r="BG10" s="359">
        <f xml:space="preserve"> Time!BG$58</f>
        <v>1</v>
      </c>
      <c r="BH10" s="359">
        <f xml:space="preserve"> Time!BH$58</f>
        <v>1</v>
      </c>
      <c r="BI10" s="359">
        <f xml:space="preserve"> Time!BI$58</f>
        <v>1</v>
      </c>
      <c r="BJ10" s="359">
        <f xml:space="preserve"> Time!BJ$58</f>
        <v>1</v>
      </c>
      <c r="BK10" s="359">
        <f xml:space="preserve"> Time!BK$58</f>
        <v>1</v>
      </c>
      <c r="BL10" s="359">
        <f xml:space="preserve"> Time!BL$58</f>
        <v>1</v>
      </c>
      <c r="BM10" s="359">
        <f xml:space="preserve"> Time!BM$58</f>
        <v>1</v>
      </c>
      <c r="BN10" s="359">
        <f xml:space="preserve"> Time!BN$58</f>
        <v>1</v>
      </c>
      <c r="BO10" s="359">
        <f xml:space="preserve"> Time!BO$58</f>
        <v>1</v>
      </c>
      <c r="BP10" s="359">
        <f xml:space="preserve"> Time!BP$58</f>
        <v>1</v>
      </c>
      <c r="BQ10" s="359">
        <f xml:space="preserve"> Time!BQ$58</f>
        <v>1</v>
      </c>
      <c r="BR10" s="359">
        <f xml:space="preserve"> Time!BR$58</f>
        <v>1</v>
      </c>
      <c r="BS10" s="359">
        <f xml:space="preserve"> Time!BS$58</f>
        <v>1</v>
      </c>
      <c r="BT10" s="359">
        <f xml:space="preserve"> Time!BT$58</f>
        <v>1</v>
      </c>
      <c r="BU10" s="359">
        <f xml:space="preserve"> Time!BU$58</f>
        <v>1</v>
      </c>
      <c r="BV10" s="359">
        <f xml:space="preserve"> Time!BV$58</f>
        <v>1</v>
      </c>
      <c r="BW10" s="359">
        <f xml:space="preserve"> Time!BW$58</f>
        <v>1</v>
      </c>
      <c r="BX10" s="359">
        <f xml:space="preserve"> Time!BX$58</f>
        <v>1</v>
      </c>
      <c r="BY10" s="359">
        <f xml:space="preserve"> Time!BY$58</f>
        <v>1</v>
      </c>
      <c r="BZ10" s="359">
        <f xml:space="preserve"> Time!BZ$58</f>
        <v>1</v>
      </c>
      <c r="CA10" s="359">
        <f xml:space="preserve"> Time!CA$58</f>
        <v>1</v>
      </c>
      <c r="CB10" s="359">
        <f xml:space="preserve"> Time!CB$58</f>
        <v>1</v>
      </c>
      <c r="CC10" s="359">
        <f xml:space="preserve"> Time!CC$58</f>
        <v>1</v>
      </c>
      <c r="CD10" s="359">
        <f xml:space="preserve"> Time!CD$58</f>
        <v>1</v>
      </c>
      <c r="CE10" s="359">
        <f xml:space="preserve"> Time!CE$58</f>
        <v>1</v>
      </c>
      <c r="CF10" s="359">
        <f xml:space="preserve"> Time!CF$58</f>
        <v>1</v>
      </c>
      <c r="CG10" s="359">
        <f xml:space="preserve"> Time!CG$58</f>
        <v>1</v>
      </c>
      <c r="CH10" s="359">
        <f xml:space="preserve"> Time!CH$58</f>
        <v>1</v>
      </c>
      <c r="CI10" s="359">
        <f xml:space="preserve"> Time!CI$58</f>
        <v>1</v>
      </c>
      <c r="CJ10" s="359">
        <f xml:space="preserve"> Time!CJ$58</f>
        <v>1</v>
      </c>
      <c r="CK10" s="359">
        <f xml:space="preserve"> Time!CK$58</f>
        <v>1</v>
      </c>
      <c r="CL10" s="359">
        <f xml:space="preserve"> Time!CL$58</f>
        <v>1</v>
      </c>
      <c r="CM10" s="359">
        <f xml:space="preserve"> Time!CM$58</f>
        <v>1</v>
      </c>
      <c r="CN10" s="359">
        <f xml:space="preserve"> Time!CN$58</f>
        <v>1</v>
      </c>
      <c r="CO10" s="359">
        <f xml:space="preserve"> Time!CO$58</f>
        <v>1</v>
      </c>
      <c r="CP10" s="359">
        <f xml:space="preserve"> Time!CP$58</f>
        <v>1</v>
      </c>
      <c r="CQ10" s="359">
        <f xml:space="preserve"> Time!CQ$58</f>
        <v>1</v>
      </c>
      <c r="CR10" s="359">
        <f xml:space="preserve"> Time!CR$58</f>
        <v>1</v>
      </c>
      <c r="CS10" s="359">
        <f xml:space="preserve"> Time!CS$58</f>
        <v>1</v>
      </c>
      <c r="CT10" s="359">
        <f xml:space="preserve"> Time!CT$58</f>
        <v>1</v>
      </c>
      <c r="CU10" s="359">
        <f xml:space="preserve"> Time!CU$58</f>
        <v>1</v>
      </c>
      <c r="CV10" s="359">
        <f xml:space="preserve"> Time!CV$58</f>
        <v>1</v>
      </c>
      <c r="CW10" s="359">
        <f xml:space="preserve"> Time!CW$58</f>
        <v>1</v>
      </c>
      <c r="CX10" s="359">
        <f xml:space="preserve"> Time!CX$58</f>
        <v>1</v>
      </c>
      <c r="CY10" s="359">
        <f xml:space="preserve"> Time!CY$58</f>
        <v>1</v>
      </c>
      <c r="CZ10" s="359">
        <f xml:space="preserve"> Time!CZ$58</f>
        <v>1</v>
      </c>
      <c r="DA10" s="359">
        <f xml:space="preserve"> Time!DA$58</f>
        <v>1</v>
      </c>
      <c r="DB10" s="359">
        <f xml:space="preserve"> Time!DB$58</f>
        <v>1</v>
      </c>
      <c r="DC10" s="359">
        <f xml:space="preserve"> Time!DC$58</f>
        <v>1</v>
      </c>
      <c r="DD10" s="359">
        <f xml:space="preserve"> Time!DD$58</f>
        <v>1</v>
      </c>
      <c r="DE10" s="359">
        <f xml:space="preserve"> Time!DE$58</f>
        <v>1</v>
      </c>
      <c r="DF10" s="359">
        <f xml:space="preserve"> Time!DF$58</f>
        <v>1</v>
      </c>
      <c r="DG10" s="359">
        <f xml:space="preserve"> Time!DG$58</f>
        <v>1</v>
      </c>
      <c r="DH10" s="359">
        <f xml:space="preserve"> Time!DH$58</f>
        <v>0</v>
      </c>
      <c r="DI10" s="359">
        <f xml:space="preserve"> Time!DI$58</f>
        <v>0</v>
      </c>
      <c r="DJ10" s="359">
        <f xml:space="preserve"> Time!DJ$58</f>
        <v>0</v>
      </c>
    </row>
    <row r="11" spans="1:114" s="124" customFormat="1" x14ac:dyDescent="0.25">
      <c r="A11" s="301"/>
      <c r="B11" s="301"/>
      <c r="C11" s="302"/>
      <c r="E11" s="303" t="s">
        <v>235</v>
      </c>
      <c r="F11" s="303"/>
      <c r="G11" s="303" t="str">
        <f>smu</f>
        <v>$ 000s</v>
      </c>
      <c r="H11" s="303"/>
      <c r="I11" s="303"/>
      <c r="J11" s="303">
        <f t="shared" ref="J11:AO11" si="0">IF(J10=1,($F8/$F7)*J$9,0)</f>
        <v>0</v>
      </c>
      <c r="K11" s="303">
        <f t="shared" si="0"/>
        <v>0</v>
      </c>
      <c r="L11" s="303">
        <f t="shared" si="0"/>
        <v>3622.159090909091</v>
      </c>
      <c r="M11" s="303">
        <f t="shared" si="0"/>
        <v>3694.602272727273</v>
      </c>
      <c r="N11" s="303">
        <f t="shared" si="0"/>
        <v>3768.4943181818185</v>
      </c>
      <c r="O11" s="303">
        <f t="shared" si="0"/>
        <v>3843.8642045454544</v>
      </c>
      <c r="P11" s="303">
        <f t="shared" si="0"/>
        <v>3911.131828125001</v>
      </c>
      <c r="Q11" s="303">
        <f t="shared" si="0"/>
        <v>3979.5766351171887</v>
      </c>
      <c r="R11" s="303">
        <f t="shared" si="0"/>
        <v>4049.2192262317394</v>
      </c>
      <c r="S11" s="303">
        <f t="shared" si="0"/>
        <v>4120.080562690795</v>
      </c>
      <c r="T11" s="303">
        <f t="shared" si="0"/>
        <v>4181.8817711311558</v>
      </c>
      <c r="U11" s="303">
        <f t="shared" si="0"/>
        <v>4244.6099976981222</v>
      </c>
      <c r="V11" s="303">
        <f t="shared" si="0"/>
        <v>4308.2791476635939</v>
      </c>
      <c r="W11" s="303">
        <f t="shared" si="0"/>
        <v>4372.9033348785479</v>
      </c>
      <c r="X11" s="303">
        <f t="shared" si="0"/>
        <v>4427.5646265645291</v>
      </c>
      <c r="Y11" s="303">
        <f t="shared" si="0"/>
        <v>4482.9091843965853</v>
      </c>
      <c r="Z11" s="303">
        <f t="shared" si="0"/>
        <v>4538.9455492015431</v>
      </c>
      <c r="AA11" s="303">
        <f t="shared" si="0"/>
        <v>4595.6823685665613</v>
      </c>
      <c r="AB11" s="303">
        <f t="shared" si="0"/>
        <v>4641.6391922522271</v>
      </c>
      <c r="AC11" s="303">
        <f t="shared" si="0"/>
        <v>4688.0555841747491</v>
      </c>
      <c r="AD11" s="303">
        <f t="shared" si="0"/>
        <v>4734.9361400164971</v>
      </c>
      <c r="AE11" s="303">
        <f t="shared" si="0"/>
        <v>4782.2855014166626</v>
      </c>
      <c r="AF11" s="303">
        <f t="shared" si="0"/>
        <v>4830.1083564308292</v>
      </c>
      <c r="AG11" s="303">
        <f t="shared" si="0"/>
        <v>4878.4094399951373</v>
      </c>
      <c r="AH11" s="303">
        <f t="shared" si="0"/>
        <v>4927.193534395089</v>
      </c>
      <c r="AI11" s="303">
        <f t="shared" si="0"/>
        <v>4976.4654697390397</v>
      </c>
      <c r="AJ11" s="303">
        <f t="shared" si="0"/>
        <v>5026.2301244364298</v>
      </c>
      <c r="AK11" s="303">
        <f t="shared" si="0"/>
        <v>5076.4924256807944</v>
      </c>
      <c r="AL11" s="303">
        <f t="shared" si="0"/>
        <v>5127.2573499376031</v>
      </c>
      <c r="AM11" s="303">
        <f t="shared" si="0"/>
        <v>5178.5299234369786</v>
      </c>
      <c r="AN11" s="303">
        <f t="shared" si="0"/>
        <v>5230.3152226713482</v>
      </c>
      <c r="AO11" s="303">
        <f t="shared" si="0"/>
        <v>5282.618374898062</v>
      </c>
      <c r="AP11" s="303">
        <f t="shared" ref="AP11:BU11" si="1">IF(AP10=1,($F8/$F7)*AP$9,0)</f>
        <v>5335.4445586470429</v>
      </c>
      <c r="AQ11" s="303">
        <f t="shared" si="1"/>
        <v>5388.7990042335132</v>
      </c>
      <c r="AR11" s="303">
        <f t="shared" si="1"/>
        <v>5442.6869942758485</v>
      </c>
      <c r="AS11" s="303">
        <f t="shared" si="1"/>
        <v>5497.113864218607</v>
      </c>
      <c r="AT11" s="303">
        <f t="shared" si="1"/>
        <v>5552.0850028607929</v>
      </c>
      <c r="AU11" s="303">
        <f t="shared" si="1"/>
        <v>5607.6058528894009</v>
      </c>
      <c r="AV11" s="303">
        <f t="shared" si="1"/>
        <v>5663.6819114182954</v>
      </c>
      <c r="AW11" s="303">
        <f t="shared" si="1"/>
        <v>5720.3187305324791</v>
      </c>
      <c r="AX11" s="303">
        <f t="shared" si="1"/>
        <v>5777.5219178378038</v>
      </c>
      <c r="AY11" s="303">
        <f t="shared" si="1"/>
        <v>5835.2971370161822</v>
      </c>
      <c r="AZ11" s="303">
        <f t="shared" si="1"/>
        <v>5893.6501083863441</v>
      </c>
      <c r="BA11" s="303">
        <f t="shared" si="1"/>
        <v>5952.5866094702078</v>
      </c>
      <c r="BB11" s="303">
        <f t="shared" si="1"/>
        <v>6012.1124755649098</v>
      </c>
      <c r="BC11" s="303">
        <f t="shared" si="1"/>
        <v>6072.2336003205592</v>
      </c>
      <c r="BD11" s="303">
        <f t="shared" si="1"/>
        <v>6132.9559363237649</v>
      </c>
      <c r="BE11" s="303">
        <f t="shared" si="1"/>
        <v>6194.2854956870024</v>
      </c>
      <c r="BF11" s="303">
        <f t="shared" si="1"/>
        <v>6256.2283506438716</v>
      </c>
      <c r="BG11" s="303">
        <f t="shared" si="1"/>
        <v>6318.7906341503121</v>
      </c>
      <c r="BH11" s="303">
        <f t="shared" si="1"/>
        <v>6381.9785404918148</v>
      </c>
      <c r="BI11" s="303">
        <f t="shared" si="1"/>
        <v>6445.7983258967333</v>
      </c>
      <c r="BJ11" s="303">
        <f t="shared" si="1"/>
        <v>6510.2563091557013</v>
      </c>
      <c r="BK11" s="303">
        <f t="shared" si="1"/>
        <v>6575.3588722472587</v>
      </c>
      <c r="BL11" s="303">
        <f t="shared" si="1"/>
        <v>6641.1124609697299</v>
      </c>
      <c r="BM11" s="303">
        <f t="shared" si="1"/>
        <v>6707.5235855794281</v>
      </c>
      <c r="BN11" s="303">
        <f t="shared" si="1"/>
        <v>6774.5988214352219</v>
      </c>
      <c r="BO11" s="303">
        <f t="shared" si="1"/>
        <v>6842.3448096495749</v>
      </c>
      <c r="BP11" s="303">
        <f t="shared" si="1"/>
        <v>6910.768257746071</v>
      </c>
      <c r="BQ11" s="303">
        <f t="shared" si="1"/>
        <v>6979.8759403235308</v>
      </c>
      <c r="BR11" s="303">
        <f t="shared" si="1"/>
        <v>7049.6746997267655</v>
      </c>
      <c r="BS11" s="303">
        <f t="shared" si="1"/>
        <v>7120.1714467240326</v>
      </c>
      <c r="BT11" s="303">
        <f t="shared" si="1"/>
        <v>7191.3731611912735</v>
      </c>
      <c r="BU11" s="303">
        <f t="shared" si="1"/>
        <v>7263.2868928031867</v>
      </c>
      <c r="BV11" s="303">
        <f t="shared" ref="BV11:DA11" si="2">IF(BV10=1,($F8/$F7)*BV$9,0)</f>
        <v>7335.9197617312193</v>
      </c>
      <c r="BW11" s="303">
        <f t="shared" si="2"/>
        <v>7409.2789593485295</v>
      </c>
      <c r="BX11" s="303">
        <f t="shared" si="2"/>
        <v>7483.3717489420151</v>
      </c>
      <c r="BY11" s="303">
        <f t="shared" si="2"/>
        <v>7558.2054664314346</v>
      </c>
      <c r="BZ11" s="303">
        <f t="shared" si="2"/>
        <v>7633.78752109575</v>
      </c>
      <c r="CA11" s="303">
        <f t="shared" si="2"/>
        <v>7710.1253963067084</v>
      </c>
      <c r="CB11" s="303">
        <f t="shared" si="2"/>
        <v>7787.2266502697757</v>
      </c>
      <c r="CC11" s="303">
        <f t="shared" si="2"/>
        <v>7865.0989167724738</v>
      </c>
      <c r="CD11" s="303">
        <f t="shared" si="2"/>
        <v>7943.7499059401989</v>
      </c>
      <c r="CE11" s="303">
        <f t="shared" si="2"/>
        <v>8023.1874049996013</v>
      </c>
      <c r="CF11" s="303">
        <f t="shared" si="2"/>
        <v>8103.4192790495981</v>
      </c>
      <c r="CG11" s="303">
        <f t="shared" si="2"/>
        <v>8184.4534718400937</v>
      </c>
      <c r="CH11" s="303">
        <f t="shared" si="2"/>
        <v>8266.2980065584943</v>
      </c>
      <c r="CI11" s="303">
        <f t="shared" si="2"/>
        <v>8348.9609866240789</v>
      </c>
      <c r="CJ11" s="303">
        <f t="shared" si="2"/>
        <v>8432.4505964903201</v>
      </c>
      <c r="CK11" s="303">
        <f t="shared" si="2"/>
        <v>8516.7751024552235</v>
      </c>
      <c r="CL11" s="303">
        <f t="shared" si="2"/>
        <v>8601.9428534797753</v>
      </c>
      <c r="CM11" s="303">
        <f t="shared" si="2"/>
        <v>8687.9622820145742</v>
      </c>
      <c r="CN11" s="303">
        <f t="shared" si="2"/>
        <v>8774.8419048347187</v>
      </c>
      <c r="CO11" s="303">
        <f t="shared" si="2"/>
        <v>8862.590323883067</v>
      </c>
      <c r="CP11" s="303">
        <f t="shared" si="2"/>
        <v>8951.2162271218967</v>
      </c>
      <c r="CQ11" s="303">
        <f t="shared" si="2"/>
        <v>9040.7283893931144</v>
      </c>
      <c r="CR11" s="303">
        <f t="shared" si="2"/>
        <v>9131.1356732870463</v>
      </c>
      <c r="CS11" s="303">
        <f t="shared" si="2"/>
        <v>9222.4470300199173</v>
      </c>
      <c r="CT11" s="303">
        <f t="shared" si="2"/>
        <v>9314.6715003201152</v>
      </c>
      <c r="CU11" s="303">
        <f t="shared" si="2"/>
        <v>9407.8182153233174</v>
      </c>
      <c r="CV11" s="303">
        <f t="shared" si="2"/>
        <v>9501.8963974765502</v>
      </c>
      <c r="CW11" s="303">
        <f t="shared" si="2"/>
        <v>9596.9153614513161</v>
      </c>
      <c r="CX11" s="303">
        <f t="shared" si="2"/>
        <v>9692.884515065829</v>
      </c>
      <c r="CY11" s="303">
        <f t="shared" si="2"/>
        <v>9789.8133602164889</v>
      </c>
      <c r="CZ11" s="303">
        <f t="shared" si="2"/>
        <v>9887.7114938186551</v>
      </c>
      <c r="DA11" s="303">
        <f t="shared" si="2"/>
        <v>9986.5886087568415</v>
      </c>
      <c r="DB11" s="303">
        <f t="shared" ref="DB11:EG11" si="3">IF(DB10=1,($F8/$F7)*DB$9,0)</f>
        <v>10086.454494844409</v>
      </c>
      <c r="DC11" s="303">
        <f t="shared" si="3"/>
        <v>10187.319039792852</v>
      </c>
      <c r="DD11" s="303">
        <f t="shared" si="3"/>
        <v>10289.192230190782</v>
      </c>
      <c r="DE11" s="303">
        <f t="shared" si="3"/>
        <v>10392.084152492691</v>
      </c>
      <c r="DF11" s="303">
        <f t="shared" si="3"/>
        <v>10496.004994017618</v>
      </c>
      <c r="DG11" s="303">
        <f t="shared" si="3"/>
        <v>10600.965043957794</v>
      </c>
      <c r="DH11" s="303">
        <f t="shared" si="3"/>
        <v>0</v>
      </c>
      <c r="DI11" s="303">
        <f t="shared" si="3"/>
        <v>0</v>
      </c>
      <c r="DJ11" s="303">
        <f t="shared" si="3"/>
        <v>0</v>
      </c>
    </row>
    <row r="13" spans="1:114" x14ac:dyDescent="0.25">
      <c r="E13" s="285" t="str">
        <f xml:space="preserve"> InpC!E$104</f>
        <v>unit in thousand</v>
      </c>
      <c r="F13" s="285">
        <f xml:space="preserve"> InpC!F$104</f>
        <v>1000</v>
      </c>
      <c r="G13" s="285" t="str">
        <f xml:space="preserve"> InpC!G$104</f>
        <v>units</v>
      </c>
    </row>
    <row r="14" spans="1:114" x14ac:dyDescent="0.25">
      <c r="E14" s="284" t="str">
        <f xml:space="preserve"> InpC!E$45</f>
        <v>Variable cost</v>
      </c>
      <c r="F14" s="359">
        <f xml:space="preserve"> InpC!F$45</f>
        <v>850</v>
      </c>
      <c r="G14" s="284" t="str">
        <f xml:space="preserve"> InpC!G$45</f>
        <v>$/arrival</v>
      </c>
    </row>
    <row r="15" spans="1:114" x14ac:dyDescent="0.25">
      <c r="E15" s="359" t="str">
        <f xml:space="preserve"> OpRev!E$20</f>
        <v>Total Arrival</v>
      </c>
      <c r="F15" s="359">
        <f xml:space="preserve"> OpRev!F$20</f>
        <v>0</v>
      </c>
      <c r="G15" s="359" t="str">
        <f xml:space="preserve"> OpRev!G$20</f>
        <v>Arrivals</v>
      </c>
      <c r="H15" s="359">
        <f xml:space="preserve"> OpRev!H$20</f>
        <v>0</v>
      </c>
      <c r="I15" s="359">
        <f xml:space="preserve"> OpRev!I$20</f>
        <v>0</v>
      </c>
      <c r="J15" s="359">
        <f xml:space="preserve"> OpRev!J$20</f>
        <v>13175</v>
      </c>
      <c r="K15" s="359">
        <f xml:space="preserve"> OpRev!K$20</f>
        <v>12425</v>
      </c>
      <c r="L15" s="359">
        <f xml:space="preserve"> OpRev!L$20</f>
        <v>13025</v>
      </c>
      <c r="M15" s="359">
        <f xml:space="preserve"> OpRev!M$20</f>
        <v>12135</v>
      </c>
      <c r="N15" s="359">
        <f xml:space="preserve"> OpRev!N$20</f>
        <v>12695</v>
      </c>
      <c r="O15" s="359">
        <f xml:space="preserve"> OpRev!O$20</f>
        <v>12315</v>
      </c>
      <c r="P15" s="359">
        <f xml:space="preserve"> OpRev!P$20</f>
        <v>12875</v>
      </c>
      <c r="Q15" s="359">
        <f xml:space="preserve"> OpRev!Q$20</f>
        <v>11220</v>
      </c>
      <c r="R15" s="359">
        <f xml:space="preserve"> OpRev!R$20</f>
        <v>11720</v>
      </c>
      <c r="S15" s="359">
        <f xml:space="preserve"> OpRev!S$20</f>
        <v>11640</v>
      </c>
      <c r="T15" s="359">
        <f xml:space="preserve"> OpRev!T$20</f>
        <v>12140</v>
      </c>
      <c r="U15" s="359">
        <f xml:space="preserve"> OpRev!U$20</f>
        <v>11700</v>
      </c>
      <c r="V15" s="359">
        <f xml:space="preserve"> OpRev!V$20</f>
        <v>12200</v>
      </c>
      <c r="W15" s="359">
        <f xml:space="preserve"> OpRev!W$20</f>
        <v>12050</v>
      </c>
      <c r="X15" s="359">
        <f xml:space="preserve"> OpRev!X$20</f>
        <v>12550</v>
      </c>
      <c r="Y15" s="359">
        <f xml:space="preserve"> OpRev!Y$20</f>
        <v>11940</v>
      </c>
      <c r="Z15" s="359">
        <f xml:space="preserve"> OpRev!Z$20</f>
        <v>12440</v>
      </c>
      <c r="AA15" s="359">
        <f xml:space="preserve"> OpRev!AA$20</f>
        <v>11940</v>
      </c>
      <c r="AB15" s="359">
        <f xml:space="preserve"> OpRev!AB$20</f>
        <v>12440</v>
      </c>
      <c r="AC15" s="359">
        <f xml:space="preserve"> OpRev!AC$20</f>
        <v>11940</v>
      </c>
      <c r="AD15" s="359">
        <f xml:space="preserve"> OpRev!AD$20</f>
        <v>12440</v>
      </c>
      <c r="AE15" s="359">
        <f xml:space="preserve"> OpRev!AE$20</f>
        <v>11940</v>
      </c>
      <c r="AF15" s="359">
        <f xml:space="preserve"> OpRev!AF$20</f>
        <v>12440</v>
      </c>
      <c r="AG15" s="359">
        <f xml:space="preserve"> OpRev!AG$20</f>
        <v>11940</v>
      </c>
      <c r="AH15" s="359">
        <f xml:space="preserve"> OpRev!AH$20</f>
        <v>12440</v>
      </c>
      <c r="AI15" s="359">
        <f xml:space="preserve"> OpRev!AI$20</f>
        <v>11940</v>
      </c>
      <c r="AJ15" s="359">
        <f xml:space="preserve"> OpRev!AJ$20</f>
        <v>12440</v>
      </c>
      <c r="AK15" s="359">
        <f xml:space="preserve"> OpRev!AK$20</f>
        <v>11940</v>
      </c>
      <c r="AL15" s="359">
        <f xml:space="preserve"> OpRev!AL$20</f>
        <v>12440</v>
      </c>
      <c r="AM15" s="359">
        <f xml:space="preserve"> OpRev!AM$20</f>
        <v>11940</v>
      </c>
      <c r="AN15" s="359">
        <f xml:space="preserve"> OpRev!AN$20</f>
        <v>12440</v>
      </c>
      <c r="AO15" s="359">
        <f xml:space="preserve"> OpRev!AO$20</f>
        <v>11940</v>
      </c>
      <c r="AP15" s="359">
        <f xml:space="preserve"> OpRev!AP$20</f>
        <v>12440</v>
      </c>
      <c r="AQ15" s="359">
        <f xml:space="preserve"> OpRev!AQ$20</f>
        <v>11940</v>
      </c>
      <c r="AR15" s="359">
        <f xml:space="preserve"> OpRev!AR$20</f>
        <v>12440</v>
      </c>
      <c r="AS15" s="359">
        <f xml:space="preserve"> OpRev!AS$20</f>
        <v>11940</v>
      </c>
      <c r="AT15" s="359">
        <f xml:space="preserve"> OpRev!AT$20</f>
        <v>12440</v>
      </c>
      <c r="AU15" s="359">
        <f xml:space="preserve"> OpRev!AU$20</f>
        <v>11940</v>
      </c>
      <c r="AV15" s="359">
        <f xml:space="preserve"> OpRev!AV$20</f>
        <v>12440</v>
      </c>
      <c r="AW15" s="359">
        <f xml:space="preserve"> OpRev!AW$20</f>
        <v>11940</v>
      </c>
      <c r="AX15" s="359">
        <f xml:space="preserve"> OpRev!AX$20</f>
        <v>12440</v>
      </c>
      <c r="AY15" s="359">
        <f xml:space="preserve"> OpRev!AY$20</f>
        <v>11940</v>
      </c>
      <c r="AZ15" s="359">
        <f xml:space="preserve"> OpRev!AZ$20</f>
        <v>12440</v>
      </c>
      <c r="BA15" s="359">
        <f xml:space="preserve"> OpRev!BA$20</f>
        <v>11940</v>
      </c>
      <c r="BB15" s="359">
        <f xml:space="preserve"> OpRev!BB$20</f>
        <v>12440</v>
      </c>
      <c r="BC15" s="359">
        <f xml:space="preserve"> OpRev!BC$20</f>
        <v>11940</v>
      </c>
      <c r="BD15" s="359">
        <f xml:space="preserve"> OpRev!BD$20</f>
        <v>12440</v>
      </c>
      <c r="BE15" s="359">
        <f xml:space="preserve"> OpRev!BE$20</f>
        <v>11940</v>
      </c>
      <c r="BF15" s="359">
        <f xml:space="preserve"> OpRev!BF$20</f>
        <v>12440</v>
      </c>
      <c r="BG15" s="359">
        <f xml:space="preserve"> OpRev!BG$20</f>
        <v>11940</v>
      </c>
      <c r="BH15" s="359">
        <f xml:space="preserve"> OpRev!BH$20</f>
        <v>11940</v>
      </c>
      <c r="BI15" s="359">
        <f xml:space="preserve"> OpRev!BI$20</f>
        <v>12440</v>
      </c>
      <c r="BJ15" s="359">
        <f xml:space="preserve"> OpRev!BJ$20</f>
        <v>11940</v>
      </c>
      <c r="BK15" s="359">
        <f xml:space="preserve"> OpRev!BK$20</f>
        <v>12440</v>
      </c>
      <c r="BL15" s="359">
        <f xml:space="preserve"> OpRev!BL$20</f>
        <v>11940</v>
      </c>
      <c r="BM15" s="359">
        <f xml:space="preserve"> OpRev!BM$20</f>
        <v>12440</v>
      </c>
      <c r="BN15" s="359">
        <f xml:space="preserve"> OpRev!BN$20</f>
        <v>11940</v>
      </c>
      <c r="BO15" s="359">
        <f xml:space="preserve"> OpRev!BO$20</f>
        <v>12440</v>
      </c>
      <c r="BP15" s="359">
        <f xml:space="preserve"> OpRev!BP$20</f>
        <v>11940</v>
      </c>
      <c r="BQ15" s="359">
        <f xml:space="preserve"> OpRev!BQ$20</f>
        <v>11940</v>
      </c>
      <c r="BR15" s="359">
        <f xml:space="preserve"> OpRev!BR$20</f>
        <v>12440</v>
      </c>
      <c r="BS15" s="359">
        <f xml:space="preserve"> OpRev!BS$20</f>
        <v>11940</v>
      </c>
      <c r="BT15" s="359">
        <f xml:space="preserve"> OpRev!BT$20</f>
        <v>12440</v>
      </c>
      <c r="BU15" s="359">
        <f xml:space="preserve"> OpRev!BU$20</f>
        <v>11940</v>
      </c>
      <c r="BV15" s="359">
        <f xml:space="preserve"> OpRev!BV$20</f>
        <v>12440</v>
      </c>
      <c r="BW15" s="359">
        <f xml:space="preserve"> OpRev!BW$20</f>
        <v>13175</v>
      </c>
      <c r="BX15" s="359">
        <f xml:space="preserve"> OpRev!BX$20</f>
        <v>12425</v>
      </c>
      <c r="BY15" s="359">
        <f xml:space="preserve"> OpRev!BY$20</f>
        <v>13025</v>
      </c>
      <c r="BZ15" s="359">
        <f xml:space="preserve"> OpRev!BZ$20</f>
        <v>12135</v>
      </c>
      <c r="CA15" s="359">
        <f xml:space="preserve"> OpRev!CA$20</f>
        <v>12695</v>
      </c>
      <c r="CB15" s="359">
        <f xml:space="preserve"> OpRev!CB$20</f>
        <v>12315</v>
      </c>
      <c r="CC15" s="359">
        <f xml:space="preserve"> OpRev!CC$20</f>
        <v>12875</v>
      </c>
      <c r="CD15" s="359">
        <f xml:space="preserve"> OpRev!CD$20</f>
        <v>11220</v>
      </c>
      <c r="CE15" s="359">
        <f xml:space="preserve"> OpRev!CE$20</f>
        <v>11720</v>
      </c>
      <c r="CF15" s="359">
        <f xml:space="preserve"> OpRev!CF$20</f>
        <v>11640</v>
      </c>
      <c r="CG15" s="359">
        <f xml:space="preserve"> OpRev!CG$20</f>
        <v>12140</v>
      </c>
      <c r="CH15" s="359">
        <f xml:space="preserve"> OpRev!CH$20</f>
        <v>11700</v>
      </c>
      <c r="CI15" s="359">
        <f xml:space="preserve"> OpRev!CI$20</f>
        <v>12200</v>
      </c>
      <c r="CJ15" s="359">
        <f xml:space="preserve"> OpRev!CJ$20</f>
        <v>12050</v>
      </c>
      <c r="CK15" s="359">
        <f xml:space="preserve"> OpRev!CK$20</f>
        <v>12550</v>
      </c>
      <c r="CL15" s="359">
        <f xml:space="preserve"> OpRev!CL$20</f>
        <v>11940</v>
      </c>
      <c r="CM15" s="359">
        <f xml:space="preserve"> OpRev!CM$20</f>
        <v>12440</v>
      </c>
      <c r="CN15" s="359">
        <f xml:space="preserve"> OpRev!CN$20</f>
        <v>11940</v>
      </c>
      <c r="CO15" s="359">
        <f xml:space="preserve"> OpRev!CO$20</f>
        <v>12440</v>
      </c>
      <c r="CP15" s="359">
        <f xml:space="preserve"> OpRev!CP$20</f>
        <v>11940</v>
      </c>
      <c r="CQ15" s="359">
        <f xml:space="preserve"> OpRev!CQ$20</f>
        <v>12440</v>
      </c>
      <c r="CR15" s="359">
        <f xml:space="preserve"> OpRev!CR$20</f>
        <v>11940</v>
      </c>
      <c r="CS15" s="359">
        <f xml:space="preserve"> OpRev!CS$20</f>
        <v>12440</v>
      </c>
      <c r="CT15" s="359">
        <f xml:space="preserve"> OpRev!CT$20</f>
        <v>11940</v>
      </c>
      <c r="CU15" s="359">
        <f xml:space="preserve"> OpRev!CU$20</f>
        <v>12440</v>
      </c>
      <c r="CV15" s="359">
        <f xml:space="preserve"> OpRev!CV$20</f>
        <v>11940</v>
      </c>
      <c r="CW15" s="359">
        <f xml:space="preserve"> OpRev!CW$20</f>
        <v>12440</v>
      </c>
      <c r="CX15" s="359">
        <f xml:space="preserve"> OpRev!CX$20</f>
        <v>11940</v>
      </c>
      <c r="CY15" s="359">
        <f xml:space="preserve"> OpRev!CY$20</f>
        <v>12440</v>
      </c>
      <c r="CZ15" s="359">
        <f xml:space="preserve"> OpRev!CZ$20</f>
        <v>11940</v>
      </c>
      <c r="DA15" s="359">
        <f xml:space="preserve"> OpRev!DA$20</f>
        <v>12440</v>
      </c>
      <c r="DB15" s="359">
        <f xml:space="preserve"> OpRev!DB$20</f>
        <v>11940</v>
      </c>
      <c r="DC15" s="359">
        <f xml:space="preserve"> OpRev!DC$20</f>
        <v>12440</v>
      </c>
      <c r="DD15" s="359">
        <f xml:space="preserve"> OpRev!DD$20</f>
        <v>11940</v>
      </c>
      <c r="DE15" s="359">
        <f xml:space="preserve"> OpRev!DE$20</f>
        <v>12440</v>
      </c>
      <c r="DF15" s="359">
        <f xml:space="preserve"> OpRev!DF$20</f>
        <v>11940</v>
      </c>
      <c r="DG15" s="359">
        <f xml:space="preserve"> OpRev!DG$20</f>
        <v>12440</v>
      </c>
      <c r="DH15" s="359">
        <f xml:space="preserve"> OpRev!DH$20</f>
        <v>0</v>
      </c>
      <c r="DI15" s="359">
        <f xml:space="preserve"> OpRev!DI$20</f>
        <v>0</v>
      </c>
      <c r="DJ15" s="359">
        <f xml:space="preserve"> OpRev!DJ$20</f>
        <v>0</v>
      </c>
    </row>
    <row r="16" spans="1:114" x14ac:dyDescent="0.25">
      <c r="E16" s="359" t="str">
        <f xml:space="preserve"> Esc!E$31</f>
        <v>Handling cost ecs</v>
      </c>
      <c r="F16" s="359">
        <f xml:space="preserve"> Esc!F$31</f>
        <v>0</v>
      </c>
      <c r="G16" s="359" t="str">
        <f xml:space="preserve"> Esc!G$31</f>
        <v>factor</v>
      </c>
      <c r="H16" s="359">
        <f xml:space="preserve"> Esc!H$31</f>
        <v>0</v>
      </c>
      <c r="I16" s="359">
        <f xml:space="preserve"> Esc!I$31</f>
        <v>0</v>
      </c>
      <c r="J16" s="359">
        <f xml:space="preserve"> Esc!J$31</f>
        <v>0</v>
      </c>
      <c r="K16" s="359">
        <f xml:space="preserve"> Esc!K$31</f>
        <v>1.1363636363636365</v>
      </c>
      <c r="L16" s="359">
        <f xml:space="preserve"> Esc!L$31</f>
        <v>1.1590909090909092</v>
      </c>
      <c r="M16" s="359">
        <f xml:space="preserve"> Esc!M$31</f>
        <v>1.1822727272727274</v>
      </c>
      <c r="N16" s="359">
        <f xml:space="preserve"> Esc!N$31</f>
        <v>1.2059181818181819</v>
      </c>
      <c r="O16" s="359">
        <f xml:space="preserve"> Esc!O$31</f>
        <v>1.2300365454545454</v>
      </c>
      <c r="P16" s="359">
        <f xml:space="preserve"> Esc!P$31</f>
        <v>1.2515621850000003</v>
      </c>
      <c r="Q16" s="359">
        <f xml:space="preserve"> Esc!Q$31</f>
        <v>1.2734645232375004</v>
      </c>
      <c r="R16" s="359">
        <f xml:space="preserve"> Esc!R$31</f>
        <v>1.2957501523941566</v>
      </c>
      <c r="S16" s="359">
        <f xml:space="preserve"> Esc!S$31</f>
        <v>1.3184257800610544</v>
      </c>
      <c r="T16" s="359">
        <f xml:space="preserve"> Esc!T$31</f>
        <v>1.3382021667619699</v>
      </c>
      <c r="U16" s="359">
        <f xml:space="preserve"> Esc!U$31</f>
        <v>1.3582751992633992</v>
      </c>
      <c r="V16" s="359">
        <f xml:space="preserve"> Esc!V$31</f>
        <v>1.3786493272523501</v>
      </c>
      <c r="W16" s="359">
        <f xml:space="preserve"> Esc!W$31</f>
        <v>1.3993290671611354</v>
      </c>
      <c r="X16" s="359">
        <f xml:space="preserve"> Esc!X$31</f>
        <v>1.4168206805006494</v>
      </c>
      <c r="Y16" s="359">
        <f xml:space="preserve"> Esc!Y$31</f>
        <v>1.4345309390069074</v>
      </c>
      <c r="Z16" s="359">
        <f xml:space="preserve"> Esc!Z$31</f>
        <v>1.4524625757444938</v>
      </c>
      <c r="AA16" s="359">
        <f xml:space="preserve"> Esc!AA$31</f>
        <v>1.4706183579412997</v>
      </c>
      <c r="AB16" s="359">
        <f xml:space="preserve"> Esc!AB$31</f>
        <v>1.4853245415207128</v>
      </c>
      <c r="AC16" s="359">
        <f xml:space="preserve"> Esc!AC$31</f>
        <v>1.5001777869359199</v>
      </c>
      <c r="AD16" s="359">
        <f xml:space="preserve"> Esc!AD$31</f>
        <v>1.515179564805279</v>
      </c>
      <c r="AE16" s="359">
        <f xml:space="preserve"> Esc!AE$31</f>
        <v>1.530331360453332</v>
      </c>
      <c r="AF16" s="359">
        <f xml:space="preserve"> Esc!AF$31</f>
        <v>1.5456346740578653</v>
      </c>
      <c r="AG16" s="359">
        <f xml:space="preserve"> Esc!AG$31</f>
        <v>1.5610910207984439</v>
      </c>
      <c r="AH16" s="359">
        <f xml:space="preserve"> Esc!AH$31</f>
        <v>1.5767019310064285</v>
      </c>
      <c r="AI16" s="359">
        <f xml:space="preserve"> Esc!AI$31</f>
        <v>1.5924689503164928</v>
      </c>
      <c r="AJ16" s="359">
        <f xml:space="preserve"> Esc!AJ$31</f>
        <v>1.6083936398196577</v>
      </c>
      <c r="AK16" s="359">
        <f xml:space="preserve"> Esc!AK$31</f>
        <v>1.6244775762178543</v>
      </c>
      <c r="AL16" s="359">
        <f xml:space="preserve"> Esc!AL$31</f>
        <v>1.6407223519800329</v>
      </c>
      <c r="AM16" s="359">
        <f xml:space="preserve"> Esc!AM$31</f>
        <v>1.6571295754998332</v>
      </c>
      <c r="AN16" s="359">
        <f xml:space="preserve"> Esc!AN$31</f>
        <v>1.6737008712548316</v>
      </c>
      <c r="AO16" s="359">
        <f xml:space="preserve"> Esc!AO$31</f>
        <v>1.6904378799673798</v>
      </c>
      <c r="AP16" s="359">
        <f xml:space="preserve"> Esc!AP$31</f>
        <v>1.7073422587670537</v>
      </c>
      <c r="AQ16" s="359">
        <f xml:space="preserve"> Esc!AQ$31</f>
        <v>1.7244156813547242</v>
      </c>
      <c r="AR16" s="359">
        <f xml:space="preserve"> Esc!AR$31</f>
        <v>1.7416598381682715</v>
      </c>
      <c r="AS16" s="359">
        <f xml:space="preserve"> Esc!AS$31</f>
        <v>1.7590764365499543</v>
      </c>
      <c r="AT16" s="359">
        <f xml:space="preserve"> Esc!AT$31</f>
        <v>1.7766672009154538</v>
      </c>
      <c r="AU16" s="359">
        <f xml:space="preserve"> Esc!AU$31</f>
        <v>1.7944338729246083</v>
      </c>
      <c r="AV16" s="359">
        <f xml:space="preserve"> Esc!AV$31</f>
        <v>1.8123782116538545</v>
      </c>
      <c r="AW16" s="359">
        <f xml:space="preserve"> Esc!AW$31</f>
        <v>1.8305019937703932</v>
      </c>
      <c r="AX16" s="359">
        <f xml:space="preserve"> Esc!AX$31</f>
        <v>1.8488070137080972</v>
      </c>
      <c r="AY16" s="359">
        <f xml:space="preserve"> Esc!AY$31</f>
        <v>1.8672950838451783</v>
      </c>
      <c r="AZ16" s="359">
        <f xml:space="preserve"> Esc!AZ$31</f>
        <v>1.8859680346836301</v>
      </c>
      <c r="BA16" s="359">
        <f xml:space="preserve"> Esc!BA$31</f>
        <v>1.9048277150304664</v>
      </c>
      <c r="BB16" s="359">
        <f xml:space="preserve"> Esc!BB$31</f>
        <v>1.9238759921807711</v>
      </c>
      <c r="BC16" s="359">
        <f xml:space="preserve"> Esc!BC$31</f>
        <v>1.9431147521025789</v>
      </c>
      <c r="BD16" s="359">
        <f xml:space="preserve"> Esc!BD$31</f>
        <v>1.9625458996236047</v>
      </c>
      <c r="BE16" s="359">
        <f xml:space="preserve"> Esc!BE$31</f>
        <v>1.9821713586198408</v>
      </c>
      <c r="BF16" s="359">
        <f xml:space="preserve"> Esc!BF$31</f>
        <v>2.0019930722060391</v>
      </c>
      <c r="BG16" s="359">
        <f xml:space="preserve"> Esc!BG$31</f>
        <v>2.0220130029280998</v>
      </c>
      <c r="BH16" s="359">
        <f xml:space="preserve"> Esc!BH$31</f>
        <v>2.0422331329573806</v>
      </c>
      <c r="BI16" s="359">
        <f xml:space="preserve"> Esc!BI$31</f>
        <v>2.0626554642869546</v>
      </c>
      <c r="BJ16" s="359">
        <f xml:space="preserve"> Esc!BJ$31</f>
        <v>2.0832820189298245</v>
      </c>
      <c r="BK16" s="359">
        <f xml:space="preserve"> Esc!BK$31</f>
        <v>2.1041148391191227</v>
      </c>
      <c r="BL16" s="359">
        <f xml:space="preserve"> Esc!BL$31</f>
        <v>2.1251559875103134</v>
      </c>
      <c r="BM16" s="359">
        <f xml:space="preserve"> Esc!BM$31</f>
        <v>2.1464075473854169</v>
      </c>
      <c r="BN16" s="359">
        <f xml:space="preserve"> Esc!BN$31</f>
        <v>2.1678716228592712</v>
      </c>
      <c r="BO16" s="359">
        <f xml:space="preserve"> Esc!BO$31</f>
        <v>2.1895503390878641</v>
      </c>
      <c r="BP16" s="359">
        <f xml:space="preserve"> Esc!BP$31</f>
        <v>2.2114458424787427</v>
      </c>
      <c r="BQ16" s="359">
        <f xml:space="preserve"> Esc!BQ$31</f>
        <v>2.2335603009035299</v>
      </c>
      <c r="BR16" s="359">
        <f xml:space="preserve"> Esc!BR$31</f>
        <v>2.255895903912565</v>
      </c>
      <c r="BS16" s="359">
        <f xml:space="preserve"> Esc!BS$31</f>
        <v>2.2784548629516905</v>
      </c>
      <c r="BT16" s="359">
        <f xml:space="preserve"> Esc!BT$31</f>
        <v>2.3012394115812076</v>
      </c>
      <c r="BU16" s="359">
        <f xml:space="preserve"> Esc!BU$31</f>
        <v>2.3242518056970196</v>
      </c>
      <c r="BV16" s="359">
        <f xml:space="preserve"> Esc!BV$31</f>
        <v>2.34749432375399</v>
      </c>
      <c r="BW16" s="359">
        <f xml:space="preserve"> Esc!BW$31</f>
        <v>2.3709692669915294</v>
      </c>
      <c r="BX16" s="359">
        <f xml:space="preserve"> Esc!BX$31</f>
        <v>2.3946789596614448</v>
      </c>
      <c r="BY16" s="359">
        <f xml:space="preserve"> Esc!BY$31</f>
        <v>2.4186257492580592</v>
      </c>
      <c r="BZ16" s="359">
        <f xml:space="preserve"> Esc!BZ$31</f>
        <v>2.44281200675064</v>
      </c>
      <c r="CA16" s="359">
        <f xml:space="preserve"> Esc!CA$31</f>
        <v>2.4672401268181465</v>
      </c>
      <c r="CB16" s="359">
        <f xml:space="preserve"> Esc!CB$31</f>
        <v>2.4919125280863281</v>
      </c>
      <c r="CC16" s="359">
        <f xml:space="preserve"> Esc!CC$31</f>
        <v>2.5168316533671917</v>
      </c>
      <c r="CD16" s="359">
        <f xml:space="preserve"> Esc!CD$31</f>
        <v>2.5419999699008637</v>
      </c>
      <c r="CE16" s="359">
        <f xml:space="preserve"> Esc!CE$31</f>
        <v>2.5674199695998725</v>
      </c>
      <c r="CF16" s="359">
        <f xml:space="preserve"> Esc!CF$31</f>
        <v>2.5930941692958713</v>
      </c>
      <c r="CG16" s="359">
        <f xml:space="preserve"> Esc!CG$31</f>
        <v>2.6190251109888298</v>
      </c>
      <c r="CH16" s="359">
        <f xml:space="preserve"> Esc!CH$31</f>
        <v>2.645215362098718</v>
      </c>
      <c r="CI16" s="359">
        <f xml:space="preserve"> Esc!CI$31</f>
        <v>2.6716675157197054</v>
      </c>
      <c r="CJ16" s="359">
        <f xml:space="preserve"> Esc!CJ$31</f>
        <v>2.6983841908769026</v>
      </c>
      <c r="CK16" s="359">
        <f xml:space="preserve"> Esc!CK$31</f>
        <v>2.7253680327856715</v>
      </c>
      <c r="CL16" s="359">
        <f xml:space="preserve"> Esc!CL$31</f>
        <v>2.7526217131135282</v>
      </c>
      <c r="CM16" s="359">
        <f xml:space="preserve"> Esc!CM$31</f>
        <v>2.7801479302446634</v>
      </c>
      <c r="CN16" s="359">
        <f xml:space="preserve"> Esc!CN$31</f>
        <v>2.8079494095471103</v>
      </c>
      <c r="CO16" s="359">
        <f xml:space="preserve"> Esc!CO$31</f>
        <v>2.8360289036425814</v>
      </c>
      <c r="CP16" s="359">
        <f xml:space="preserve"> Esc!CP$31</f>
        <v>2.864389192679007</v>
      </c>
      <c r="CQ16" s="359">
        <f xml:space="preserve"> Esc!CQ$31</f>
        <v>2.8930330846057966</v>
      </c>
      <c r="CR16" s="359">
        <f xml:space="preserve"> Esc!CR$31</f>
        <v>2.9219634154518546</v>
      </c>
      <c r="CS16" s="359">
        <f xml:space="preserve"> Esc!CS$31</f>
        <v>2.9511830496063736</v>
      </c>
      <c r="CT16" s="359">
        <f xml:space="preserve"> Esc!CT$31</f>
        <v>2.9806948801024369</v>
      </c>
      <c r="CU16" s="359">
        <f xml:space="preserve"> Esc!CU$31</f>
        <v>3.0105018289034615</v>
      </c>
      <c r="CV16" s="359">
        <f xml:space="preserve"> Esc!CV$31</f>
        <v>3.0406068471924961</v>
      </c>
      <c r="CW16" s="359">
        <f xml:space="preserve"> Esc!CW$31</f>
        <v>3.0710129156644213</v>
      </c>
      <c r="CX16" s="359">
        <f xml:space="preserve"> Esc!CX$31</f>
        <v>3.1017230448210653</v>
      </c>
      <c r="CY16" s="359">
        <f xml:space="preserve"> Esc!CY$31</f>
        <v>3.1327402752692763</v>
      </c>
      <c r="CZ16" s="359">
        <f xml:space="preserve"> Esc!CZ$31</f>
        <v>3.1640676780219694</v>
      </c>
      <c r="DA16" s="359">
        <f xml:space="preserve"> Esc!DA$31</f>
        <v>3.1957083548021892</v>
      </c>
      <c r="DB16" s="359">
        <f xml:space="preserve"> Esc!DB$31</f>
        <v>3.2276654383502108</v>
      </c>
      <c r="DC16" s="359">
        <f xml:space="preserve"> Esc!DC$31</f>
        <v>3.2599420927337128</v>
      </c>
      <c r="DD16" s="359">
        <f xml:space="preserve"> Esc!DD$31</f>
        <v>3.2925415136610501</v>
      </c>
      <c r="DE16" s="359">
        <f xml:space="preserve"> Esc!DE$31</f>
        <v>3.325466928797661</v>
      </c>
      <c r="DF16" s="359">
        <f xml:space="preserve"> Esc!DF$31</f>
        <v>3.3587215980856375</v>
      </c>
      <c r="DG16" s="359">
        <f xml:space="preserve"> Esc!DG$31</f>
        <v>3.3923088140664941</v>
      </c>
      <c r="DH16" s="359">
        <f xml:space="preserve"> Esc!DH$31</f>
        <v>0</v>
      </c>
      <c r="DI16" s="359">
        <f xml:space="preserve"> Esc!DI$31</f>
        <v>0</v>
      </c>
      <c r="DJ16" s="359">
        <f xml:space="preserve"> Esc!DJ$31</f>
        <v>0</v>
      </c>
    </row>
    <row r="17" spans="1:114" x14ac:dyDescent="0.25">
      <c r="E17" s="359" t="str">
        <f xml:space="preserve"> Time!E$58</f>
        <v>Forecast period flag</v>
      </c>
      <c r="F17" s="359">
        <f xml:space="preserve"> Time!F$58</f>
        <v>0</v>
      </c>
      <c r="G17" s="359" t="str">
        <f xml:space="preserve"> Time!G$58</f>
        <v>flag</v>
      </c>
      <c r="H17" s="359">
        <f xml:space="preserve"> Time!H$58</f>
        <v>100</v>
      </c>
      <c r="I17" s="359">
        <f xml:space="preserve"> Time!I$58</f>
        <v>0</v>
      </c>
      <c r="J17" s="359">
        <f xml:space="preserve"> Time!J$58</f>
        <v>0</v>
      </c>
      <c r="K17" s="359">
        <f xml:space="preserve"> Time!K$58</f>
        <v>0</v>
      </c>
      <c r="L17" s="359">
        <f xml:space="preserve"> Time!L$58</f>
        <v>1</v>
      </c>
      <c r="M17" s="359">
        <f xml:space="preserve"> Time!M$58</f>
        <v>1</v>
      </c>
      <c r="N17" s="359">
        <f xml:space="preserve"> Time!N$58</f>
        <v>1</v>
      </c>
      <c r="O17" s="359">
        <f xml:space="preserve"> Time!O$58</f>
        <v>1</v>
      </c>
      <c r="P17" s="359">
        <f xml:space="preserve"> Time!P$58</f>
        <v>1</v>
      </c>
      <c r="Q17" s="359">
        <f xml:space="preserve"> Time!Q$58</f>
        <v>1</v>
      </c>
      <c r="R17" s="359">
        <f xml:space="preserve"> Time!R$58</f>
        <v>1</v>
      </c>
      <c r="S17" s="359">
        <f xml:space="preserve"> Time!S$58</f>
        <v>1</v>
      </c>
      <c r="T17" s="359">
        <f xml:space="preserve"> Time!T$58</f>
        <v>1</v>
      </c>
      <c r="U17" s="359">
        <f xml:space="preserve"> Time!U$58</f>
        <v>1</v>
      </c>
      <c r="V17" s="359">
        <f xml:space="preserve"> Time!V$58</f>
        <v>1</v>
      </c>
      <c r="W17" s="359">
        <f xml:space="preserve"> Time!W$58</f>
        <v>1</v>
      </c>
      <c r="X17" s="359">
        <f xml:space="preserve"> Time!X$58</f>
        <v>1</v>
      </c>
      <c r="Y17" s="359">
        <f xml:space="preserve"> Time!Y$58</f>
        <v>1</v>
      </c>
      <c r="Z17" s="359">
        <f xml:space="preserve"> Time!Z$58</f>
        <v>1</v>
      </c>
      <c r="AA17" s="359">
        <f xml:space="preserve"> Time!AA$58</f>
        <v>1</v>
      </c>
      <c r="AB17" s="359">
        <f xml:space="preserve"> Time!AB$58</f>
        <v>1</v>
      </c>
      <c r="AC17" s="359">
        <f xml:space="preserve"> Time!AC$58</f>
        <v>1</v>
      </c>
      <c r="AD17" s="359">
        <f xml:space="preserve"> Time!AD$58</f>
        <v>1</v>
      </c>
      <c r="AE17" s="359">
        <f xml:space="preserve"> Time!AE$58</f>
        <v>1</v>
      </c>
      <c r="AF17" s="359">
        <f xml:space="preserve"> Time!AF$58</f>
        <v>1</v>
      </c>
      <c r="AG17" s="359">
        <f xml:space="preserve"> Time!AG$58</f>
        <v>1</v>
      </c>
      <c r="AH17" s="359">
        <f xml:space="preserve"> Time!AH$58</f>
        <v>1</v>
      </c>
      <c r="AI17" s="359">
        <f xml:space="preserve"> Time!AI$58</f>
        <v>1</v>
      </c>
      <c r="AJ17" s="359">
        <f xml:space="preserve"> Time!AJ$58</f>
        <v>1</v>
      </c>
      <c r="AK17" s="359">
        <f xml:space="preserve"> Time!AK$58</f>
        <v>1</v>
      </c>
      <c r="AL17" s="359">
        <f xml:space="preserve"> Time!AL$58</f>
        <v>1</v>
      </c>
      <c r="AM17" s="359">
        <f xml:space="preserve"> Time!AM$58</f>
        <v>1</v>
      </c>
      <c r="AN17" s="359">
        <f xml:space="preserve"> Time!AN$58</f>
        <v>1</v>
      </c>
      <c r="AO17" s="359">
        <f xml:space="preserve"> Time!AO$58</f>
        <v>1</v>
      </c>
      <c r="AP17" s="359">
        <f xml:space="preserve"> Time!AP$58</f>
        <v>1</v>
      </c>
      <c r="AQ17" s="359">
        <f xml:space="preserve"> Time!AQ$58</f>
        <v>1</v>
      </c>
      <c r="AR17" s="359">
        <f xml:space="preserve"> Time!AR$58</f>
        <v>1</v>
      </c>
      <c r="AS17" s="359">
        <f xml:space="preserve"> Time!AS$58</f>
        <v>1</v>
      </c>
      <c r="AT17" s="359">
        <f xml:space="preserve"> Time!AT$58</f>
        <v>1</v>
      </c>
      <c r="AU17" s="359">
        <f xml:space="preserve"> Time!AU$58</f>
        <v>1</v>
      </c>
      <c r="AV17" s="359">
        <f xml:space="preserve"> Time!AV$58</f>
        <v>1</v>
      </c>
      <c r="AW17" s="359">
        <f xml:space="preserve"> Time!AW$58</f>
        <v>1</v>
      </c>
      <c r="AX17" s="359">
        <f xml:space="preserve"> Time!AX$58</f>
        <v>1</v>
      </c>
      <c r="AY17" s="359">
        <f xml:space="preserve"> Time!AY$58</f>
        <v>1</v>
      </c>
      <c r="AZ17" s="359">
        <f xml:space="preserve"> Time!AZ$58</f>
        <v>1</v>
      </c>
      <c r="BA17" s="359">
        <f xml:space="preserve"> Time!BA$58</f>
        <v>1</v>
      </c>
      <c r="BB17" s="359">
        <f xml:space="preserve"> Time!BB$58</f>
        <v>1</v>
      </c>
      <c r="BC17" s="359">
        <f xml:space="preserve"> Time!BC$58</f>
        <v>1</v>
      </c>
      <c r="BD17" s="359">
        <f xml:space="preserve"> Time!BD$58</f>
        <v>1</v>
      </c>
      <c r="BE17" s="359">
        <f xml:space="preserve"> Time!BE$58</f>
        <v>1</v>
      </c>
      <c r="BF17" s="359">
        <f xml:space="preserve"> Time!BF$58</f>
        <v>1</v>
      </c>
      <c r="BG17" s="359">
        <f xml:space="preserve"> Time!BG$58</f>
        <v>1</v>
      </c>
      <c r="BH17" s="359">
        <f xml:space="preserve"> Time!BH$58</f>
        <v>1</v>
      </c>
      <c r="BI17" s="359">
        <f xml:space="preserve"> Time!BI$58</f>
        <v>1</v>
      </c>
      <c r="BJ17" s="359">
        <f xml:space="preserve"> Time!BJ$58</f>
        <v>1</v>
      </c>
      <c r="BK17" s="359">
        <f xml:space="preserve"> Time!BK$58</f>
        <v>1</v>
      </c>
      <c r="BL17" s="359">
        <f xml:space="preserve"> Time!BL$58</f>
        <v>1</v>
      </c>
      <c r="BM17" s="359">
        <f xml:space="preserve"> Time!BM$58</f>
        <v>1</v>
      </c>
      <c r="BN17" s="359">
        <f xml:space="preserve"> Time!BN$58</f>
        <v>1</v>
      </c>
      <c r="BO17" s="359">
        <f xml:space="preserve"> Time!BO$58</f>
        <v>1</v>
      </c>
      <c r="BP17" s="359">
        <f xml:space="preserve"> Time!BP$58</f>
        <v>1</v>
      </c>
      <c r="BQ17" s="359">
        <f xml:space="preserve"> Time!BQ$58</f>
        <v>1</v>
      </c>
      <c r="BR17" s="359">
        <f xml:space="preserve"> Time!BR$58</f>
        <v>1</v>
      </c>
      <c r="BS17" s="359">
        <f xml:space="preserve"> Time!BS$58</f>
        <v>1</v>
      </c>
      <c r="BT17" s="359">
        <f xml:space="preserve"> Time!BT$58</f>
        <v>1</v>
      </c>
      <c r="BU17" s="359">
        <f xml:space="preserve"> Time!BU$58</f>
        <v>1</v>
      </c>
      <c r="BV17" s="359">
        <f xml:space="preserve"> Time!BV$58</f>
        <v>1</v>
      </c>
      <c r="BW17" s="359">
        <f xml:space="preserve"> Time!BW$58</f>
        <v>1</v>
      </c>
      <c r="BX17" s="359">
        <f xml:space="preserve"> Time!BX$58</f>
        <v>1</v>
      </c>
      <c r="BY17" s="359">
        <f xml:space="preserve"> Time!BY$58</f>
        <v>1</v>
      </c>
      <c r="BZ17" s="359">
        <f xml:space="preserve"> Time!BZ$58</f>
        <v>1</v>
      </c>
      <c r="CA17" s="359">
        <f xml:space="preserve"> Time!CA$58</f>
        <v>1</v>
      </c>
      <c r="CB17" s="359">
        <f xml:space="preserve"> Time!CB$58</f>
        <v>1</v>
      </c>
      <c r="CC17" s="359">
        <f xml:space="preserve"> Time!CC$58</f>
        <v>1</v>
      </c>
      <c r="CD17" s="359">
        <f xml:space="preserve"> Time!CD$58</f>
        <v>1</v>
      </c>
      <c r="CE17" s="359">
        <f xml:space="preserve"> Time!CE$58</f>
        <v>1</v>
      </c>
      <c r="CF17" s="359">
        <f xml:space="preserve"> Time!CF$58</f>
        <v>1</v>
      </c>
      <c r="CG17" s="359">
        <f xml:space="preserve"> Time!CG$58</f>
        <v>1</v>
      </c>
      <c r="CH17" s="359">
        <f xml:space="preserve"> Time!CH$58</f>
        <v>1</v>
      </c>
      <c r="CI17" s="359">
        <f xml:space="preserve"> Time!CI$58</f>
        <v>1</v>
      </c>
      <c r="CJ17" s="359">
        <f xml:space="preserve"> Time!CJ$58</f>
        <v>1</v>
      </c>
      <c r="CK17" s="359">
        <f xml:space="preserve"> Time!CK$58</f>
        <v>1</v>
      </c>
      <c r="CL17" s="359">
        <f xml:space="preserve"> Time!CL$58</f>
        <v>1</v>
      </c>
      <c r="CM17" s="359">
        <f xml:space="preserve"> Time!CM$58</f>
        <v>1</v>
      </c>
      <c r="CN17" s="359">
        <f xml:space="preserve"> Time!CN$58</f>
        <v>1</v>
      </c>
      <c r="CO17" s="359">
        <f xml:space="preserve"> Time!CO$58</f>
        <v>1</v>
      </c>
      <c r="CP17" s="359">
        <f xml:space="preserve"> Time!CP$58</f>
        <v>1</v>
      </c>
      <c r="CQ17" s="359">
        <f xml:space="preserve"> Time!CQ$58</f>
        <v>1</v>
      </c>
      <c r="CR17" s="359">
        <f xml:space="preserve"> Time!CR$58</f>
        <v>1</v>
      </c>
      <c r="CS17" s="359">
        <f xml:space="preserve"> Time!CS$58</f>
        <v>1</v>
      </c>
      <c r="CT17" s="359">
        <f xml:space="preserve"> Time!CT$58</f>
        <v>1</v>
      </c>
      <c r="CU17" s="359">
        <f xml:space="preserve"> Time!CU$58</f>
        <v>1</v>
      </c>
      <c r="CV17" s="359">
        <f xml:space="preserve"> Time!CV$58</f>
        <v>1</v>
      </c>
      <c r="CW17" s="359">
        <f xml:space="preserve"> Time!CW$58</f>
        <v>1</v>
      </c>
      <c r="CX17" s="359">
        <f xml:space="preserve"> Time!CX$58</f>
        <v>1</v>
      </c>
      <c r="CY17" s="359">
        <f xml:space="preserve"> Time!CY$58</f>
        <v>1</v>
      </c>
      <c r="CZ17" s="359">
        <f xml:space="preserve"> Time!CZ$58</f>
        <v>1</v>
      </c>
      <c r="DA17" s="359">
        <f xml:space="preserve"> Time!DA$58</f>
        <v>1</v>
      </c>
      <c r="DB17" s="359">
        <f xml:space="preserve"> Time!DB$58</f>
        <v>1</v>
      </c>
      <c r="DC17" s="359">
        <f xml:space="preserve"> Time!DC$58</f>
        <v>1</v>
      </c>
      <c r="DD17" s="359">
        <f xml:space="preserve"> Time!DD$58</f>
        <v>1</v>
      </c>
      <c r="DE17" s="359">
        <f xml:space="preserve"> Time!DE$58</f>
        <v>1</v>
      </c>
      <c r="DF17" s="359">
        <f xml:space="preserve"> Time!DF$58</f>
        <v>1</v>
      </c>
      <c r="DG17" s="359">
        <f xml:space="preserve"> Time!DG$58</f>
        <v>1</v>
      </c>
      <c r="DH17" s="359">
        <f xml:space="preserve"> Time!DH$58</f>
        <v>0</v>
      </c>
      <c r="DI17" s="359">
        <f xml:space="preserve"> Time!DI$58</f>
        <v>0</v>
      </c>
      <c r="DJ17" s="359">
        <f xml:space="preserve"> Time!DJ$58</f>
        <v>0</v>
      </c>
    </row>
    <row r="18" spans="1:114" s="124" customFormat="1" x14ac:dyDescent="0.25">
      <c r="A18" s="301"/>
      <c r="B18" s="301"/>
      <c r="C18" s="302"/>
      <c r="E18" s="303" t="s">
        <v>236</v>
      </c>
      <c r="F18" s="303"/>
      <c r="G18" s="303" t="str">
        <f>smu</f>
        <v>$ 000s</v>
      </c>
      <c r="H18" s="303"/>
      <c r="I18" s="303"/>
      <c r="J18" s="303">
        <f t="shared" ref="J18:AO18" si="4">IF(J17=1,($F14*J$15*J$16)/$F$13,0)</f>
        <v>0</v>
      </c>
      <c r="K18" s="303">
        <f t="shared" si="4"/>
        <v>0</v>
      </c>
      <c r="L18" s="303">
        <f t="shared" si="4"/>
        <v>12832.585227272728</v>
      </c>
      <c r="M18" s="303">
        <f t="shared" si="4"/>
        <v>12194.847613636364</v>
      </c>
      <c r="N18" s="303">
        <f t="shared" si="4"/>
        <v>13012.761620454547</v>
      </c>
      <c r="O18" s="303">
        <f t="shared" si="4"/>
        <v>12875.715048681817</v>
      </c>
      <c r="P18" s="303">
        <f t="shared" si="4"/>
        <v>13696.783662093752</v>
      </c>
      <c r="Q18" s="303">
        <f t="shared" si="4"/>
        <v>12145.03115811604</v>
      </c>
      <c r="R18" s="303">
        <f t="shared" si="4"/>
        <v>12908.263018150588</v>
      </c>
      <c r="S18" s="303">
        <f t="shared" si="4"/>
        <v>13044.504667924073</v>
      </c>
      <c r="T18" s="303">
        <f t="shared" si="4"/>
        <v>13808.908158816768</v>
      </c>
      <c r="U18" s="303">
        <f t="shared" si="4"/>
        <v>13508.046856674506</v>
      </c>
      <c r="V18" s="303">
        <f t="shared" si="4"/>
        <v>14296.593523606871</v>
      </c>
      <c r="W18" s="303">
        <f t="shared" si="4"/>
        <v>14332.627970397929</v>
      </c>
      <c r="X18" s="303">
        <f t="shared" si="4"/>
        <v>15113.934609240678</v>
      </c>
      <c r="Y18" s="303">
        <f t="shared" si="4"/>
        <v>14559.054499981103</v>
      </c>
      <c r="Z18" s="303">
        <f t="shared" si="4"/>
        <v>15358.339275922279</v>
      </c>
      <c r="AA18" s="303">
        <f t="shared" si="4"/>
        <v>14925.30571474625</v>
      </c>
      <c r="AB18" s="303">
        <f t="shared" si="4"/>
        <v>15705.821702040017</v>
      </c>
      <c r="AC18" s="303">
        <f t="shared" si="4"/>
        <v>15225.304359612652</v>
      </c>
      <c r="AD18" s="303">
        <f t="shared" si="4"/>
        <v>16021.50871825102</v>
      </c>
      <c r="AE18" s="303">
        <f t="shared" si="4"/>
        <v>15531.332977240865</v>
      </c>
      <c r="AF18" s="303">
        <f t="shared" si="4"/>
        <v>16343.541043487867</v>
      </c>
      <c r="AG18" s="303">
        <f t="shared" si="4"/>
        <v>15843.512770083407</v>
      </c>
      <c r="AH18" s="303">
        <f t="shared" si="4"/>
        <v>16672.046218461976</v>
      </c>
      <c r="AI18" s="303">
        <f t="shared" si="4"/>
        <v>16161.967376762086</v>
      </c>
      <c r="AJ18" s="303">
        <f t="shared" si="4"/>
        <v>17007.154347453063</v>
      </c>
      <c r="AK18" s="303">
        <f t="shared" si="4"/>
        <v>16486.822921035004</v>
      </c>
      <c r="AL18" s="303">
        <f t="shared" si="4"/>
        <v>17348.998149836869</v>
      </c>
      <c r="AM18" s="303">
        <f t="shared" si="4"/>
        <v>16818.20806174781</v>
      </c>
      <c r="AN18" s="303">
        <f t="shared" si="4"/>
        <v>17697.71301264859</v>
      </c>
      <c r="AO18" s="303">
        <f t="shared" si="4"/>
        <v>17156.254043788937</v>
      </c>
      <c r="AP18" s="303">
        <f t="shared" ref="AP18:BU18" si="5">IF(AP17=1,($F14*AP$15*AP$16)/$F$13,0)</f>
        <v>18053.437044202827</v>
      </c>
      <c r="AQ18" s="303">
        <f t="shared" si="5"/>
        <v>17501.094750069096</v>
      </c>
      <c r="AR18" s="303">
        <f t="shared" si="5"/>
        <v>18416.311128791302</v>
      </c>
      <c r="AS18" s="303">
        <f t="shared" si="5"/>
        <v>17852.866754545488</v>
      </c>
      <c r="AT18" s="303">
        <f t="shared" si="5"/>
        <v>18786.478982480006</v>
      </c>
      <c r="AU18" s="303">
        <f t="shared" si="5"/>
        <v>18211.70937631185</v>
      </c>
      <c r="AV18" s="303">
        <f t="shared" si="5"/>
        <v>19164.087210027858</v>
      </c>
      <c r="AW18" s="303">
        <f t="shared" si="5"/>
        <v>18577.764734775723</v>
      </c>
      <c r="AX18" s="303">
        <f t="shared" si="5"/>
        <v>19549.28536294942</v>
      </c>
      <c r="AY18" s="303">
        <f t="shared" si="5"/>
        <v>18951.177805944713</v>
      </c>
      <c r="AZ18" s="303">
        <f t="shared" si="5"/>
        <v>19942.225998744703</v>
      </c>
      <c r="BA18" s="303">
        <f t="shared" si="5"/>
        <v>19332.096479844204</v>
      </c>
      <c r="BB18" s="303">
        <f t="shared" si="5"/>
        <v>20343.064741319475</v>
      </c>
      <c r="BC18" s="303">
        <f t="shared" si="5"/>
        <v>19720.671619089073</v>
      </c>
      <c r="BD18" s="303">
        <f t="shared" si="5"/>
        <v>20751.960342619997</v>
      </c>
      <c r="BE18" s="303">
        <f t="shared" si="5"/>
        <v>20117.057118632765</v>
      </c>
      <c r="BF18" s="303">
        <f t="shared" si="5"/>
        <v>21169.074745506656</v>
      </c>
      <c r="BG18" s="303">
        <f t="shared" si="5"/>
        <v>20521.409966717285</v>
      </c>
      <c r="BH18" s="303">
        <f t="shared" si="5"/>
        <v>20726.624066384458</v>
      </c>
      <c r="BI18" s="303">
        <f t="shared" si="5"/>
        <v>21810.518879370258</v>
      </c>
      <c r="BJ18" s="303">
        <f t="shared" si="5"/>
        <v>21143.229210118789</v>
      </c>
      <c r="BK18" s="303">
        <f t="shared" si="5"/>
        <v>22248.910308845603</v>
      </c>
      <c r="BL18" s="303">
        <f t="shared" si="5"/>
        <v>21568.208117242171</v>
      </c>
      <c r="BM18" s="303">
        <f t="shared" si="5"/>
        <v>22696.113406053399</v>
      </c>
      <c r="BN18" s="303">
        <f t="shared" si="5"/>
        <v>22001.729100398741</v>
      </c>
      <c r="BO18" s="303">
        <f t="shared" si="5"/>
        <v>23152.305285515075</v>
      </c>
      <c r="BP18" s="303">
        <f t="shared" si="5"/>
        <v>22443.963855316757</v>
      </c>
      <c r="BQ18" s="303">
        <f t="shared" si="5"/>
        <v>22668.403493869922</v>
      </c>
      <c r="BR18" s="303">
        <f t="shared" si="5"/>
        <v>23853.843287971464</v>
      </c>
      <c r="BS18" s="303">
        <f t="shared" si="5"/>
        <v>23124.038404096707</v>
      </c>
      <c r="BT18" s="303">
        <f t="shared" si="5"/>
        <v>24333.305538059689</v>
      </c>
      <c r="BU18" s="303">
        <f t="shared" si="5"/>
        <v>23588.831576019053</v>
      </c>
      <c r="BV18" s="303">
        <f t="shared" ref="BV18:DA18" si="6">IF(BV17=1,($F14*BV$15*BV$16)/$F$13,0)</f>
        <v>24822.404979374693</v>
      </c>
      <c r="BW18" s="303">
        <f t="shared" si="6"/>
        <v>26551.89207872139</v>
      </c>
      <c r="BX18" s="303">
        <f t="shared" si="6"/>
        <v>25290.803162724435</v>
      </c>
      <c r="BY18" s="303">
        <f t="shared" si="6"/>
        <v>26777.210326473287</v>
      </c>
      <c r="BZ18" s="303">
        <f t="shared" si="6"/>
        <v>25196.995146631161</v>
      </c>
      <c r="CA18" s="303">
        <f t="shared" si="6"/>
        <v>26623.371398462914</v>
      </c>
      <c r="CB18" s="303">
        <f t="shared" si="6"/>
        <v>26084.717365875662</v>
      </c>
      <c r="CC18" s="303">
        <f t="shared" si="6"/>
        <v>27543.576406537206</v>
      </c>
      <c r="CD18" s="303">
        <f t="shared" si="6"/>
        <v>24243.053712944537</v>
      </c>
      <c r="CE18" s="303">
        <f t="shared" si="6"/>
        <v>25576.637737153927</v>
      </c>
      <c r="CF18" s="303">
        <f t="shared" si="6"/>
        <v>25656.073711013352</v>
      </c>
      <c r="CG18" s="303">
        <f t="shared" si="6"/>
        <v>27025.720120293736</v>
      </c>
      <c r="CH18" s="303">
        <f t="shared" si="6"/>
        <v>26306.66677607175</v>
      </c>
      <c r="CI18" s="303">
        <f t="shared" si="6"/>
        <v>27705.192138013343</v>
      </c>
      <c r="CJ18" s="303">
        <f t="shared" si="6"/>
        <v>27638.200075056677</v>
      </c>
      <c r="CK18" s="303">
        <f t="shared" si="6"/>
        <v>29072.86348974115</v>
      </c>
      <c r="CL18" s="303">
        <f t="shared" si="6"/>
        <v>27936.357766389199</v>
      </c>
      <c r="CM18" s="303">
        <f t="shared" si="6"/>
        <v>29397.284214407071</v>
      </c>
      <c r="CN18" s="303">
        <f t="shared" si="6"/>
        <v>28497.878557493623</v>
      </c>
      <c r="CO18" s="303">
        <f t="shared" si="6"/>
        <v>29988.169627116658</v>
      </c>
      <c r="CP18" s="303">
        <f t="shared" si="6"/>
        <v>29070.685916499242</v>
      </c>
      <c r="CQ18" s="303">
        <f t="shared" si="6"/>
        <v>30590.931836621694</v>
      </c>
      <c r="CR18" s="303">
        <f t="shared" si="6"/>
        <v>29655.006703420873</v>
      </c>
      <c r="CS18" s="303">
        <f t="shared" si="6"/>
        <v>31205.809566537795</v>
      </c>
      <c r="CT18" s="303">
        <f t="shared" si="6"/>
        <v>30251.072338159633</v>
      </c>
      <c r="CU18" s="303">
        <f t="shared" si="6"/>
        <v>31833.046338825203</v>
      </c>
      <c r="CV18" s="303">
        <f t="shared" si="6"/>
        <v>30859.118892156643</v>
      </c>
      <c r="CW18" s="303">
        <f t="shared" si="6"/>
        <v>32472.890570235591</v>
      </c>
      <c r="CX18" s="303">
        <f t="shared" si="6"/>
        <v>31479.387181888989</v>
      </c>
      <c r="CY18" s="303">
        <f t="shared" si="6"/>
        <v>33125.59567069733</v>
      </c>
      <c r="CZ18" s="303">
        <f t="shared" si="6"/>
        <v>32112.122864244968</v>
      </c>
      <c r="DA18" s="303">
        <f t="shared" si="6"/>
        <v>33791.420143678348</v>
      </c>
      <c r="DB18" s="303">
        <f t="shared" ref="DB18:EG18" si="7">IF(DB17=1,($F14*DB$15*DB$16)/$F$13,0)</f>
        <v>32757.576533816289</v>
      </c>
      <c r="DC18" s="303">
        <f t="shared" si="7"/>
        <v>34470.627688566281</v>
      </c>
      <c r="DD18" s="303">
        <f t="shared" si="7"/>
        <v>33416.003822145998</v>
      </c>
      <c r="DE18" s="303">
        <f t="shared" si="7"/>
        <v>35163.487305106471</v>
      </c>
      <c r="DF18" s="303">
        <f t="shared" si="7"/>
        <v>34087.665498971131</v>
      </c>
      <c r="DG18" s="303">
        <f t="shared" si="7"/>
        <v>35870.273399939106</v>
      </c>
      <c r="DH18" s="303">
        <f t="shared" si="7"/>
        <v>0</v>
      </c>
      <c r="DI18" s="303">
        <f t="shared" si="7"/>
        <v>0</v>
      </c>
      <c r="DJ18" s="303">
        <f t="shared" si="7"/>
        <v>0</v>
      </c>
    </row>
    <row r="21" spans="1:114" x14ac:dyDescent="0.25">
      <c r="A21" s="2" t="s">
        <v>233</v>
      </c>
    </row>
    <row r="22" spans="1:114" ht="14.4" x14ac:dyDescent="0.25">
      <c r="A22" s="19"/>
      <c r="B22" s="19"/>
      <c r="C22" s="20"/>
      <c r="D22" s="22"/>
      <c r="E22" s="371" t="str">
        <f xml:space="preserve"> InpC!E$103</f>
        <v>No of period in a year</v>
      </c>
      <c r="F22" s="371">
        <f xml:space="preserve"> InpC!F$103</f>
        <v>4</v>
      </c>
      <c r="G22" s="371" t="str">
        <f xml:space="preserve"> InpC!G$103</f>
        <v>period</v>
      </c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  <c r="CU22" s="38"/>
      <c r="CV22" s="38"/>
      <c r="CW22" s="38"/>
      <c r="CX22" s="38"/>
      <c r="CY22" s="38"/>
      <c r="CZ22" s="38"/>
      <c r="DA22" s="38"/>
      <c r="DB22" s="38"/>
      <c r="DC22" s="38"/>
      <c r="DD22" s="38"/>
      <c r="DE22" s="38"/>
      <c r="DF22" s="38"/>
      <c r="DG22" s="38"/>
      <c r="DH22" s="38"/>
      <c r="DI22" s="38"/>
      <c r="DJ22" s="38"/>
    </row>
    <row r="23" spans="1:114" x14ac:dyDescent="0.25">
      <c r="E23" s="284" t="str">
        <f xml:space="preserve"> InpC!E$47</f>
        <v>fixed annual o&amp;m cost</v>
      </c>
      <c r="F23" s="359">
        <f xml:space="preserve"> InpC!F$47</f>
        <v>8500</v>
      </c>
      <c r="G23" s="284" t="str">
        <f xml:space="preserve"> InpC!G$47</f>
        <v>$ 000s</v>
      </c>
    </row>
    <row r="24" spans="1:114" x14ac:dyDescent="0.25">
      <c r="E24" s="339" t="str">
        <f xml:space="preserve"> Esc!E$37</f>
        <v>O&amp;M cost esc</v>
      </c>
      <c r="F24" s="339">
        <f xml:space="preserve"> Esc!F$37</f>
        <v>0</v>
      </c>
      <c r="G24" s="339" t="str">
        <f xml:space="preserve"> Esc!G$37</f>
        <v>factor</v>
      </c>
      <c r="H24" s="339">
        <f xml:space="preserve"> Esc!H$37</f>
        <v>0</v>
      </c>
      <c r="I24" s="339">
        <f xml:space="preserve"> Esc!I$37</f>
        <v>0</v>
      </c>
      <c r="J24" s="339">
        <f xml:space="preserve"> Esc!J$37</f>
        <v>0</v>
      </c>
      <c r="K24" s="339">
        <f xml:space="preserve"> Esc!K$37</f>
        <v>1.0344827586206897</v>
      </c>
      <c r="L24" s="339">
        <f xml:space="preserve"> Esc!L$37</f>
        <v>1.0551724137931036</v>
      </c>
      <c r="M24" s="339">
        <f xml:space="preserve"> Esc!M$37</f>
        <v>1.0762758620689656</v>
      </c>
      <c r="N24" s="339">
        <f xml:space="preserve"> Esc!N$37</f>
        <v>1.0978013793103449</v>
      </c>
      <c r="O24" s="339">
        <f xml:space="preserve"> Esc!O$37</f>
        <v>1.1197574068965517</v>
      </c>
      <c r="P24" s="339">
        <f xml:space="preserve"> Esc!P$37</f>
        <v>1.1393531615172416</v>
      </c>
      <c r="Q24" s="339">
        <f xml:space="preserve"> Esc!Q$37</f>
        <v>1.1592918418437934</v>
      </c>
      <c r="R24" s="339">
        <f xml:space="preserve"> Esc!R$37</f>
        <v>1.1795794490760598</v>
      </c>
      <c r="S24" s="339">
        <f xml:space="preserve"> Esc!S$37</f>
        <v>1.2002220894348907</v>
      </c>
      <c r="T24" s="339">
        <f xml:space="preserve"> Esc!T$37</f>
        <v>1.218225420776414</v>
      </c>
      <c r="U24" s="339">
        <f xml:space="preserve"> Esc!U$37</f>
        <v>1.2364988020880601</v>
      </c>
      <c r="V24" s="339">
        <f xml:space="preserve"> Esc!V$37</f>
        <v>1.2550462841193808</v>
      </c>
      <c r="W24" s="339">
        <f xml:space="preserve"> Esc!W$37</f>
        <v>1.2738719783811714</v>
      </c>
      <c r="X24" s="339">
        <f xml:space="preserve"> Esc!X$37</f>
        <v>1.2897953781109359</v>
      </c>
      <c r="Y24" s="339">
        <f xml:space="preserve"> Esc!Y$37</f>
        <v>1.3059178203373227</v>
      </c>
      <c r="Z24" s="339">
        <f xml:space="preserve"> Esc!Z$37</f>
        <v>1.3222417930915391</v>
      </c>
      <c r="AA24" s="339">
        <f xml:space="preserve"> Esc!AA$37</f>
        <v>1.3387698155051833</v>
      </c>
      <c r="AB24" s="339">
        <f xml:space="preserve"> Esc!AB$37</f>
        <v>1.3521575136602351</v>
      </c>
      <c r="AC24" s="339">
        <f xml:space="preserve"> Esc!AC$37</f>
        <v>1.3656790887968373</v>
      </c>
      <c r="AD24" s="339">
        <f xml:space="preserve"> Esc!AD$37</f>
        <v>1.3793358796848056</v>
      </c>
      <c r="AE24" s="339">
        <f xml:space="preserve"> Esc!AE$37</f>
        <v>1.3931292384816538</v>
      </c>
      <c r="AF24" s="339">
        <f xml:space="preserve"> Esc!AF$37</f>
        <v>1.4070605308664703</v>
      </c>
      <c r="AG24" s="339">
        <f xml:space="preserve"> Esc!AG$37</f>
        <v>1.4211311361751351</v>
      </c>
      <c r="AH24" s="339">
        <f xml:space="preserve"> Esc!AH$37</f>
        <v>1.4353424475368866</v>
      </c>
      <c r="AI24" s="339">
        <f xml:space="preserve"> Esc!AI$37</f>
        <v>1.4496958720122555</v>
      </c>
      <c r="AJ24" s="339">
        <f xml:space="preserve"> Esc!AJ$37</f>
        <v>1.4641928307323779</v>
      </c>
      <c r="AK24" s="339">
        <f xml:space="preserve"> Esc!AK$37</f>
        <v>1.4788347590397017</v>
      </c>
      <c r="AL24" s="339">
        <f xml:space="preserve"> Esc!AL$37</f>
        <v>1.4936231066300989</v>
      </c>
      <c r="AM24" s="339">
        <f xml:space="preserve"> Esc!AM$37</f>
        <v>1.5085593376963997</v>
      </c>
      <c r="AN24" s="339">
        <f xml:space="preserve"> Esc!AN$37</f>
        <v>1.5236449310733637</v>
      </c>
      <c r="AO24" s="339">
        <f xml:space="preserve"> Esc!AO$37</f>
        <v>1.5388813803840975</v>
      </c>
      <c r="AP24" s="339">
        <f xml:space="preserve"> Esc!AP$37</f>
        <v>1.5542701941879384</v>
      </c>
      <c r="AQ24" s="339">
        <f xml:space="preserve"> Esc!AQ$37</f>
        <v>1.5698128961298179</v>
      </c>
      <c r="AR24" s="339">
        <f xml:space="preserve"> Esc!AR$37</f>
        <v>1.5855110250911162</v>
      </c>
      <c r="AS24" s="339">
        <f xml:space="preserve"> Esc!AS$37</f>
        <v>1.6013661353420272</v>
      </c>
      <c r="AT24" s="339">
        <f xml:space="preserve"> Esc!AT$37</f>
        <v>1.6173797966954475</v>
      </c>
      <c r="AU24" s="339">
        <f xml:space="preserve"> Esc!AU$37</f>
        <v>1.633553594662402</v>
      </c>
      <c r="AV24" s="339">
        <f xml:space="preserve"> Esc!AV$37</f>
        <v>1.6498891306090262</v>
      </c>
      <c r="AW24" s="339">
        <f xml:space="preserve"> Esc!AW$37</f>
        <v>1.6663880219151166</v>
      </c>
      <c r="AX24" s="339">
        <f xml:space="preserve"> Esc!AX$37</f>
        <v>1.6830519021342678</v>
      </c>
      <c r="AY24" s="339">
        <f xml:space="preserve"> Esc!AY$37</f>
        <v>1.6998824211556105</v>
      </c>
      <c r="AZ24" s="339">
        <f xml:space="preserve"> Esc!AZ$37</f>
        <v>1.7168812453671667</v>
      </c>
      <c r="BA24" s="339">
        <f xml:space="preserve"> Esc!BA$37</f>
        <v>1.7340500578208384</v>
      </c>
      <c r="BB24" s="339">
        <f xml:space="preserve"> Esc!BB$37</f>
        <v>1.7513905583990468</v>
      </c>
      <c r="BC24" s="339">
        <f xml:space="preserve"> Esc!BC$37</f>
        <v>1.7689044639830374</v>
      </c>
      <c r="BD24" s="339">
        <f xml:space="preserve"> Esc!BD$37</f>
        <v>1.7865935086228677</v>
      </c>
      <c r="BE24" s="339">
        <f xml:space="preserve"> Esc!BE$37</f>
        <v>1.8044594437090964</v>
      </c>
      <c r="BF24" s="339">
        <f xml:space="preserve"> Esc!BF$37</f>
        <v>1.8225040381461874</v>
      </c>
      <c r="BG24" s="339">
        <f xml:space="preserve"> Esc!BG$37</f>
        <v>1.8407290785276493</v>
      </c>
      <c r="BH24" s="339">
        <f xml:space="preserve"> Esc!BH$37</f>
        <v>1.8591363693129259</v>
      </c>
      <c r="BI24" s="339">
        <f xml:space="preserve"> Esc!BI$37</f>
        <v>1.8777277330060551</v>
      </c>
      <c r="BJ24" s="339">
        <f xml:space="preserve"> Esc!BJ$37</f>
        <v>1.8965050103361158</v>
      </c>
      <c r="BK24" s="339">
        <f xml:space="preserve"> Esc!BK$37</f>
        <v>1.915470060439477</v>
      </c>
      <c r="BL24" s="339">
        <f xml:space="preserve"> Esc!BL$37</f>
        <v>1.9346247610438716</v>
      </c>
      <c r="BM24" s="339">
        <f xml:space="preserve"> Esc!BM$37</f>
        <v>1.9539710086543105</v>
      </c>
      <c r="BN24" s="339">
        <f xml:space="preserve"> Esc!BN$37</f>
        <v>1.9735107187408538</v>
      </c>
      <c r="BO24" s="339">
        <f xml:space="preserve"> Esc!BO$37</f>
        <v>1.9932458259282624</v>
      </c>
      <c r="BP24" s="339">
        <f xml:space="preserve"> Esc!BP$37</f>
        <v>2.013178284187545</v>
      </c>
      <c r="BQ24" s="339">
        <f xml:space="preserve"> Esc!BQ$37</f>
        <v>2.0333100670294204</v>
      </c>
      <c r="BR24" s="339">
        <f xml:space="preserve"> Esc!BR$37</f>
        <v>2.0536431676997142</v>
      </c>
      <c r="BS24" s="339">
        <f xml:space="preserve"> Esc!BS$37</f>
        <v>2.0741795993767114</v>
      </c>
      <c r="BT24" s="339">
        <f xml:space="preserve"> Esc!BT$37</f>
        <v>2.0949213953704784</v>
      </c>
      <c r="BU24" s="339">
        <f xml:space="preserve"> Esc!BU$37</f>
        <v>2.1158706093241837</v>
      </c>
      <c r="BV24" s="339">
        <f xml:space="preserve"> Esc!BV$37</f>
        <v>2.1370293154174251</v>
      </c>
      <c r="BW24" s="339">
        <f xml:space="preserve"> Esc!BW$37</f>
        <v>2.1583996085715995</v>
      </c>
      <c r="BX24" s="339">
        <f xml:space="preserve"> Esc!BX$37</f>
        <v>2.1799836046573153</v>
      </c>
      <c r="BY24" s="339">
        <f xml:space="preserve"> Esc!BY$37</f>
        <v>2.2017834407038883</v>
      </c>
      <c r="BZ24" s="339">
        <f xml:space="preserve"> Esc!BZ$37</f>
        <v>2.2238012751109273</v>
      </c>
      <c r="CA24" s="339">
        <f xml:space="preserve"> Esc!CA$37</f>
        <v>2.2460392878620365</v>
      </c>
      <c r="CB24" s="339">
        <f xml:space="preserve"> Esc!CB$37</f>
        <v>2.2684996807406574</v>
      </c>
      <c r="CC24" s="339">
        <f xml:space="preserve"> Esc!CC$37</f>
        <v>2.2911846775480642</v>
      </c>
      <c r="CD24" s="339">
        <f xml:space="preserve"> Esc!CD$37</f>
        <v>2.3140965243235447</v>
      </c>
      <c r="CE24" s="339">
        <f xml:space="preserve"> Esc!CE$37</f>
        <v>2.3372374895667805</v>
      </c>
      <c r="CF24" s="339">
        <f xml:space="preserve"> Esc!CF$37</f>
        <v>2.3606098644624485</v>
      </c>
      <c r="CG24" s="339">
        <f xml:space="preserve"> Esc!CG$37</f>
        <v>2.384215963107073</v>
      </c>
      <c r="CH24" s="339">
        <f xml:space="preserve"> Esc!CH$37</f>
        <v>2.4080581227381432</v>
      </c>
      <c r="CI24" s="339">
        <f xml:space="preserve"> Esc!CI$37</f>
        <v>2.4321387039655247</v>
      </c>
      <c r="CJ24" s="339">
        <f xml:space="preserve"> Esc!CJ$37</f>
        <v>2.4564600910051801</v>
      </c>
      <c r="CK24" s="339">
        <f xml:space="preserve"> Esc!CK$37</f>
        <v>2.4810246919152319</v>
      </c>
      <c r="CL24" s="339">
        <f xml:space="preserve"> Esc!CL$37</f>
        <v>2.5058349388343841</v>
      </c>
      <c r="CM24" s="339">
        <f xml:space="preserve"> Esc!CM$37</f>
        <v>2.5308932882227277</v>
      </c>
      <c r="CN24" s="339">
        <f xml:space="preserve"> Esc!CN$37</f>
        <v>2.5562022211049555</v>
      </c>
      <c r="CO24" s="339">
        <f xml:space="preserve"> Esc!CO$37</f>
        <v>2.5817642433160048</v>
      </c>
      <c r="CP24" s="339">
        <f xml:space="preserve"> Esc!CP$37</f>
        <v>2.6075818857491648</v>
      </c>
      <c r="CQ24" s="339">
        <f xml:space="preserve"> Esc!CQ$37</f>
        <v>2.6336577046066565</v>
      </c>
      <c r="CR24" s="339">
        <f xml:space="preserve"> Esc!CR$37</f>
        <v>2.6599942816527227</v>
      </c>
      <c r="CS24" s="339">
        <f xml:space="preserve"> Esc!CS$37</f>
        <v>2.6865942244692502</v>
      </c>
      <c r="CT24" s="339">
        <f xml:space="preserve"> Esc!CT$37</f>
        <v>2.7134601667139426</v>
      </c>
      <c r="CU24" s="339">
        <f xml:space="preserve"> Esc!CU$37</f>
        <v>2.7405947683810821</v>
      </c>
      <c r="CV24" s="339">
        <f xml:space="preserve"> Esc!CV$37</f>
        <v>2.768000716064893</v>
      </c>
      <c r="CW24" s="339">
        <f xml:space="preserve"> Esc!CW$37</f>
        <v>2.7956807232255421</v>
      </c>
      <c r="CX24" s="339">
        <f xml:space="preserve"> Esc!CX$37</f>
        <v>2.8236375304577974</v>
      </c>
      <c r="CY24" s="339">
        <f xml:space="preserve"> Esc!CY$37</f>
        <v>2.8518739057623756</v>
      </c>
      <c r="CZ24" s="339">
        <f xml:space="preserve"> Esc!CZ$37</f>
        <v>2.8803926448199997</v>
      </c>
      <c r="DA24" s="339">
        <f xml:space="preserve"> Esc!DA$37</f>
        <v>2.9091965712681995</v>
      </c>
      <c r="DB24" s="339">
        <f xml:space="preserve"> Esc!DB$37</f>
        <v>2.9382885369808815</v>
      </c>
      <c r="DC24" s="339">
        <f xml:space="preserve"> Esc!DC$37</f>
        <v>2.9676714223506901</v>
      </c>
      <c r="DD24" s="339">
        <f xml:space="preserve"> Esc!DD$37</f>
        <v>2.9973481365741974</v>
      </c>
      <c r="DE24" s="339">
        <f xml:space="preserve"> Esc!DE$37</f>
        <v>3.0273216179399394</v>
      </c>
      <c r="DF24" s="339">
        <f xml:space="preserve"> Esc!DF$37</f>
        <v>3.0575948341193393</v>
      </c>
      <c r="DG24" s="339">
        <f xml:space="preserve"> Esc!DG$37</f>
        <v>3.0881707824605327</v>
      </c>
      <c r="DH24" s="339">
        <f xml:space="preserve"> Esc!DH$37</f>
        <v>0</v>
      </c>
      <c r="DI24" s="339">
        <f xml:space="preserve"> Esc!DI$37</f>
        <v>0</v>
      </c>
      <c r="DJ24" s="339">
        <f xml:space="preserve"> Esc!DJ$37</f>
        <v>0</v>
      </c>
    </row>
    <row r="25" spans="1:114" x14ac:dyDescent="0.25">
      <c r="E25" s="359" t="str">
        <f xml:space="preserve"> Time!E$58</f>
        <v>Forecast period flag</v>
      </c>
      <c r="F25" s="359">
        <f xml:space="preserve"> Time!F$58</f>
        <v>0</v>
      </c>
      <c r="G25" s="359" t="str">
        <f xml:space="preserve"> Time!G$58</f>
        <v>flag</v>
      </c>
      <c r="H25" s="359">
        <f xml:space="preserve"> Time!H$58</f>
        <v>100</v>
      </c>
      <c r="I25" s="359">
        <f xml:space="preserve"> Time!I$58</f>
        <v>0</v>
      </c>
      <c r="J25" s="359">
        <f xml:space="preserve"> Time!J$58</f>
        <v>0</v>
      </c>
      <c r="K25" s="359">
        <f xml:space="preserve"> Time!K$58</f>
        <v>0</v>
      </c>
      <c r="L25" s="359">
        <f xml:space="preserve"> Time!L$58</f>
        <v>1</v>
      </c>
      <c r="M25" s="359">
        <f xml:space="preserve"> Time!M$58</f>
        <v>1</v>
      </c>
      <c r="N25" s="359">
        <f xml:space="preserve"> Time!N$58</f>
        <v>1</v>
      </c>
      <c r="O25" s="359">
        <f xml:space="preserve"> Time!O$58</f>
        <v>1</v>
      </c>
      <c r="P25" s="359">
        <f xml:space="preserve"> Time!P$58</f>
        <v>1</v>
      </c>
      <c r="Q25" s="359">
        <f xml:space="preserve"> Time!Q$58</f>
        <v>1</v>
      </c>
      <c r="R25" s="359">
        <f xml:space="preserve"> Time!R$58</f>
        <v>1</v>
      </c>
      <c r="S25" s="359">
        <f xml:space="preserve"> Time!S$58</f>
        <v>1</v>
      </c>
      <c r="T25" s="359">
        <f xml:space="preserve"> Time!T$58</f>
        <v>1</v>
      </c>
      <c r="U25" s="359">
        <f xml:space="preserve"> Time!U$58</f>
        <v>1</v>
      </c>
      <c r="V25" s="359">
        <f xml:space="preserve"> Time!V$58</f>
        <v>1</v>
      </c>
      <c r="W25" s="359">
        <f xml:space="preserve"> Time!W$58</f>
        <v>1</v>
      </c>
      <c r="X25" s="359">
        <f xml:space="preserve"> Time!X$58</f>
        <v>1</v>
      </c>
      <c r="Y25" s="359">
        <f xml:space="preserve"> Time!Y$58</f>
        <v>1</v>
      </c>
      <c r="Z25" s="359">
        <f xml:space="preserve"> Time!Z$58</f>
        <v>1</v>
      </c>
      <c r="AA25" s="359">
        <f xml:space="preserve"> Time!AA$58</f>
        <v>1</v>
      </c>
      <c r="AB25" s="359">
        <f xml:space="preserve"> Time!AB$58</f>
        <v>1</v>
      </c>
      <c r="AC25" s="359">
        <f xml:space="preserve"> Time!AC$58</f>
        <v>1</v>
      </c>
      <c r="AD25" s="359">
        <f xml:space="preserve"> Time!AD$58</f>
        <v>1</v>
      </c>
      <c r="AE25" s="359">
        <f xml:space="preserve"> Time!AE$58</f>
        <v>1</v>
      </c>
      <c r="AF25" s="359">
        <f xml:space="preserve"> Time!AF$58</f>
        <v>1</v>
      </c>
      <c r="AG25" s="359">
        <f xml:space="preserve"> Time!AG$58</f>
        <v>1</v>
      </c>
      <c r="AH25" s="359">
        <f xml:space="preserve"> Time!AH$58</f>
        <v>1</v>
      </c>
      <c r="AI25" s="359">
        <f xml:space="preserve"> Time!AI$58</f>
        <v>1</v>
      </c>
      <c r="AJ25" s="359">
        <f xml:space="preserve"> Time!AJ$58</f>
        <v>1</v>
      </c>
      <c r="AK25" s="359">
        <f xml:space="preserve"> Time!AK$58</f>
        <v>1</v>
      </c>
      <c r="AL25" s="359">
        <f xml:space="preserve"> Time!AL$58</f>
        <v>1</v>
      </c>
      <c r="AM25" s="359">
        <f xml:space="preserve"> Time!AM$58</f>
        <v>1</v>
      </c>
      <c r="AN25" s="359">
        <f xml:space="preserve"> Time!AN$58</f>
        <v>1</v>
      </c>
      <c r="AO25" s="359">
        <f xml:space="preserve"> Time!AO$58</f>
        <v>1</v>
      </c>
      <c r="AP25" s="359">
        <f xml:space="preserve"> Time!AP$58</f>
        <v>1</v>
      </c>
      <c r="AQ25" s="359">
        <f xml:space="preserve"> Time!AQ$58</f>
        <v>1</v>
      </c>
      <c r="AR25" s="359">
        <f xml:space="preserve"> Time!AR$58</f>
        <v>1</v>
      </c>
      <c r="AS25" s="359">
        <f xml:space="preserve"> Time!AS$58</f>
        <v>1</v>
      </c>
      <c r="AT25" s="359">
        <f xml:space="preserve"> Time!AT$58</f>
        <v>1</v>
      </c>
      <c r="AU25" s="359">
        <f xml:space="preserve"> Time!AU$58</f>
        <v>1</v>
      </c>
      <c r="AV25" s="359">
        <f xml:space="preserve"> Time!AV$58</f>
        <v>1</v>
      </c>
      <c r="AW25" s="359">
        <f xml:space="preserve"> Time!AW$58</f>
        <v>1</v>
      </c>
      <c r="AX25" s="359">
        <f xml:space="preserve"> Time!AX$58</f>
        <v>1</v>
      </c>
      <c r="AY25" s="359">
        <f xml:space="preserve"> Time!AY$58</f>
        <v>1</v>
      </c>
      <c r="AZ25" s="359">
        <f xml:space="preserve"> Time!AZ$58</f>
        <v>1</v>
      </c>
      <c r="BA25" s="359">
        <f xml:space="preserve"> Time!BA$58</f>
        <v>1</v>
      </c>
      <c r="BB25" s="359">
        <f xml:space="preserve"> Time!BB$58</f>
        <v>1</v>
      </c>
      <c r="BC25" s="359">
        <f xml:space="preserve"> Time!BC$58</f>
        <v>1</v>
      </c>
      <c r="BD25" s="359">
        <f xml:space="preserve"> Time!BD$58</f>
        <v>1</v>
      </c>
      <c r="BE25" s="359">
        <f xml:space="preserve"> Time!BE$58</f>
        <v>1</v>
      </c>
      <c r="BF25" s="359">
        <f xml:space="preserve"> Time!BF$58</f>
        <v>1</v>
      </c>
      <c r="BG25" s="359">
        <f xml:space="preserve"> Time!BG$58</f>
        <v>1</v>
      </c>
      <c r="BH25" s="359">
        <f xml:space="preserve"> Time!BH$58</f>
        <v>1</v>
      </c>
      <c r="BI25" s="359">
        <f xml:space="preserve"> Time!BI$58</f>
        <v>1</v>
      </c>
      <c r="BJ25" s="359">
        <f xml:space="preserve"> Time!BJ$58</f>
        <v>1</v>
      </c>
      <c r="BK25" s="359">
        <f xml:space="preserve"> Time!BK$58</f>
        <v>1</v>
      </c>
      <c r="BL25" s="359">
        <f xml:space="preserve"> Time!BL$58</f>
        <v>1</v>
      </c>
      <c r="BM25" s="359">
        <f xml:space="preserve"> Time!BM$58</f>
        <v>1</v>
      </c>
      <c r="BN25" s="359">
        <f xml:space="preserve"> Time!BN$58</f>
        <v>1</v>
      </c>
      <c r="BO25" s="359">
        <f xml:space="preserve"> Time!BO$58</f>
        <v>1</v>
      </c>
      <c r="BP25" s="359">
        <f xml:space="preserve"> Time!BP$58</f>
        <v>1</v>
      </c>
      <c r="BQ25" s="359">
        <f xml:space="preserve"> Time!BQ$58</f>
        <v>1</v>
      </c>
      <c r="BR25" s="359">
        <f xml:space="preserve"> Time!BR$58</f>
        <v>1</v>
      </c>
      <c r="BS25" s="359">
        <f xml:space="preserve"> Time!BS$58</f>
        <v>1</v>
      </c>
      <c r="BT25" s="359">
        <f xml:space="preserve"> Time!BT$58</f>
        <v>1</v>
      </c>
      <c r="BU25" s="359">
        <f xml:space="preserve"> Time!BU$58</f>
        <v>1</v>
      </c>
      <c r="BV25" s="359">
        <f xml:space="preserve"> Time!BV$58</f>
        <v>1</v>
      </c>
      <c r="BW25" s="359">
        <f xml:space="preserve"> Time!BW$58</f>
        <v>1</v>
      </c>
      <c r="BX25" s="359">
        <f xml:space="preserve"> Time!BX$58</f>
        <v>1</v>
      </c>
      <c r="BY25" s="359">
        <f xml:space="preserve"> Time!BY$58</f>
        <v>1</v>
      </c>
      <c r="BZ25" s="359">
        <f xml:space="preserve"> Time!BZ$58</f>
        <v>1</v>
      </c>
      <c r="CA25" s="359">
        <f xml:space="preserve"> Time!CA$58</f>
        <v>1</v>
      </c>
      <c r="CB25" s="359">
        <f xml:space="preserve"> Time!CB$58</f>
        <v>1</v>
      </c>
      <c r="CC25" s="359">
        <f xml:space="preserve"> Time!CC$58</f>
        <v>1</v>
      </c>
      <c r="CD25" s="359">
        <f xml:space="preserve"> Time!CD$58</f>
        <v>1</v>
      </c>
      <c r="CE25" s="359">
        <f xml:space="preserve"> Time!CE$58</f>
        <v>1</v>
      </c>
      <c r="CF25" s="359">
        <f xml:space="preserve"> Time!CF$58</f>
        <v>1</v>
      </c>
      <c r="CG25" s="359">
        <f xml:space="preserve"> Time!CG$58</f>
        <v>1</v>
      </c>
      <c r="CH25" s="359">
        <f xml:space="preserve"> Time!CH$58</f>
        <v>1</v>
      </c>
      <c r="CI25" s="359">
        <f xml:space="preserve"> Time!CI$58</f>
        <v>1</v>
      </c>
      <c r="CJ25" s="359">
        <f xml:space="preserve"> Time!CJ$58</f>
        <v>1</v>
      </c>
      <c r="CK25" s="359">
        <f xml:space="preserve"> Time!CK$58</f>
        <v>1</v>
      </c>
      <c r="CL25" s="359">
        <f xml:space="preserve"> Time!CL$58</f>
        <v>1</v>
      </c>
      <c r="CM25" s="359">
        <f xml:space="preserve"> Time!CM$58</f>
        <v>1</v>
      </c>
      <c r="CN25" s="359">
        <f xml:space="preserve"> Time!CN$58</f>
        <v>1</v>
      </c>
      <c r="CO25" s="359">
        <f xml:space="preserve"> Time!CO$58</f>
        <v>1</v>
      </c>
      <c r="CP25" s="359">
        <f xml:space="preserve"> Time!CP$58</f>
        <v>1</v>
      </c>
      <c r="CQ25" s="359">
        <f xml:space="preserve"> Time!CQ$58</f>
        <v>1</v>
      </c>
      <c r="CR25" s="359">
        <f xml:space="preserve"> Time!CR$58</f>
        <v>1</v>
      </c>
      <c r="CS25" s="359">
        <f xml:space="preserve"> Time!CS$58</f>
        <v>1</v>
      </c>
      <c r="CT25" s="359">
        <f xml:space="preserve"> Time!CT$58</f>
        <v>1</v>
      </c>
      <c r="CU25" s="359">
        <f xml:space="preserve"> Time!CU$58</f>
        <v>1</v>
      </c>
      <c r="CV25" s="359">
        <f xml:space="preserve"> Time!CV$58</f>
        <v>1</v>
      </c>
      <c r="CW25" s="359">
        <f xml:space="preserve"> Time!CW$58</f>
        <v>1</v>
      </c>
      <c r="CX25" s="359">
        <f xml:space="preserve"> Time!CX$58</f>
        <v>1</v>
      </c>
      <c r="CY25" s="359">
        <f xml:space="preserve"> Time!CY$58</f>
        <v>1</v>
      </c>
      <c r="CZ25" s="359">
        <f xml:space="preserve"> Time!CZ$58</f>
        <v>1</v>
      </c>
      <c r="DA25" s="359">
        <f xml:space="preserve"> Time!DA$58</f>
        <v>1</v>
      </c>
      <c r="DB25" s="359">
        <f xml:space="preserve"> Time!DB$58</f>
        <v>1</v>
      </c>
      <c r="DC25" s="359">
        <f xml:space="preserve"> Time!DC$58</f>
        <v>1</v>
      </c>
      <c r="DD25" s="359">
        <f xml:space="preserve"> Time!DD$58</f>
        <v>1</v>
      </c>
      <c r="DE25" s="359">
        <f xml:space="preserve"> Time!DE$58</f>
        <v>1</v>
      </c>
      <c r="DF25" s="359">
        <f xml:space="preserve"> Time!DF$58</f>
        <v>1</v>
      </c>
      <c r="DG25" s="359">
        <f xml:space="preserve"> Time!DG$58</f>
        <v>1</v>
      </c>
      <c r="DH25" s="359">
        <f xml:space="preserve"> Time!DH$58</f>
        <v>0</v>
      </c>
      <c r="DI25" s="359">
        <f xml:space="preserve"> Time!DI$58</f>
        <v>0</v>
      </c>
      <c r="DJ25" s="359">
        <f xml:space="preserve"> Time!DJ$58</f>
        <v>0</v>
      </c>
    </row>
    <row r="26" spans="1:114" s="124" customFormat="1" x14ac:dyDescent="0.25">
      <c r="A26" s="301"/>
      <c r="B26" s="301"/>
      <c r="C26" s="302"/>
      <c r="E26" s="303" t="s">
        <v>237</v>
      </c>
      <c r="F26" s="303"/>
      <c r="G26" s="303" t="str">
        <f>smu</f>
        <v>$ 000s</v>
      </c>
      <c r="H26" s="303"/>
      <c r="I26" s="303"/>
      <c r="J26" s="303">
        <f t="shared" ref="J26" si="8">IF(J25=1,($F23/$F22)*J$9,0)</f>
        <v>0</v>
      </c>
      <c r="K26" s="303">
        <f t="shared" ref="K26" si="9">IF(K25=1,($F23/$F22)*K$9,0)</f>
        <v>0</v>
      </c>
      <c r="L26" s="303">
        <f t="shared" ref="L26" si="10">IF(L25=1,($F23/$F22)*L$9,0)</f>
        <v>2463.068181818182</v>
      </c>
      <c r="M26" s="303">
        <f t="shared" ref="M26" si="11">IF(M25=1,($F23/$F22)*M$9,0)</f>
        <v>2512.3295454545455</v>
      </c>
      <c r="N26" s="303">
        <f t="shared" ref="N26" si="12">IF(N25=1,($F23/$F22)*N$9,0)</f>
        <v>2562.5761363636366</v>
      </c>
      <c r="O26" s="303">
        <f t="shared" ref="O26" si="13">IF(O25=1,($F23/$F22)*O$9,0)</f>
        <v>2613.827659090909</v>
      </c>
      <c r="P26" s="303">
        <f t="shared" ref="P26" si="14">IF(P25=1,($F23/$F22)*P$9,0)</f>
        <v>2659.5696431250008</v>
      </c>
      <c r="Q26" s="303">
        <f t="shared" ref="Q26" si="15">IF(Q25=1,($F23/$F22)*Q$9,0)</f>
        <v>2706.1121118796882</v>
      </c>
      <c r="R26" s="303">
        <f t="shared" ref="R26" si="16">IF(R25=1,($F23/$F22)*R$9,0)</f>
        <v>2753.4690738375825</v>
      </c>
      <c r="S26" s="303">
        <f t="shared" ref="S26" si="17">IF(S25=1,($F23/$F22)*S$9,0)</f>
        <v>2801.6547826297406</v>
      </c>
      <c r="T26" s="303">
        <f t="shared" ref="T26" si="18">IF(T25=1,($F23/$F22)*T$9,0)</f>
        <v>2843.6796043691861</v>
      </c>
      <c r="U26" s="303">
        <f t="shared" ref="U26" si="19">IF(U25=1,($F23/$F22)*U$9,0)</f>
        <v>2886.3347984347233</v>
      </c>
      <c r="V26" s="303">
        <f t="shared" ref="V26" si="20">IF(V25=1,($F23/$F22)*V$9,0)</f>
        <v>2929.6298204112441</v>
      </c>
      <c r="W26" s="303">
        <f t="shared" ref="W26" si="21">IF(W25=1,($F23/$F22)*W$9,0)</f>
        <v>2973.5742677174126</v>
      </c>
      <c r="X26" s="303">
        <f t="shared" ref="X26" si="22">IF(X25=1,($F23/$F22)*X$9,0)</f>
        <v>3010.7439460638798</v>
      </c>
      <c r="Y26" s="303">
        <f t="shared" ref="Y26" si="23">IF(Y25=1,($F23/$F22)*Y$9,0)</f>
        <v>3048.3782453896783</v>
      </c>
      <c r="Z26" s="303">
        <f t="shared" ref="Z26" si="24">IF(Z25=1,($F23/$F22)*Z$9,0)</f>
        <v>3086.4829734570494</v>
      </c>
      <c r="AA26" s="303">
        <f t="shared" ref="AA26" si="25">IF(AA25=1,($F23/$F22)*AA$9,0)</f>
        <v>3125.0640106252617</v>
      </c>
      <c r="AB26" s="303">
        <f t="shared" ref="AB26" si="26">IF(AB25=1,($F23/$F22)*AB$9,0)</f>
        <v>3156.3146507315146</v>
      </c>
      <c r="AC26" s="303">
        <f t="shared" ref="AC26" si="27">IF(AC25=1,($F23/$F22)*AC$9,0)</f>
        <v>3187.8777972388298</v>
      </c>
      <c r="AD26" s="303">
        <f t="shared" ref="AD26" si="28">IF(AD25=1,($F23/$F22)*AD$9,0)</f>
        <v>3219.7565752112178</v>
      </c>
      <c r="AE26" s="303">
        <f t="shared" ref="AE26" si="29">IF(AE25=1,($F23/$F22)*AE$9,0)</f>
        <v>3251.9541409633302</v>
      </c>
      <c r="AF26" s="303">
        <f t="shared" ref="AF26" si="30">IF(AF25=1,($F23/$F22)*AF$9,0)</f>
        <v>3284.4736823729636</v>
      </c>
      <c r="AG26" s="303">
        <f t="shared" ref="AG26" si="31">IF(AG25=1,($F23/$F22)*AG$9,0)</f>
        <v>3317.3184191966934</v>
      </c>
      <c r="AH26" s="303">
        <f t="shared" ref="AH26" si="32">IF(AH25=1,($F23/$F22)*AH$9,0)</f>
        <v>3350.4916033886607</v>
      </c>
      <c r="AI26" s="303">
        <f t="shared" ref="AI26" si="33">IF(AI25=1,($F23/$F22)*AI$9,0)</f>
        <v>3383.9965194225474</v>
      </c>
      <c r="AJ26" s="303">
        <f t="shared" ref="AJ26" si="34">IF(AJ25=1,($F23/$F22)*AJ$9,0)</f>
        <v>3417.8364846167724</v>
      </c>
      <c r="AK26" s="303">
        <f t="shared" ref="AK26" si="35">IF(AK25=1,($F23/$F22)*AK$9,0)</f>
        <v>3452.0148494629402</v>
      </c>
      <c r="AL26" s="303">
        <f t="shared" ref="AL26" si="36">IF(AL25=1,($F23/$F22)*AL$9,0)</f>
        <v>3486.5349979575699</v>
      </c>
      <c r="AM26" s="303">
        <f t="shared" ref="AM26" si="37">IF(AM25=1,($F23/$F22)*AM$9,0)</f>
        <v>3521.4003479371454</v>
      </c>
      <c r="AN26" s="303">
        <f t="shared" ref="AN26" si="38">IF(AN25=1,($F23/$F22)*AN$9,0)</f>
        <v>3556.6143514165169</v>
      </c>
      <c r="AO26" s="303">
        <f t="shared" ref="AO26" si="39">IF(AO25=1,($F23/$F22)*AO$9,0)</f>
        <v>3592.180494930682</v>
      </c>
      <c r="AP26" s="303">
        <f t="shared" ref="AP26" si="40">IF(AP25=1,($F23/$F22)*AP$9,0)</f>
        <v>3628.102299879989</v>
      </c>
      <c r="AQ26" s="303">
        <f t="shared" ref="AQ26" si="41">IF(AQ25=1,($F23/$F22)*AQ$9,0)</f>
        <v>3664.3833228787889</v>
      </c>
      <c r="AR26" s="303">
        <f t="shared" ref="AR26" si="42">IF(AR25=1,($F23/$F22)*AR$9,0)</f>
        <v>3701.027156107577</v>
      </c>
      <c r="AS26" s="303">
        <f t="shared" ref="AS26" si="43">IF(AS25=1,($F23/$F22)*AS$9,0)</f>
        <v>3738.037427668653</v>
      </c>
      <c r="AT26" s="303">
        <f t="shared" ref="AT26" si="44">IF(AT25=1,($F23/$F22)*AT$9,0)</f>
        <v>3775.4178019453393</v>
      </c>
      <c r="AU26" s="303">
        <f t="shared" ref="AU26" si="45">IF(AU25=1,($F23/$F22)*AU$9,0)</f>
        <v>3813.1719799647926</v>
      </c>
      <c r="AV26" s="303">
        <f t="shared" ref="AV26" si="46">IF(AV25=1,($F23/$F22)*AV$9,0)</f>
        <v>3851.3036997644408</v>
      </c>
      <c r="AW26" s="303">
        <f t="shared" ref="AW26" si="47">IF(AW25=1,($F23/$F22)*AW$9,0)</f>
        <v>3889.8167367620858</v>
      </c>
      <c r="AX26" s="303">
        <f t="shared" ref="AX26" si="48">IF(AX25=1,($F23/$F22)*AX$9,0)</f>
        <v>3928.7149041297066</v>
      </c>
      <c r="AY26" s="303">
        <f t="shared" ref="AY26" si="49">IF(AY25=1,($F23/$F22)*AY$9,0)</f>
        <v>3968.0020531710038</v>
      </c>
      <c r="AZ26" s="303">
        <f t="shared" ref="AZ26" si="50">IF(AZ25=1,($F23/$F22)*AZ$9,0)</f>
        <v>4007.6820737027138</v>
      </c>
      <c r="BA26" s="303">
        <f t="shared" ref="BA26" si="51">IF(BA25=1,($F23/$F22)*BA$9,0)</f>
        <v>4047.7588944397412</v>
      </c>
      <c r="BB26" s="303">
        <f t="shared" ref="BB26" si="52">IF(BB25=1,($F23/$F22)*BB$9,0)</f>
        <v>4088.2364833841384</v>
      </c>
      <c r="BC26" s="303">
        <f t="shared" ref="BC26" si="53">IF(BC25=1,($F23/$F22)*BC$9,0)</f>
        <v>4129.1188482179805</v>
      </c>
      <c r="BD26" s="303">
        <f t="shared" ref="BD26" si="54">IF(BD25=1,($F23/$F22)*BD$9,0)</f>
        <v>4170.4100367001602</v>
      </c>
      <c r="BE26" s="303">
        <f t="shared" ref="BE26" si="55">IF(BE25=1,($F23/$F22)*BE$9,0)</f>
        <v>4212.1141370671621</v>
      </c>
      <c r="BF26" s="303">
        <f t="shared" ref="BF26" si="56">IF(BF25=1,($F23/$F22)*BF$9,0)</f>
        <v>4254.2352784378327</v>
      </c>
      <c r="BG26" s="303">
        <f t="shared" ref="BG26" si="57">IF(BG25=1,($F23/$F22)*BG$9,0)</f>
        <v>4296.7776312222122</v>
      </c>
      <c r="BH26" s="303">
        <f t="shared" ref="BH26" si="58">IF(BH25=1,($F23/$F22)*BH$9,0)</f>
        <v>4339.745407534434</v>
      </c>
      <c r="BI26" s="303">
        <f t="shared" ref="BI26" si="59">IF(BI25=1,($F23/$F22)*BI$9,0)</f>
        <v>4383.1428616097783</v>
      </c>
      <c r="BJ26" s="303">
        <f t="shared" ref="BJ26" si="60">IF(BJ25=1,($F23/$F22)*BJ$9,0)</f>
        <v>4426.9742902258768</v>
      </c>
      <c r="BK26" s="303">
        <f t="shared" ref="BK26" si="61">IF(BK25=1,($F23/$F22)*BK$9,0)</f>
        <v>4471.2440331281359</v>
      </c>
      <c r="BL26" s="303">
        <f t="shared" ref="BL26" si="62">IF(BL25=1,($F23/$F22)*BL$9,0)</f>
        <v>4515.956473459416</v>
      </c>
      <c r="BM26" s="303">
        <f t="shared" ref="BM26" si="63">IF(BM25=1,($F23/$F22)*BM$9,0)</f>
        <v>4561.1160381940108</v>
      </c>
      <c r="BN26" s="303">
        <f t="shared" ref="BN26" si="64">IF(BN25=1,($F23/$F22)*BN$9,0)</f>
        <v>4606.7271985759508</v>
      </c>
      <c r="BO26" s="303">
        <f t="shared" ref="BO26" si="65">IF(BO25=1,($F23/$F22)*BO$9,0)</f>
        <v>4652.794470561711</v>
      </c>
      <c r="BP26" s="303">
        <f t="shared" ref="BP26" si="66">IF(BP25=1,($F23/$F22)*BP$9,0)</f>
        <v>4699.3224152673283</v>
      </c>
      <c r="BQ26" s="303">
        <f t="shared" ref="BQ26" si="67">IF(BQ25=1,($F23/$F22)*BQ$9,0)</f>
        <v>4746.3156394200014</v>
      </c>
      <c r="BR26" s="303">
        <f t="shared" ref="BR26" si="68">IF(BR25=1,($F23/$F22)*BR$9,0)</f>
        <v>4793.7787958142007</v>
      </c>
      <c r="BS26" s="303">
        <f t="shared" ref="BS26" si="69">IF(BS25=1,($F23/$F22)*BS$9,0)</f>
        <v>4841.7165837723423</v>
      </c>
      <c r="BT26" s="303">
        <f t="shared" ref="BT26" si="70">IF(BT25=1,($F23/$F22)*BT$9,0)</f>
        <v>4890.1337496100659</v>
      </c>
      <c r="BU26" s="303">
        <f t="shared" ref="BU26" si="71">IF(BU25=1,($F23/$F22)*BU$9,0)</f>
        <v>4939.0350871061664</v>
      </c>
      <c r="BV26" s="303">
        <f t="shared" ref="BV26" si="72">IF(BV25=1,($F23/$F22)*BV$9,0)</f>
        <v>4988.4254379772292</v>
      </c>
      <c r="BW26" s="303">
        <f t="shared" ref="BW26" si="73">IF(BW25=1,($F23/$F22)*BW$9,0)</f>
        <v>5038.3096923570001</v>
      </c>
      <c r="BX26" s="303">
        <f t="shared" ref="BX26" si="74">IF(BX25=1,($F23/$F22)*BX$9,0)</f>
        <v>5088.6927892805707</v>
      </c>
      <c r="BY26" s="303">
        <f t="shared" ref="BY26" si="75">IF(BY25=1,($F23/$F22)*BY$9,0)</f>
        <v>5139.5797171733757</v>
      </c>
      <c r="BZ26" s="303">
        <f t="shared" ref="BZ26" si="76">IF(BZ25=1,($F23/$F22)*BZ$9,0)</f>
        <v>5190.9755143451102</v>
      </c>
      <c r="CA26" s="303">
        <f t="shared" ref="CA26" si="77">IF(CA25=1,($F23/$F22)*CA$9,0)</f>
        <v>5242.8852694885618</v>
      </c>
      <c r="CB26" s="303">
        <f t="shared" ref="CB26" si="78">IF(CB25=1,($F23/$F22)*CB$9,0)</f>
        <v>5295.3141221834476</v>
      </c>
      <c r="CC26" s="303">
        <f t="shared" ref="CC26" si="79">IF(CC25=1,($F23/$F22)*CC$9,0)</f>
        <v>5348.2672634052824</v>
      </c>
      <c r="CD26" s="303">
        <f t="shared" ref="CD26" si="80">IF(CD25=1,($F23/$F22)*CD$9,0)</f>
        <v>5401.7499360393358</v>
      </c>
      <c r="CE26" s="303">
        <f t="shared" ref="CE26" si="81">IF(CE25=1,($F23/$F22)*CE$9,0)</f>
        <v>5455.767435399729</v>
      </c>
      <c r="CF26" s="303">
        <f t="shared" ref="CF26" si="82">IF(CF25=1,($F23/$F22)*CF$9,0)</f>
        <v>5510.3251097537268</v>
      </c>
      <c r="CG26" s="303">
        <f t="shared" ref="CG26" si="83">IF(CG25=1,($F23/$F22)*CG$9,0)</f>
        <v>5565.4283608512633</v>
      </c>
      <c r="CH26" s="303">
        <f t="shared" ref="CH26" si="84">IF(CH25=1,($F23/$F22)*CH$9,0)</f>
        <v>5621.082644459776</v>
      </c>
      <c r="CI26" s="303">
        <f t="shared" ref="CI26" si="85">IF(CI25=1,($F23/$F22)*CI$9,0)</f>
        <v>5677.2934709043739</v>
      </c>
      <c r="CJ26" s="303">
        <f t="shared" ref="CJ26" si="86">IF(CJ25=1,($F23/$F22)*CJ$9,0)</f>
        <v>5734.0664056134183</v>
      </c>
      <c r="CK26" s="303">
        <f t="shared" ref="CK26" si="87">IF(CK25=1,($F23/$F22)*CK$9,0)</f>
        <v>5791.4070696695517</v>
      </c>
      <c r="CL26" s="303">
        <f t="shared" ref="CL26" si="88">IF(CL25=1,($F23/$F22)*CL$9,0)</f>
        <v>5849.3211403662472</v>
      </c>
      <c r="CM26" s="303">
        <f t="shared" ref="CM26" si="89">IF(CM25=1,($F23/$F22)*CM$9,0)</f>
        <v>5907.81435176991</v>
      </c>
      <c r="CN26" s="303">
        <f t="shared" ref="CN26" si="90">IF(CN25=1,($F23/$F22)*CN$9,0)</f>
        <v>5966.8924952876096</v>
      </c>
      <c r="CO26" s="303">
        <f t="shared" ref="CO26" si="91">IF(CO25=1,($F23/$F22)*CO$9,0)</f>
        <v>6026.5614202404859</v>
      </c>
      <c r="CP26" s="303">
        <f t="shared" ref="CP26" si="92">IF(CP25=1,($F23/$F22)*CP$9,0)</f>
        <v>6086.8270344428902</v>
      </c>
      <c r="CQ26" s="303">
        <f t="shared" ref="CQ26" si="93">IF(CQ25=1,($F23/$F22)*CQ$9,0)</f>
        <v>6147.6953047873176</v>
      </c>
      <c r="CR26" s="303">
        <f t="shared" ref="CR26" si="94">IF(CR25=1,($F23/$F22)*CR$9,0)</f>
        <v>6209.172257835191</v>
      </c>
      <c r="CS26" s="303">
        <f t="shared" ref="CS26" si="95">IF(CS25=1,($F23/$F22)*CS$9,0)</f>
        <v>6271.2639804135442</v>
      </c>
      <c r="CT26" s="303">
        <f t="shared" ref="CT26" si="96">IF(CT25=1,($F23/$F22)*CT$9,0)</f>
        <v>6333.9766202176788</v>
      </c>
      <c r="CU26" s="303">
        <f t="shared" ref="CU26" si="97">IF(CU25=1,($F23/$F22)*CU$9,0)</f>
        <v>6397.3163864198559</v>
      </c>
      <c r="CV26" s="303">
        <f t="shared" ref="CV26" si="98">IF(CV25=1,($F23/$F22)*CV$9,0)</f>
        <v>6461.2895502840538</v>
      </c>
      <c r="CW26" s="303">
        <f t="shared" ref="CW26" si="99">IF(CW25=1,($F23/$F22)*CW$9,0)</f>
        <v>6525.9024457868954</v>
      </c>
      <c r="CX26" s="303">
        <f t="shared" ref="CX26" si="100">IF(CX25=1,($F23/$F22)*CX$9,0)</f>
        <v>6591.1614702447641</v>
      </c>
      <c r="CY26" s="303">
        <f t="shared" ref="CY26" si="101">IF(CY25=1,($F23/$F22)*CY$9,0)</f>
        <v>6657.073084947212</v>
      </c>
      <c r="CZ26" s="303">
        <f t="shared" ref="CZ26" si="102">IF(CZ25=1,($F23/$F22)*CZ$9,0)</f>
        <v>6723.643815796685</v>
      </c>
      <c r="DA26" s="303">
        <f t="shared" ref="DA26" si="103">IF(DA25=1,($F23/$F22)*DA$9,0)</f>
        <v>6790.8802539546523</v>
      </c>
      <c r="DB26" s="303">
        <f t="shared" ref="DB26" si="104">IF(DB25=1,($F23/$F22)*DB$9,0)</f>
        <v>6858.7890564941981</v>
      </c>
      <c r="DC26" s="303">
        <f t="shared" ref="DC26" si="105">IF(DC25=1,($F23/$F22)*DC$9,0)</f>
        <v>6927.3769470591396</v>
      </c>
      <c r="DD26" s="303">
        <f t="shared" ref="DD26" si="106">IF(DD25=1,($F23/$F22)*DD$9,0)</f>
        <v>6996.6507165297317</v>
      </c>
      <c r="DE26" s="303">
        <f t="shared" ref="DE26" si="107">IF(DE25=1,($F23/$F22)*DE$9,0)</f>
        <v>7066.6172236950297</v>
      </c>
      <c r="DF26" s="303">
        <f t="shared" ref="DF26" si="108">IF(DF25=1,($F23/$F22)*DF$9,0)</f>
        <v>7137.2833959319796</v>
      </c>
      <c r="DG26" s="303">
        <f t="shared" ref="DG26" si="109">IF(DG25=1,($F23/$F22)*DG$9,0)</f>
        <v>7208.6562298912995</v>
      </c>
      <c r="DH26" s="303">
        <f t="shared" ref="DH26" si="110">IF(DH25=1,($F23/$F22)*DH$9,0)</f>
        <v>0</v>
      </c>
      <c r="DI26" s="303">
        <f t="shared" ref="DI26" si="111">IF(DI25=1,($F23/$F22)*DI$9,0)</f>
        <v>0</v>
      </c>
      <c r="DJ26" s="303">
        <f t="shared" ref="DJ26" si="112">IF(DJ25=1,($F23/$F22)*DJ$9,0)</f>
        <v>0</v>
      </c>
    </row>
    <row r="28" spans="1:114" x14ac:dyDescent="0.25">
      <c r="A28" s="2" t="s">
        <v>234</v>
      </c>
    </row>
    <row r="30" spans="1:114" x14ac:dyDescent="0.25">
      <c r="E30" s="349" t="str">
        <f t="shared" ref="E30:AJ30" si="113" xml:space="preserve"> E$11</f>
        <v>Periodic fixed handling cost</v>
      </c>
      <c r="F30" s="349">
        <f t="shared" si="113"/>
        <v>0</v>
      </c>
      <c r="G30" s="349" t="str">
        <f t="shared" si="113"/>
        <v>$ 000s</v>
      </c>
      <c r="H30" s="349">
        <f t="shared" si="113"/>
        <v>0</v>
      </c>
      <c r="I30" s="349">
        <f t="shared" si="113"/>
        <v>0</v>
      </c>
      <c r="J30" s="349">
        <f t="shared" si="113"/>
        <v>0</v>
      </c>
      <c r="K30" s="349">
        <f t="shared" si="113"/>
        <v>0</v>
      </c>
      <c r="L30" s="349">
        <f t="shared" si="113"/>
        <v>3622.159090909091</v>
      </c>
      <c r="M30" s="349">
        <f t="shared" si="113"/>
        <v>3694.602272727273</v>
      </c>
      <c r="N30" s="349">
        <f t="shared" si="113"/>
        <v>3768.4943181818185</v>
      </c>
      <c r="O30" s="349">
        <f t="shared" si="113"/>
        <v>3843.8642045454544</v>
      </c>
      <c r="P30" s="349">
        <f t="shared" si="113"/>
        <v>3911.131828125001</v>
      </c>
      <c r="Q30" s="349">
        <f t="shared" si="113"/>
        <v>3979.5766351171887</v>
      </c>
      <c r="R30" s="349">
        <f t="shared" si="113"/>
        <v>4049.2192262317394</v>
      </c>
      <c r="S30" s="349">
        <f t="shared" si="113"/>
        <v>4120.080562690795</v>
      </c>
      <c r="T30" s="349">
        <f t="shared" si="113"/>
        <v>4181.8817711311558</v>
      </c>
      <c r="U30" s="349">
        <f t="shared" si="113"/>
        <v>4244.6099976981222</v>
      </c>
      <c r="V30" s="349">
        <f t="shared" si="113"/>
        <v>4308.2791476635939</v>
      </c>
      <c r="W30" s="349">
        <f t="shared" si="113"/>
        <v>4372.9033348785479</v>
      </c>
      <c r="X30" s="349">
        <f t="shared" si="113"/>
        <v>4427.5646265645291</v>
      </c>
      <c r="Y30" s="349">
        <f t="shared" si="113"/>
        <v>4482.9091843965853</v>
      </c>
      <c r="Z30" s="349">
        <f t="shared" si="113"/>
        <v>4538.9455492015431</v>
      </c>
      <c r="AA30" s="349">
        <f t="shared" si="113"/>
        <v>4595.6823685665613</v>
      </c>
      <c r="AB30" s="349">
        <f t="shared" si="113"/>
        <v>4641.6391922522271</v>
      </c>
      <c r="AC30" s="349">
        <f t="shared" si="113"/>
        <v>4688.0555841747491</v>
      </c>
      <c r="AD30" s="349">
        <f t="shared" si="113"/>
        <v>4734.9361400164971</v>
      </c>
      <c r="AE30" s="349">
        <f t="shared" si="113"/>
        <v>4782.2855014166626</v>
      </c>
      <c r="AF30" s="349">
        <f t="shared" si="113"/>
        <v>4830.1083564308292</v>
      </c>
      <c r="AG30" s="349">
        <f t="shared" si="113"/>
        <v>4878.4094399951373</v>
      </c>
      <c r="AH30" s="349">
        <f t="shared" si="113"/>
        <v>4927.193534395089</v>
      </c>
      <c r="AI30" s="349">
        <f t="shared" si="113"/>
        <v>4976.4654697390397</v>
      </c>
      <c r="AJ30" s="349">
        <f t="shared" si="113"/>
        <v>5026.2301244364298</v>
      </c>
      <c r="AK30" s="349">
        <f t="shared" ref="AK30:BP30" si="114" xml:space="preserve"> AK$11</f>
        <v>5076.4924256807944</v>
      </c>
      <c r="AL30" s="349">
        <f t="shared" si="114"/>
        <v>5127.2573499376031</v>
      </c>
      <c r="AM30" s="349">
        <f t="shared" si="114"/>
        <v>5178.5299234369786</v>
      </c>
      <c r="AN30" s="349">
        <f t="shared" si="114"/>
        <v>5230.3152226713482</v>
      </c>
      <c r="AO30" s="349">
        <f t="shared" si="114"/>
        <v>5282.618374898062</v>
      </c>
      <c r="AP30" s="349">
        <f t="shared" si="114"/>
        <v>5335.4445586470429</v>
      </c>
      <c r="AQ30" s="349">
        <f t="shared" si="114"/>
        <v>5388.7990042335132</v>
      </c>
      <c r="AR30" s="349">
        <f t="shared" si="114"/>
        <v>5442.6869942758485</v>
      </c>
      <c r="AS30" s="349">
        <f t="shared" si="114"/>
        <v>5497.113864218607</v>
      </c>
      <c r="AT30" s="349">
        <f t="shared" si="114"/>
        <v>5552.0850028607929</v>
      </c>
      <c r="AU30" s="349">
        <f t="shared" si="114"/>
        <v>5607.6058528894009</v>
      </c>
      <c r="AV30" s="349">
        <f t="shared" si="114"/>
        <v>5663.6819114182954</v>
      </c>
      <c r="AW30" s="349">
        <f t="shared" si="114"/>
        <v>5720.3187305324791</v>
      </c>
      <c r="AX30" s="349">
        <f t="shared" si="114"/>
        <v>5777.5219178378038</v>
      </c>
      <c r="AY30" s="349">
        <f t="shared" si="114"/>
        <v>5835.2971370161822</v>
      </c>
      <c r="AZ30" s="349">
        <f t="shared" si="114"/>
        <v>5893.6501083863441</v>
      </c>
      <c r="BA30" s="349">
        <f t="shared" si="114"/>
        <v>5952.5866094702078</v>
      </c>
      <c r="BB30" s="349">
        <f t="shared" si="114"/>
        <v>6012.1124755649098</v>
      </c>
      <c r="BC30" s="349">
        <f t="shared" si="114"/>
        <v>6072.2336003205592</v>
      </c>
      <c r="BD30" s="349">
        <f t="shared" si="114"/>
        <v>6132.9559363237649</v>
      </c>
      <c r="BE30" s="349">
        <f t="shared" si="114"/>
        <v>6194.2854956870024</v>
      </c>
      <c r="BF30" s="349">
        <f t="shared" si="114"/>
        <v>6256.2283506438716</v>
      </c>
      <c r="BG30" s="349">
        <f t="shared" si="114"/>
        <v>6318.7906341503121</v>
      </c>
      <c r="BH30" s="349">
        <f t="shared" si="114"/>
        <v>6381.9785404918148</v>
      </c>
      <c r="BI30" s="349">
        <f t="shared" si="114"/>
        <v>6445.7983258967333</v>
      </c>
      <c r="BJ30" s="349">
        <f t="shared" si="114"/>
        <v>6510.2563091557013</v>
      </c>
      <c r="BK30" s="349">
        <f t="shared" si="114"/>
        <v>6575.3588722472587</v>
      </c>
      <c r="BL30" s="349">
        <f t="shared" si="114"/>
        <v>6641.1124609697299</v>
      </c>
      <c r="BM30" s="349">
        <f t="shared" si="114"/>
        <v>6707.5235855794281</v>
      </c>
      <c r="BN30" s="349">
        <f t="shared" si="114"/>
        <v>6774.5988214352219</v>
      </c>
      <c r="BO30" s="349">
        <f t="shared" si="114"/>
        <v>6842.3448096495749</v>
      </c>
      <c r="BP30" s="349">
        <f t="shared" si="114"/>
        <v>6910.768257746071</v>
      </c>
      <c r="BQ30" s="349">
        <f t="shared" ref="BQ30:CV30" si="115" xml:space="preserve"> BQ$11</f>
        <v>6979.8759403235308</v>
      </c>
      <c r="BR30" s="349">
        <f t="shared" si="115"/>
        <v>7049.6746997267655</v>
      </c>
      <c r="BS30" s="349">
        <f t="shared" si="115"/>
        <v>7120.1714467240326</v>
      </c>
      <c r="BT30" s="349">
        <f t="shared" si="115"/>
        <v>7191.3731611912735</v>
      </c>
      <c r="BU30" s="349">
        <f t="shared" si="115"/>
        <v>7263.2868928031867</v>
      </c>
      <c r="BV30" s="349">
        <f t="shared" si="115"/>
        <v>7335.9197617312193</v>
      </c>
      <c r="BW30" s="349">
        <f t="shared" si="115"/>
        <v>7409.2789593485295</v>
      </c>
      <c r="BX30" s="349">
        <f t="shared" si="115"/>
        <v>7483.3717489420151</v>
      </c>
      <c r="BY30" s="349">
        <f t="shared" si="115"/>
        <v>7558.2054664314346</v>
      </c>
      <c r="BZ30" s="349">
        <f t="shared" si="115"/>
        <v>7633.78752109575</v>
      </c>
      <c r="CA30" s="349">
        <f t="shared" si="115"/>
        <v>7710.1253963067084</v>
      </c>
      <c r="CB30" s="349">
        <f t="shared" si="115"/>
        <v>7787.2266502697757</v>
      </c>
      <c r="CC30" s="349">
        <f t="shared" si="115"/>
        <v>7865.0989167724738</v>
      </c>
      <c r="CD30" s="349">
        <f t="shared" si="115"/>
        <v>7943.7499059401989</v>
      </c>
      <c r="CE30" s="349">
        <f t="shared" si="115"/>
        <v>8023.1874049996013</v>
      </c>
      <c r="CF30" s="349">
        <f t="shared" si="115"/>
        <v>8103.4192790495981</v>
      </c>
      <c r="CG30" s="349">
        <f t="shared" si="115"/>
        <v>8184.4534718400937</v>
      </c>
      <c r="CH30" s="349">
        <f t="shared" si="115"/>
        <v>8266.2980065584943</v>
      </c>
      <c r="CI30" s="349">
        <f t="shared" si="115"/>
        <v>8348.9609866240789</v>
      </c>
      <c r="CJ30" s="349">
        <f t="shared" si="115"/>
        <v>8432.4505964903201</v>
      </c>
      <c r="CK30" s="349">
        <f t="shared" si="115"/>
        <v>8516.7751024552235</v>
      </c>
      <c r="CL30" s="349">
        <f t="shared" si="115"/>
        <v>8601.9428534797753</v>
      </c>
      <c r="CM30" s="349">
        <f t="shared" si="115"/>
        <v>8687.9622820145742</v>
      </c>
      <c r="CN30" s="349">
        <f t="shared" si="115"/>
        <v>8774.8419048347187</v>
      </c>
      <c r="CO30" s="349">
        <f t="shared" si="115"/>
        <v>8862.590323883067</v>
      </c>
      <c r="CP30" s="349">
        <f t="shared" si="115"/>
        <v>8951.2162271218967</v>
      </c>
      <c r="CQ30" s="349">
        <f t="shared" si="115"/>
        <v>9040.7283893931144</v>
      </c>
      <c r="CR30" s="349">
        <f t="shared" si="115"/>
        <v>9131.1356732870463</v>
      </c>
      <c r="CS30" s="349">
        <f t="shared" si="115"/>
        <v>9222.4470300199173</v>
      </c>
      <c r="CT30" s="349">
        <f t="shared" si="115"/>
        <v>9314.6715003201152</v>
      </c>
      <c r="CU30" s="349">
        <f t="shared" si="115"/>
        <v>9407.8182153233174</v>
      </c>
      <c r="CV30" s="349">
        <f t="shared" si="115"/>
        <v>9501.8963974765502</v>
      </c>
      <c r="CW30" s="349">
        <f t="shared" ref="CW30:DJ30" si="116" xml:space="preserve"> CW$11</f>
        <v>9596.9153614513161</v>
      </c>
      <c r="CX30" s="349">
        <f t="shared" si="116"/>
        <v>9692.884515065829</v>
      </c>
      <c r="CY30" s="349">
        <f t="shared" si="116"/>
        <v>9789.8133602164889</v>
      </c>
      <c r="CZ30" s="349">
        <f t="shared" si="116"/>
        <v>9887.7114938186551</v>
      </c>
      <c r="DA30" s="349">
        <f t="shared" si="116"/>
        <v>9986.5886087568415</v>
      </c>
      <c r="DB30" s="349">
        <f t="shared" si="116"/>
        <v>10086.454494844409</v>
      </c>
      <c r="DC30" s="349">
        <f t="shared" si="116"/>
        <v>10187.319039792852</v>
      </c>
      <c r="DD30" s="349">
        <f t="shared" si="116"/>
        <v>10289.192230190782</v>
      </c>
      <c r="DE30" s="349">
        <f t="shared" si="116"/>
        <v>10392.084152492691</v>
      </c>
      <c r="DF30" s="349">
        <f t="shared" si="116"/>
        <v>10496.004994017618</v>
      </c>
      <c r="DG30" s="349">
        <f t="shared" si="116"/>
        <v>10600.965043957794</v>
      </c>
      <c r="DH30" s="349">
        <f t="shared" si="116"/>
        <v>0</v>
      </c>
      <c r="DI30" s="349">
        <f t="shared" si="116"/>
        <v>0</v>
      </c>
      <c r="DJ30" s="349">
        <f t="shared" si="116"/>
        <v>0</v>
      </c>
    </row>
    <row r="31" spans="1:114" x14ac:dyDescent="0.25">
      <c r="E31" s="349" t="str">
        <f t="shared" ref="E31:AJ31" si="117" xml:space="preserve"> E$18</f>
        <v>Periodic Variable handling Cost</v>
      </c>
      <c r="F31" s="349">
        <f t="shared" si="117"/>
        <v>0</v>
      </c>
      <c r="G31" s="349" t="str">
        <f t="shared" si="117"/>
        <v>$ 000s</v>
      </c>
      <c r="H31" s="349">
        <f t="shared" si="117"/>
        <v>0</v>
      </c>
      <c r="I31" s="349">
        <f t="shared" si="117"/>
        <v>0</v>
      </c>
      <c r="J31" s="349">
        <f t="shared" si="117"/>
        <v>0</v>
      </c>
      <c r="K31" s="349">
        <f t="shared" si="117"/>
        <v>0</v>
      </c>
      <c r="L31" s="349">
        <f t="shared" si="117"/>
        <v>12832.585227272728</v>
      </c>
      <c r="M31" s="349">
        <f t="shared" si="117"/>
        <v>12194.847613636364</v>
      </c>
      <c r="N31" s="349">
        <f t="shared" si="117"/>
        <v>13012.761620454547</v>
      </c>
      <c r="O31" s="349">
        <f t="shared" si="117"/>
        <v>12875.715048681817</v>
      </c>
      <c r="P31" s="349">
        <f t="shared" si="117"/>
        <v>13696.783662093752</v>
      </c>
      <c r="Q31" s="349">
        <f t="shared" si="117"/>
        <v>12145.03115811604</v>
      </c>
      <c r="R31" s="349">
        <f t="shared" si="117"/>
        <v>12908.263018150588</v>
      </c>
      <c r="S31" s="349">
        <f t="shared" si="117"/>
        <v>13044.504667924073</v>
      </c>
      <c r="T31" s="349">
        <f t="shared" si="117"/>
        <v>13808.908158816768</v>
      </c>
      <c r="U31" s="349">
        <f t="shared" si="117"/>
        <v>13508.046856674506</v>
      </c>
      <c r="V31" s="349">
        <f t="shared" si="117"/>
        <v>14296.593523606871</v>
      </c>
      <c r="W31" s="349">
        <f t="shared" si="117"/>
        <v>14332.627970397929</v>
      </c>
      <c r="X31" s="349">
        <f t="shared" si="117"/>
        <v>15113.934609240678</v>
      </c>
      <c r="Y31" s="349">
        <f t="shared" si="117"/>
        <v>14559.054499981103</v>
      </c>
      <c r="Z31" s="349">
        <f t="shared" si="117"/>
        <v>15358.339275922279</v>
      </c>
      <c r="AA31" s="349">
        <f t="shared" si="117"/>
        <v>14925.30571474625</v>
      </c>
      <c r="AB31" s="349">
        <f t="shared" si="117"/>
        <v>15705.821702040017</v>
      </c>
      <c r="AC31" s="349">
        <f t="shared" si="117"/>
        <v>15225.304359612652</v>
      </c>
      <c r="AD31" s="349">
        <f t="shared" si="117"/>
        <v>16021.50871825102</v>
      </c>
      <c r="AE31" s="349">
        <f t="shared" si="117"/>
        <v>15531.332977240865</v>
      </c>
      <c r="AF31" s="349">
        <f t="shared" si="117"/>
        <v>16343.541043487867</v>
      </c>
      <c r="AG31" s="349">
        <f t="shared" si="117"/>
        <v>15843.512770083407</v>
      </c>
      <c r="AH31" s="349">
        <f t="shared" si="117"/>
        <v>16672.046218461976</v>
      </c>
      <c r="AI31" s="349">
        <f t="shared" si="117"/>
        <v>16161.967376762086</v>
      </c>
      <c r="AJ31" s="349">
        <f t="shared" si="117"/>
        <v>17007.154347453063</v>
      </c>
      <c r="AK31" s="349">
        <f t="shared" ref="AK31:BP31" si="118" xml:space="preserve"> AK$18</f>
        <v>16486.822921035004</v>
      </c>
      <c r="AL31" s="349">
        <f t="shared" si="118"/>
        <v>17348.998149836869</v>
      </c>
      <c r="AM31" s="349">
        <f t="shared" si="118"/>
        <v>16818.20806174781</v>
      </c>
      <c r="AN31" s="349">
        <f t="shared" si="118"/>
        <v>17697.71301264859</v>
      </c>
      <c r="AO31" s="349">
        <f t="shared" si="118"/>
        <v>17156.254043788937</v>
      </c>
      <c r="AP31" s="349">
        <f t="shared" si="118"/>
        <v>18053.437044202827</v>
      </c>
      <c r="AQ31" s="349">
        <f t="shared" si="118"/>
        <v>17501.094750069096</v>
      </c>
      <c r="AR31" s="349">
        <f t="shared" si="118"/>
        <v>18416.311128791302</v>
      </c>
      <c r="AS31" s="349">
        <f t="shared" si="118"/>
        <v>17852.866754545488</v>
      </c>
      <c r="AT31" s="349">
        <f t="shared" si="118"/>
        <v>18786.478982480006</v>
      </c>
      <c r="AU31" s="349">
        <f t="shared" si="118"/>
        <v>18211.70937631185</v>
      </c>
      <c r="AV31" s="349">
        <f t="shared" si="118"/>
        <v>19164.087210027858</v>
      </c>
      <c r="AW31" s="349">
        <f t="shared" si="118"/>
        <v>18577.764734775723</v>
      </c>
      <c r="AX31" s="349">
        <f t="shared" si="118"/>
        <v>19549.28536294942</v>
      </c>
      <c r="AY31" s="349">
        <f t="shared" si="118"/>
        <v>18951.177805944713</v>
      </c>
      <c r="AZ31" s="349">
        <f t="shared" si="118"/>
        <v>19942.225998744703</v>
      </c>
      <c r="BA31" s="349">
        <f t="shared" si="118"/>
        <v>19332.096479844204</v>
      </c>
      <c r="BB31" s="349">
        <f t="shared" si="118"/>
        <v>20343.064741319475</v>
      </c>
      <c r="BC31" s="349">
        <f t="shared" si="118"/>
        <v>19720.671619089073</v>
      </c>
      <c r="BD31" s="349">
        <f t="shared" si="118"/>
        <v>20751.960342619997</v>
      </c>
      <c r="BE31" s="349">
        <f t="shared" si="118"/>
        <v>20117.057118632765</v>
      </c>
      <c r="BF31" s="349">
        <f t="shared" si="118"/>
        <v>21169.074745506656</v>
      </c>
      <c r="BG31" s="349">
        <f t="shared" si="118"/>
        <v>20521.409966717285</v>
      </c>
      <c r="BH31" s="349">
        <f t="shared" si="118"/>
        <v>20726.624066384458</v>
      </c>
      <c r="BI31" s="349">
        <f t="shared" si="118"/>
        <v>21810.518879370258</v>
      </c>
      <c r="BJ31" s="349">
        <f t="shared" si="118"/>
        <v>21143.229210118789</v>
      </c>
      <c r="BK31" s="349">
        <f t="shared" si="118"/>
        <v>22248.910308845603</v>
      </c>
      <c r="BL31" s="349">
        <f t="shared" si="118"/>
        <v>21568.208117242171</v>
      </c>
      <c r="BM31" s="349">
        <f t="shared" si="118"/>
        <v>22696.113406053399</v>
      </c>
      <c r="BN31" s="349">
        <f t="shared" si="118"/>
        <v>22001.729100398741</v>
      </c>
      <c r="BO31" s="349">
        <f t="shared" si="118"/>
        <v>23152.305285515075</v>
      </c>
      <c r="BP31" s="349">
        <f t="shared" si="118"/>
        <v>22443.963855316757</v>
      </c>
      <c r="BQ31" s="349">
        <f t="shared" ref="BQ31:CV31" si="119" xml:space="preserve"> BQ$18</f>
        <v>22668.403493869922</v>
      </c>
      <c r="BR31" s="349">
        <f t="shared" si="119"/>
        <v>23853.843287971464</v>
      </c>
      <c r="BS31" s="349">
        <f t="shared" si="119"/>
        <v>23124.038404096707</v>
      </c>
      <c r="BT31" s="349">
        <f t="shared" si="119"/>
        <v>24333.305538059689</v>
      </c>
      <c r="BU31" s="349">
        <f t="shared" si="119"/>
        <v>23588.831576019053</v>
      </c>
      <c r="BV31" s="349">
        <f t="shared" si="119"/>
        <v>24822.404979374693</v>
      </c>
      <c r="BW31" s="349">
        <f t="shared" si="119"/>
        <v>26551.89207872139</v>
      </c>
      <c r="BX31" s="349">
        <f t="shared" si="119"/>
        <v>25290.803162724435</v>
      </c>
      <c r="BY31" s="349">
        <f t="shared" si="119"/>
        <v>26777.210326473287</v>
      </c>
      <c r="BZ31" s="349">
        <f t="shared" si="119"/>
        <v>25196.995146631161</v>
      </c>
      <c r="CA31" s="349">
        <f t="shared" si="119"/>
        <v>26623.371398462914</v>
      </c>
      <c r="CB31" s="349">
        <f t="shared" si="119"/>
        <v>26084.717365875662</v>
      </c>
      <c r="CC31" s="349">
        <f t="shared" si="119"/>
        <v>27543.576406537206</v>
      </c>
      <c r="CD31" s="349">
        <f t="shared" si="119"/>
        <v>24243.053712944537</v>
      </c>
      <c r="CE31" s="349">
        <f t="shared" si="119"/>
        <v>25576.637737153927</v>
      </c>
      <c r="CF31" s="349">
        <f t="shared" si="119"/>
        <v>25656.073711013352</v>
      </c>
      <c r="CG31" s="349">
        <f t="shared" si="119"/>
        <v>27025.720120293736</v>
      </c>
      <c r="CH31" s="349">
        <f t="shared" si="119"/>
        <v>26306.66677607175</v>
      </c>
      <c r="CI31" s="349">
        <f t="shared" si="119"/>
        <v>27705.192138013343</v>
      </c>
      <c r="CJ31" s="349">
        <f t="shared" si="119"/>
        <v>27638.200075056677</v>
      </c>
      <c r="CK31" s="349">
        <f t="shared" si="119"/>
        <v>29072.86348974115</v>
      </c>
      <c r="CL31" s="349">
        <f t="shared" si="119"/>
        <v>27936.357766389199</v>
      </c>
      <c r="CM31" s="349">
        <f t="shared" si="119"/>
        <v>29397.284214407071</v>
      </c>
      <c r="CN31" s="349">
        <f t="shared" si="119"/>
        <v>28497.878557493623</v>
      </c>
      <c r="CO31" s="349">
        <f t="shared" si="119"/>
        <v>29988.169627116658</v>
      </c>
      <c r="CP31" s="349">
        <f t="shared" si="119"/>
        <v>29070.685916499242</v>
      </c>
      <c r="CQ31" s="349">
        <f t="shared" si="119"/>
        <v>30590.931836621694</v>
      </c>
      <c r="CR31" s="349">
        <f t="shared" si="119"/>
        <v>29655.006703420873</v>
      </c>
      <c r="CS31" s="349">
        <f t="shared" si="119"/>
        <v>31205.809566537795</v>
      </c>
      <c r="CT31" s="349">
        <f t="shared" si="119"/>
        <v>30251.072338159633</v>
      </c>
      <c r="CU31" s="349">
        <f t="shared" si="119"/>
        <v>31833.046338825203</v>
      </c>
      <c r="CV31" s="349">
        <f t="shared" si="119"/>
        <v>30859.118892156643</v>
      </c>
      <c r="CW31" s="349">
        <f t="shared" ref="CW31:DJ31" si="120" xml:space="preserve"> CW$18</f>
        <v>32472.890570235591</v>
      </c>
      <c r="CX31" s="349">
        <f t="shared" si="120"/>
        <v>31479.387181888989</v>
      </c>
      <c r="CY31" s="349">
        <f t="shared" si="120"/>
        <v>33125.59567069733</v>
      </c>
      <c r="CZ31" s="349">
        <f t="shared" si="120"/>
        <v>32112.122864244968</v>
      </c>
      <c r="DA31" s="349">
        <f t="shared" si="120"/>
        <v>33791.420143678348</v>
      </c>
      <c r="DB31" s="349">
        <f t="shared" si="120"/>
        <v>32757.576533816289</v>
      </c>
      <c r="DC31" s="349">
        <f t="shared" si="120"/>
        <v>34470.627688566281</v>
      </c>
      <c r="DD31" s="349">
        <f t="shared" si="120"/>
        <v>33416.003822145998</v>
      </c>
      <c r="DE31" s="349">
        <f t="shared" si="120"/>
        <v>35163.487305106471</v>
      </c>
      <c r="DF31" s="349">
        <f t="shared" si="120"/>
        <v>34087.665498971131</v>
      </c>
      <c r="DG31" s="349">
        <f t="shared" si="120"/>
        <v>35870.273399939106</v>
      </c>
      <c r="DH31" s="349">
        <f t="shared" si="120"/>
        <v>0</v>
      </c>
      <c r="DI31" s="349">
        <f t="shared" si="120"/>
        <v>0</v>
      </c>
      <c r="DJ31" s="349">
        <f t="shared" si="120"/>
        <v>0</v>
      </c>
    </row>
    <row r="32" spans="1:114" x14ac:dyDescent="0.25">
      <c r="E32" s="349" t="str">
        <f t="shared" ref="E32:AJ32" si="121" xml:space="preserve"> E$26</f>
        <v>Periodic fixed O&amp;M cost</v>
      </c>
      <c r="F32" s="349">
        <f t="shared" si="121"/>
        <v>0</v>
      </c>
      <c r="G32" s="349" t="str">
        <f t="shared" si="121"/>
        <v>$ 000s</v>
      </c>
      <c r="H32" s="349">
        <f t="shared" si="121"/>
        <v>0</v>
      </c>
      <c r="I32" s="349">
        <f t="shared" si="121"/>
        <v>0</v>
      </c>
      <c r="J32" s="349">
        <f t="shared" si="121"/>
        <v>0</v>
      </c>
      <c r="K32" s="349">
        <f t="shared" si="121"/>
        <v>0</v>
      </c>
      <c r="L32" s="349">
        <f t="shared" si="121"/>
        <v>2463.068181818182</v>
      </c>
      <c r="M32" s="349">
        <f t="shared" si="121"/>
        <v>2512.3295454545455</v>
      </c>
      <c r="N32" s="349">
        <f t="shared" si="121"/>
        <v>2562.5761363636366</v>
      </c>
      <c r="O32" s="349">
        <f t="shared" si="121"/>
        <v>2613.827659090909</v>
      </c>
      <c r="P32" s="349">
        <f t="shared" si="121"/>
        <v>2659.5696431250008</v>
      </c>
      <c r="Q32" s="349">
        <f t="shared" si="121"/>
        <v>2706.1121118796882</v>
      </c>
      <c r="R32" s="349">
        <f t="shared" si="121"/>
        <v>2753.4690738375825</v>
      </c>
      <c r="S32" s="349">
        <f t="shared" si="121"/>
        <v>2801.6547826297406</v>
      </c>
      <c r="T32" s="349">
        <f t="shared" si="121"/>
        <v>2843.6796043691861</v>
      </c>
      <c r="U32" s="349">
        <f t="shared" si="121"/>
        <v>2886.3347984347233</v>
      </c>
      <c r="V32" s="349">
        <f t="shared" si="121"/>
        <v>2929.6298204112441</v>
      </c>
      <c r="W32" s="349">
        <f t="shared" si="121"/>
        <v>2973.5742677174126</v>
      </c>
      <c r="X32" s="349">
        <f t="shared" si="121"/>
        <v>3010.7439460638798</v>
      </c>
      <c r="Y32" s="349">
        <f t="shared" si="121"/>
        <v>3048.3782453896783</v>
      </c>
      <c r="Z32" s="349">
        <f t="shared" si="121"/>
        <v>3086.4829734570494</v>
      </c>
      <c r="AA32" s="349">
        <f t="shared" si="121"/>
        <v>3125.0640106252617</v>
      </c>
      <c r="AB32" s="349">
        <f t="shared" si="121"/>
        <v>3156.3146507315146</v>
      </c>
      <c r="AC32" s="349">
        <f t="shared" si="121"/>
        <v>3187.8777972388298</v>
      </c>
      <c r="AD32" s="349">
        <f t="shared" si="121"/>
        <v>3219.7565752112178</v>
      </c>
      <c r="AE32" s="349">
        <f t="shared" si="121"/>
        <v>3251.9541409633302</v>
      </c>
      <c r="AF32" s="349">
        <f t="shared" si="121"/>
        <v>3284.4736823729636</v>
      </c>
      <c r="AG32" s="349">
        <f t="shared" si="121"/>
        <v>3317.3184191966934</v>
      </c>
      <c r="AH32" s="349">
        <f t="shared" si="121"/>
        <v>3350.4916033886607</v>
      </c>
      <c r="AI32" s="349">
        <f t="shared" si="121"/>
        <v>3383.9965194225474</v>
      </c>
      <c r="AJ32" s="349">
        <f t="shared" si="121"/>
        <v>3417.8364846167724</v>
      </c>
      <c r="AK32" s="349">
        <f t="shared" ref="AK32:BP32" si="122" xml:space="preserve"> AK$26</f>
        <v>3452.0148494629402</v>
      </c>
      <c r="AL32" s="349">
        <f t="shared" si="122"/>
        <v>3486.5349979575699</v>
      </c>
      <c r="AM32" s="349">
        <f t="shared" si="122"/>
        <v>3521.4003479371454</v>
      </c>
      <c r="AN32" s="349">
        <f t="shared" si="122"/>
        <v>3556.6143514165169</v>
      </c>
      <c r="AO32" s="349">
        <f t="shared" si="122"/>
        <v>3592.180494930682</v>
      </c>
      <c r="AP32" s="349">
        <f t="shared" si="122"/>
        <v>3628.102299879989</v>
      </c>
      <c r="AQ32" s="349">
        <f t="shared" si="122"/>
        <v>3664.3833228787889</v>
      </c>
      <c r="AR32" s="349">
        <f t="shared" si="122"/>
        <v>3701.027156107577</v>
      </c>
      <c r="AS32" s="349">
        <f t="shared" si="122"/>
        <v>3738.037427668653</v>
      </c>
      <c r="AT32" s="349">
        <f t="shared" si="122"/>
        <v>3775.4178019453393</v>
      </c>
      <c r="AU32" s="349">
        <f t="shared" si="122"/>
        <v>3813.1719799647926</v>
      </c>
      <c r="AV32" s="349">
        <f t="shared" si="122"/>
        <v>3851.3036997644408</v>
      </c>
      <c r="AW32" s="349">
        <f t="shared" si="122"/>
        <v>3889.8167367620858</v>
      </c>
      <c r="AX32" s="349">
        <f t="shared" si="122"/>
        <v>3928.7149041297066</v>
      </c>
      <c r="AY32" s="349">
        <f t="shared" si="122"/>
        <v>3968.0020531710038</v>
      </c>
      <c r="AZ32" s="349">
        <f t="shared" si="122"/>
        <v>4007.6820737027138</v>
      </c>
      <c r="BA32" s="349">
        <f t="shared" si="122"/>
        <v>4047.7588944397412</v>
      </c>
      <c r="BB32" s="349">
        <f t="shared" si="122"/>
        <v>4088.2364833841384</v>
      </c>
      <c r="BC32" s="349">
        <f t="shared" si="122"/>
        <v>4129.1188482179805</v>
      </c>
      <c r="BD32" s="349">
        <f t="shared" si="122"/>
        <v>4170.4100367001602</v>
      </c>
      <c r="BE32" s="349">
        <f t="shared" si="122"/>
        <v>4212.1141370671621</v>
      </c>
      <c r="BF32" s="349">
        <f t="shared" si="122"/>
        <v>4254.2352784378327</v>
      </c>
      <c r="BG32" s="349">
        <f t="shared" si="122"/>
        <v>4296.7776312222122</v>
      </c>
      <c r="BH32" s="349">
        <f t="shared" si="122"/>
        <v>4339.745407534434</v>
      </c>
      <c r="BI32" s="349">
        <f t="shared" si="122"/>
        <v>4383.1428616097783</v>
      </c>
      <c r="BJ32" s="349">
        <f t="shared" si="122"/>
        <v>4426.9742902258768</v>
      </c>
      <c r="BK32" s="349">
        <f t="shared" si="122"/>
        <v>4471.2440331281359</v>
      </c>
      <c r="BL32" s="349">
        <f t="shared" si="122"/>
        <v>4515.956473459416</v>
      </c>
      <c r="BM32" s="349">
        <f t="shared" si="122"/>
        <v>4561.1160381940108</v>
      </c>
      <c r="BN32" s="349">
        <f t="shared" si="122"/>
        <v>4606.7271985759508</v>
      </c>
      <c r="BO32" s="349">
        <f t="shared" si="122"/>
        <v>4652.794470561711</v>
      </c>
      <c r="BP32" s="349">
        <f t="shared" si="122"/>
        <v>4699.3224152673283</v>
      </c>
      <c r="BQ32" s="349">
        <f t="shared" ref="BQ32:CV32" si="123" xml:space="preserve"> BQ$26</f>
        <v>4746.3156394200014</v>
      </c>
      <c r="BR32" s="349">
        <f t="shared" si="123"/>
        <v>4793.7787958142007</v>
      </c>
      <c r="BS32" s="349">
        <f t="shared" si="123"/>
        <v>4841.7165837723423</v>
      </c>
      <c r="BT32" s="349">
        <f t="shared" si="123"/>
        <v>4890.1337496100659</v>
      </c>
      <c r="BU32" s="349">
        <f t="shared" si="123"/>
        <v>4939.0350871061664</v>
      </c>
      <c r="BV32" s="349">
        <f t="shared" si="123"/>
        <v>4988.4254379772292</v>
      </c>
      <c r="BW32" s="349">
        <f t="shared" si="123"/>
        <v>5038.3096923570001</v>
      </c>
      <c r="BX32" s="349">
        <f t="shared" si="123"/>
        <v>5088.6927892805707</v>
      </c>
      <c r="BY32" s="349">
        <f t="shared" si="123"/>
        <v>5139.5797171733757</v>
      </c>
      <c r="BZ32" s="349">
        <f t="shared" si="123"/>
        <v>5190.9755143451102</v>
      </c>
      <c r="CA32" s="349">
        <f t="shared" si="123"/>
        <v>5242.8852694885618</v>
      </c>
      <c r="CB32" s="349">
        <f t="shared" si="123"/>
        <v>5295.3141221834476</v>
      </c>
      <c r="CC32" s="349">
        <f t="shared" si="123"/>
        <v>5348.2672634052824</v>
      </c>
      <c r="CD32" s="349">
        <f t="shared" si="123"/>
        <v>5401.7499360393358</v>
      </c>
      <c r="CE32" s="349">
        <f t="shared" si="123"/>
        <v>5455.767435399729</v>
      </c>
      <c r="CF32" s="349">
        <f t="shared" si="123"/>
        <v>5510.3251097537268</v>
      </c>
      <c r="CG32" s="349">
        <f t="shared" si="123"/>
        <v>5565.4283608512633</v>
      </c>
      <c r="CH32" s="349">
        <f t="shared" si="123"/>
        <v>5621.082644459776</v>
      </c>
      <c r="CI32" s="349">
        <f t="shared" si="123"/>
        <v>5677.2934709043739</v>
      </c>
      <c r="CJ32" s="349">
        <f t="shared" si="123"/>
        <v>5734.0664056134183</v>
      </c>
      <c r="CK32" s="349">
        <f t="shared" si="123"/>
        <v>5791.4070696695517</v>
      </c>
      <c r="CL32" s="349">
        <f t="shared" si="123"/>
        <v>5849.3211403662472</v>
      </c>
      <c r="CM32" s="349">
        <f t="shared" si="123"/>
        <v>5907.81435176991</v>
      </c>
      <c r="CN32" s="349">
        <f t="shared" si="123"/>
        <v>5966.8924952876096</v>
      </c>
      <c r="CO32" s="349">
        <f t="shared" si="123"/>
        <v>6026.5614202404859</v>
      </c>
      <c r="CP32" s="349">
        <f t="shared" si="123"/>
        <v>6086.8270344428902</v>
      </c>
      <c r="CQ32" s="349">
        <f t="shared" si="123"/>
        <v>6147.6953047873176</v>
      </c>
      <c r="CR32" s="349">
        <f t="shared" si="123"/>
        <v>6209.172257835191</v>
      </c>
      <c r="CS32" s="349">
        <f t="shared" si="123"/>
        <v>6271.2639804135442</v>
      </c>
      <c r="CT32" s="349">
        <f t="shared" si="123"/>
        <v>6333.9766202176788</v>
      </c>
      <c r="CU32" s="349">
        <f t="shared" si="123"/>
        <v>6397.3163864198559</v>
      </c>
      <c r="CV32" s="349">
        <f t="shared" si="123"/>
        <v>6461.2895502840538</v>
      </c>
      <c r="CW32" s="349">
        <f t="shared" ref="CW32:DJ32" si="124" xml:space="preserve"> CW$26</f>
        <v>6525.9024457868954</v>
      </c>
      <c r="CX32" s="349">
        <f t="shared" si="124"/>
        <v>6591.1614702447641</v>
      </c>
      <c r="CY32" s="349">
        <f t="shared" si="124"/>
        <v>6657.073084947212</v>
      </c>
      <c r="CZ32" s="349">
        <f t="shared" si="124"/>
        <v>6723.643815796685</v>
      </c>
      <c r="DA32" s="349">
        <f t="shared" si="124"/>
        <v>6790.8802539546523</v>
      </c>
      <c r="DB32" s="349">
        <f t="shared" si="124"/>
        <v>6858.7890564941981</v>
      </c>
      <c r="DC32" s="349">
        <f t="shared" si="124"/>
        <v>6927.3769470591396</v>
      </c>
      <c r="DD32" s="349">
        <f t="shared" si="124"/>
        <v>6996.6507165297317</v>
      </c>
      <c r="DE32" s="349">
        <f t="shared" si="124"/>
        <v>7066.6172236950297</v>
      </c>
      <c r="DF32" s="349">
        <f t="shared" si="124"/>
        <v>7137.2833959319796</v>
      </c>
      <c r="DG32" s="349">
        <f t="shared" si="124"/>
        <v>7208.6562298912995</v>
      </c>
      <c r="DH32" s="349">
        <f t="shared" si="124"/>
        <v>0</v>
      </c>
      <c r="DI32" s="349">
        <f t="shared" si="124"/>
        <v>0</v>
      </c>
      <c r="DJ32" s="349">
        <f t="shared" si="124"/>
        <v>0</v>
      </c>
    </row>
    <row r="33" spans="1:114" s="124" customFormat="1" x14ac:dyDescent="0.25">
      <c r="A33" s="301"/>
      <c r="B33" s="301"/>
      <c r="C33" s="302"/>
      <c r="E33" s="303" t="s">
        <v>238</v>
      </c>
      <c r="F33" s="303"/>
      <c r="G33" s="303" t="str">
        <f>smu</f>
        <v>$ 000s</v>
      </c>
      <c r="H33" s="303"/>
      <c r="I33" s="303"/>
      <c r="J33" s="303">
        <f t="shared" ref="J33:AO33" si="125">SUM(J30:J32)</f>
        <v>0</v>
      </c>
      <c r="K33" s="303">
        <f t="shared" si="125"/>
        <v>0</v>
      </c>
      <c r="L33" s="303">
        <f t="shared" si="125"/>
        <v>18917.8125</v>
      </c>
      <c r="M33" s="303">
        <f t="shared" si="125"/>
        <v>18401.77943181818</v>
      </c>
      <c r="N33" s="303">
        <f t="shared" si="125"/>
        <v>19343.832075000002</v>
      </c>
      <c r="O33" s="303">
        <f t="shared" si="125"/>
        <v>19333.40691231818</v>
      </c>
      <c r="P33" s="303">
        <f t="shared" si="125"/>
        <v>20267.485133343755</v>
      </c>
      <c r="Q33" s="303">
        <f t="shared" si="125"/>
        <v>18830.719905112917</v>
      </c>
      <c r="R33" s="303">
        <f t="shared" si="125"/>
        <v>19710.951318219912</v>
      </c>
      <c r="S33" s="303">
        <f t="shared" si="125"/>
        <v>19966.240013244606</v>
      </c>
      <c r="T33" s="303">
        <f t="shared" si="125"/>
        <v>20834.469534317112</v>
      </c>
      <c r="U33" s="303">
        <f t="shared" si="125"/>
        <v>20638.991652807352</v>
      </c>
      <c r="V33" s="303">
        <f t="shared" si="125"/>
        <v>21534.502491681709</v>
      </c>
      <c r="W33" s="303">
        <f t="shared" si="125"/>
        <v>21679.105572993889</v>
      </c>
      <c r="X33" s="303">
        <f t="shared" si="125"/>
        <v>22552.243181869089</v>
      </c>
      <c r="Y33" s="303">
        <f t="shared" si="125"/>
        <v>22090.341929767368</v>
      </c>
      <c r="Z33" s="303">
        <f t="shared" si="125"/>
        <v>22983.76779858087</v>
      </c>
      <c r="AA33" s="303">
        <f t="shared" si="125"/>
        <v>22646.052093938073</v>
      </c>
      <c r="AB33" s="303">
        <f t="shared" si="125"/>
        <v>23503.775545023756</v>
      </c>
      <c r="AC33" s="303">
        <f t="shared" si="125"/>
        <v>23101.237741026231</v>
      </c>
      <c r="AD33" s="303">
        <f t="shared" si="125"/>
        <v>23976.201433478735</v>
      </c>
      <c r="AE33" s="303">
        <f t="shared" si="125"/>
        <v>23565.57261962086</v>
      </c>
      <c r="AF33" s="303">
        <f t="shared" si="125"/>
        <v>24458.123082291662</v>
      </c>
      <c r="AG33" s="303">
        <f t="shared" si="125"/>
        <v>24039.240629275238</v>
      </c>
      <c r="AH33" s="303">
        <f t="shared" si="125"/>
        <v>24949.731356245728</v>
      </c>
      <c r="AI33" s="303">
        <f t="shared" si="125"/>
        <v>24522.429365923676</v>
      </c>
      <c r="AJ33" s="303">
        <f t="shared" si="125"/>
        <v>25451.220956506262</v>
      </c>
      <c r="AK33" s="303">
        <f t="shared" si="125"/>
        <v>25015.330196178737</v>
      </c>
      <c r="AL33" s="303">
        <f t="shared" si="125"/>
        <v>25962.790497732043</v>
      </c>
      <c r="AM33" s="303">
        <f t="shared" si="125"/>
        <v>25518.138333121933</v>
      </c>
      <c r="AN33" s="303">
        <f t="shared" si="125"/>
        <v>26484.642586736452</v>
      </c>
      <c r="AO33" s="303">
        <f t="shared" si="125"/>
        <v>26031.052913617681</v>
      </c>
      <c r="AP33" s="303">
        <f t="shared" ref="AP33:BU33" si="126">SUM(AP30:AP32)</f>
        <v>27016.983902729859</v>
      </c>
      <c r="AQ33" s="303">
        <f t="shared" si="126"/>
        <v>26554.277077181399</v>
      </c>
      <c r="AR33" s="303">
        <f t="shared" si="126"/>
        <v>27560.025279174726</v>
      </c>
      <c r="AS33" s="303">
        <f t="shared" si="126"/>
        <v>27088.018046432746</v>
      </c>
      <c r="AT33" s="303">
        <f t="shared" si="126"/>
        <v>28113.981787286139</v>
      </c>
      <c r="AU33" s="303">
        <f t="shared" si="126"/>
        <v>27632.487209166044</v>
      </c>
      <c r="AV33" s="303">
        <f t="shared" si="126"/>
        <v>28679.072821210593</v>
      </c>
      <c r="AW33" s="303">
        <f t="shared" si="126"/>
        <v>28187.900202070286</v>
      </c>
      <c r="AX33" s="303">
        <f t="shared" si="126"/>
        <v>29255.522184916928</v>
      </c>
      <c r="AY33" s="303">
        <f t="shared" si="126"/>
        <v>28754.4769961319</v>
      </c>
      <c r="AZ33" s="303">
        <f t="shared" si="126"/>
        <v>29843.558180833759</v>
      </c>
      <c r="BA33" s="303">
        <f t="shared" si="126"/>
        <v>29332.44198375415</v>
      </c>
      <c r="BB33" s="303">
        <f t="shared" si="126"/>
        <v>30443.413700268524</v>
      </c>
      <c r="BC33" s="303">
        <f t="shared" si="126"/>
        <v>29922.024067627615</v>
      </c>
      <c r="BD33" s="303">
        <f t="shared" si="126"/>
        <v>31055.326315643921</v>
      </c>
      <c r="BE33" s="303">
        <f t="shared" si="126"/>
        <v>30523.45675138693</v>
      </c>
      <c r="BF33" s="303">
        <f t="shared" si="126"/>
        <v>31679.538374588359</v>
      </c>
      <c r="BG33" s="303">
        <f t="shared" si="126"/>
        <v>31136.978232089808</v>
      </c>
      <c r="BH33" s="303">
        <f t="shared" si="126"/>
        <v>31448.348014410709</v>
      </c>
      <c r="BI33" s="303">
        <f t="shared" si="126"/>
        <v>32639.460066876767</v>
      </c>
      <c r="BJ33" s="303">
        <f t="shared" si="126"/>
        <v>32080.459809500368</v>
      </c>
      <c r="BK33" s="303">
        <f t="shared" si="126"/>
        <v>33295.513214220999</v>
      </c>
      <c r="BL33" s="303">
        <f t="shared" si="126"/>
        <v>32725.277051671317</v>
      </c>
      <c r="BM33" s="303">
        <f t="shared" si="126"/>
        <v>33964.753029826839</v>
      </c>
      <c r="BN33" s="303">
        <f t="shared" si="126"/>
        <v>33383.055120409917</v>
      </c>
      <c r="BO33" s="303">
        <f t="shared" si="126"/>
        <v>34647.444565726357</v>
      </c>
      <c r="BP33" s="303">
        <f t="shared" si="126"/>
        <v>34054.054528330154</v>
      </c>
      <c r="BQ33" s="303">
        <f t="shared" si="126"/>
        <v>34394.595073613455</v>
      </c>
      <c r="BR33" s="303">
        <f t="shared" si="126"/>
        <v>35697.296783512429</v>
      </c>
      <c r="BS33" s="303">
        <f t="shared" si="126"/>
        <v>35085.926434593086</v>
      </c>
      <c r="BT33" s="303">
        <f t="shared" si="126"/>
        <v>36414.812448861026</v>
      </c>
      <c r="BU33" s="303">
        <f t="shared" si="126"/>
        <v>35791.153555928402</v>
      </c>
      <c r="BV33" s="303">
        <f t="shared" ref="BV33:DA33" si="127">SUM(BV30:BV32)</f>
        <v>37146.750179083145</v>
      </c>
      <c r="BW33" s="303">
        <f t="shared" si="127"/>
        <v>38999.48073042692</v>
      </c>
      <c r="BX33" s="303">
        <f t="shared" si="127"/>
        <v>37862.867700947019</v>
      </c>
      <c r="BY33" s="303">
        <f t="shared" si="127"/>
        <v>39474.995510078094</v>
      </c>
      <c r="BZ33" s="303">
        <f t="shared" si="127"/>
        <v>38021.758182072022</v>
      </c>
      <c r="CA33" s="303">
        <f t="shared" si="127"/>
        <v>39576.382064258185</v>
      </c>
      <c r="CB33" s="303">
        <f t="shared" si="127"/>
        <v>39167.258138328885</v>
      </c>
      <c r="CC33" s="303">
        <f t="shared" si="127"/>
        <v>40756.942586714962</v>
      </c>
      <c r="CD33" s="303">
        <f t="shared" si="127"/>
        <v>37588.553554924074</v>
      </c>
      <c r="CE33" s="303">
        <f t="shared" si="127"/>
        <v>39055.59257755326</v>
      </c>
      <c r="CF33" s="303">
        <f t="shared" si="127"/>
        <v>39269.818099816679</v>
      </c>
      <c r="CG33" s="303">
        <f t="shared" si="127"/>
        <v>40775.601952985089</v>
      </c>
      <c r="CH33" s="303">
        <f t="shared" si="127"/>
        <v>40194.047427090023</v>
      </c>
      <c r="CI33" s="303">
        <f t="shared" si="127"/>
        <v>41731.446595541798</v>
      </c>
      <c r="CJ33" s="303">
        <f t="shared" si="127"/>
        <v>41804.717077160414</v>
      </c>
      <c r="CK33" s="303">
        <f t="shared" si="127"/>
        <v>43381.045661865923</v>
      </c>
      <c r="CL33" s="303">
        <f t="shared" si="127"/>
        <v>42387.621760235226</v>
      </c>
      <c r="CM33" s="303">
        <f t="shared" si="127"/>
        <v>43993.060848191555</v>
      </c>
      <c r="CN33" s="303">
        <f t="shared" si="127"/>
        <v>43239.612957615951</v>
      </c>
      <c r="CO33" s="303">
        <f t="shared" si="127"/>
        <v>44877.321371240207</v>
      </c>
      <c r="CP33" s="303">
        <f t="shared" si="127"/>
        <v>44108.72917806403</v>
      </c>
      <c r="CQ33" s="303">
        <f t="shared" si="127"/>
        <v>45779.355530802124</v>
      </c>
      <c r="CR33" s="303">
        <f t="shared" si="127"/>
        <v>44995.314634543109</v>
      </c>
      <c r="CS33" s="303">
        <f t="shared" si="127"/>
        <v>46699.520576971256</v>
      </c>
      <c r="CT33" s="303">
        <f t="shared" si="127"/>
        <v>45899.720458697426</v>
      </c>
      <c r="CU33" s="303">
        <f t="shared" si="127"/>
        <v>47638.180940568374</v>
      </c>
      <c r="CV33" s="303">
        <f t="shared" si="127"/>
        <v>46822.304839917248</v>
      </c>
      <c r="CW33" s="303">
        <f t="shared" si="127"/>
        <v>48595.708377473798</v>
      </c>
      <c r="CX33" s="303">
        <f t="shared" si="127"/>
        <v>47763.433167199582</v>
      </c>
      <c r="CY33" s="303">
        <f t="shared" si="127"/>
        <v>49572.482115861028</v>
      </c>
      <c r="CZ33" s="303">
        <f t="shared" si="127"/>
        <v>48723.478173860305</v>
      </c>
      <c r="DA33" s="303">
        <f t="shared" si="127"/>
        <v>50568.889006389843</v>
      </c>
      <c r="DB33" s="303">
        <f t="shared" ref="DB33:EG33" si="128">SUM(DB30:DB32)</f>
        <v>49702.820085154897</v>
      </c>
      <c r="DC33" s="303">
        <f t="shared" si="128"/>
        <v>51585.323675418273</v>
      </c>
      <c r="DD33" s="303">
        <f t="shared" si="128"/>
        <v>50701.846768866511</v>
      </c>
      <c r="DE33" s="303">
        <f t="shared" si="128"/>
        <v>52622.188681294188</v>
      </c>
      <c r="DF33" s="303">
        <f t="shared" si="128"/>
        <v>51720.953888920732</v>
      </c>
      <c r="DG33" s="303">
        <f t="shared" si="128"/>
        <v>53679.8946737882</v>
      </c>
      <c r="DH33" s="303">
        <f t="shared" si="128"/>
        <v>0</v>
      </c>
      <c r="DI33" s="303">
        <f t="shared" si="128"/>
        <v>0</v>
      </c>
      <c r="DJ33" s="303">
        <f t="shared" si="128"/>
        <v>0</v>
      </c>
    </row>
    <row r="34" spans="1:114" s="375" customFormat="1" ht="14.4" x14ac:dyDescent="0.25">
      <c r="A34" s="287"/>
      <c r="B34" s="287"/>
      <c r="C34" s="288"/>
      <c r="D34" s="289"/>
      <c r="E34" s="373" t="str">
        <f xml:space="preserve"> LEFT(E33, LEN(E33) - 4)</f>
        <v>Operating cost</v>
      </c>
      <c r="F34" s="373"/>
      <c r="G34" s="374" t="s">
        <v>57</v>
      </c>
      <c r="H34" s="373">
        <f xml:space="preserve"> SUM(J34:BB34)</f>
        <v>-1044773.3481729489</v>
      </c>
      <c r="I34" s="373"/>
      <c r="J34" s="373">
        <f t="shared" ref="J34:BU34" si="129" xml:space="preserve"> -1 * J33</f>
        <v>0</v>
      </c>
      <c r="K34" s="373">
        <f t="shared" si="129"/>
        <v>0</v>
      </c>
      <c r="L34" s="373">
        <f t="shared" si="129"/>
        <v>-18917.8125</v>
      </c>
      <c r="M34" s="373">
        <f t="shared" si="129"/>
        <v>-18401.77943181818</v>
      </c>
      <c r="N34" s="373">
        <f t="shared" si="129"/>
        <v>-19343.832075000002</v>
      </c>
      <c r="O34" s="373">
        <f t="shared" si="129"/>
        <v>-19333.40691231818</v>
      </c>
      <c r="P34" s="373">
        <f t="shared" si="129"/>
        <v>-20267.485133343755</v>
      </c>
      <c r="Q34" s="373">
        <f t="shared" si="129"/>
        <v>-18830.719905112917</v>
      </c>
      <c r="R34" s="373">
        <f t="shared" si="129"/>
        <v>-19710.951318219912</v>
      </c>
      <c r="S34" s="373">
        <f t="shared" si="129"/>
        <v>-19966.240013244606</v>
      </c>
      <c r="T34" s="373">
        <f t="shared" si="129"/>
        <v>-20834.469534317112</v>
      </c>
      <c r="U34" s="373">
        <f t="shared" si="129"/>
        <v>-20638.991652807352</v>
      </c>
      <c r="V34" s="373">
        <f t="shared" si="129"/>
        <v>-21534.502491681709</v>
      </c>
      <c r="W34" s="373">
        <f t="shared" si="129"/>
        <v>-21679.105572993889</v>
      </c>
      <c r="X34" s="373">
        <f t="shared" si="129"/>
        <v>-22552.243181869089</v>
      </c>
      <c r="Y34" s="373">
        <f t="shared" si="129"/>
        <v>-22090.341929767368</v>
      </c>
      <c r="Z34" s="373">
        <f t="shared" si="129"/>
        <v>-22983.76779858087</v>
      </c>
      <c r="AA34" s="373">
        <f t="shared" si="129"/>
        <v>-22646.052093938073</v>
      </c>
      <c r="AB34" s="373">
        <f t="shared" si="129"/>
        <v>-23503.775545023756</v>
      </c>
      <c r="AC34" s="373">
        <f t="shared" si="129"/>
        <v>-23101.237741026231</v>
      </c>
      <c r="AD34" s="373">
        <f t="shared" si="129"/>
        <v>-23976.201433478735</v>
      </c>
      <c r="AE34" s="373">
        <f t="shared" si="129"/>
        <v>-23565.57261962086</v>
      </c>
      <c r="AF34" s="373">
        <f t="shared" si="129"/>
        <v>-24458.123082291662</v>
      </c>
      <c r="AG34" s="373">
        <f t="shared" si="129"/>
        <v>-24039.240629275238</v>
      </c>
      <c r="AH34" s="373">
        <f t="shared" si="129"/>
        <v>-24949.731356245728</v>
      </c>
      <c r="AI34" s="373">
        <f t="shared" si="129"/>
        <v>-24522.429365923676</v>
      </c>
      <c r="AJ34" s="373">
        <f t="shared" si="129"/>
        <v>-25451.220956506262</v>
      </c>
      <c r="AK34" s="373">
        <f t="shared" si="129"/>
        <v>-25015.330196178737</v>
      </c>
      <c r="AL34" s="373">
        <f t="shared" si="129"/>
        <v>-25962.790497732043</v>
      </c>
      <c r="AM34" s="373">
        <f t="shared" si="129"/>
        <v>-25518.138333121933</v>
      </c>
      <c r="AN34" s="373">
        <f t="shared" si="129"/>
        <v>-26484.642586736452</v>
      </c>
      <c r="AO34" s="373">
        <f t="shared" si="129"/>
        <v>-26031.052913617681</v>
      </c>
      <c r="AP34" s="373">
        <f t="shared" si="129"/>
        <v>-27016.983902729859</v>
      </c>
      <c r="AQ34" s="373">
        <f t="shared" si="129"/>
        <v>-26554.277077181399</v>
      </c>
      <c r="AR34" s="373">
        <f t="shared" si="129"/>
        <v>-27560.025279174726</v>
      </c>
      <c r="AS34" s="373">
        <f t="shared" si="129"/>
        <v>-27088.018046432746</v>
      </c>
      <c r="AT34" s="373">
        <f t="shared" si="129"/>
        <v>-28113.981787286139</v>
      </c>
      <c r="AU34" s="373">
        <f t="shared" si="129"/>
        <v>-27632.487209166044</v>
      </c>
      <c r="AV34" s="373">
        <f t="shared" si="129"/>
        <v>-28679.072821210593</v>
      </c>
      <c r="AW34" s="373">
        <f t="shared" si="129"/>
        <v>-28187.900202070286</v>
      </c>
      <c r="AX34" s="373">
        <f t="shared" si="129"/>
        <v>-29255.522184916928</v>
      </c>
      <c r="AY34" s="373">
        <f t="shared" si="129"/>
        <v>-28754.4769961319</v>
      </c>
      <c r="AZ34" s="373">
        <f t="shared" si="129"/>
        <v>-29843.558180833759</v>
      </c>
      <c r="BA34" s="373">
        <f t="shared" si="129"/>
        <v>-29332.44198375415</v>
      </c>
      <c r="BB34" s="373">
        <f t="shared" si="129"/>
        <v>-30443.413700268524</v>
      </c>
      <c r="BC34" s="373">
        <f t="shared" si="129"/>
        <v>-29922.024067627615</v>
      </c>
      <c r="BD34" s="373">
        <f t="shared" si="129"/>
        <v>-31055.326315643921</v>
      </c>
      <c r="BE34" s="373">
        <f t="shared" si="129"/>
        <v>-30523.45675138693</v>
      </c>
      <c r="BF34" s="373">
        <f t="shared" si="129"/>
        <v>-31679.538374588359</v>
      </c>
      <c r="BG34" s="373">
        <f t="shared" si="129"/>
        <v>-31136.978232089808</v>
      </c>
      <c r="BH34" s="373">
        <f t="shared" si="129"/>
        <v>-31448.348014410709</v>
      </c>
      <c r="BI34" s="373">
        <f t="shared" si="129"/>
        <v>-32639.460066876767</v>
      </c>
      <c r="BJ34" s="373">
        <f t="shared" si="129"/>
        <v>-32080.459809500368</v>
      </c>
      <c r="BK34" s="373">
        <f t="shared" si="129"/>
        <v>-33295.513214220999</v>
      </c>
      <c r="BL34" s="373">
        <f t="shared" si="129"/>
        <v>-32725.277051671317</v>
      </c>
      <c r="BM34" s="373">
        <f t="shared" si="129"/>
        <v>-33964.753029826839</v>
      </c>
      <c r="BN34" s="373">
        <f t="shared" si="129"/>
        <v>-33383.055120409917</v>
      </c>
      <c r="BO34" s="373">
        <f t="shared" si="129"/>
        <v>-34647.444565726357</v>
      </c>
      <c r="BP34" s="373">
        <f t="shared" si="129"/>
        <v>-34054.054528330154</v>
      </c>
      <c r="BQ34" s="373">
        <f t="shared" si="129"/>
        <v>-34394.595073613455</v>
      </c>
      <c r="BR34" s="373">
        <f t="shared" si="129"/>
        <v>-35697.296783512429</v>
      </c>
      <c r="BS34" s="373">
        <f t="shared" si="129"/>
        <v>-35085.926434593086</v>
      </c>
      <c r="BT34" s="373">
        <f t="shared" si="129"/>
        <v>-36414.812448861026</v>
      </c>
      <c r="BU34" s="373">
        <f t="shared" si="129"/>
        <v>-35791.153555928402</v>
      </c>
      <c r="BV34" s="373">
        <f t="shared" ref="BV34:EC34" si="130" xml:space="preserve"> -1 * BV33</f>
        <v>-37146.750179083145</v>
      </c>
      <c r="BW34" s="373">
        <f t="shared" si="130"/>
        <v>-38999.48073042692</v>
      </c>
      <c r="BX34" s="373">
        <f t="shared" si="130"/>
        <v>-37862.867700947019</v>
      </c>
      <c r="BY34" s="373">
        <f t="shared" si="130"/>
        <v>-39474.995510078094</v>
      </c>
      <c r="BZ34" s="373">
        <f t="shared" si="130"/>
        <v>-38021.758182072022</v>
      </c>
      <c r="CA34" s="373">
        <f t="shared" si="130"/>
        <v>-39576.382064258185</v>
      </c>
      <c r="CB34" s="373">
        <f t="shared" si="130"/>
        <v>-39167.258138328885</v>
      </c>
      <c r="CC34" s="373">
        <f t="shared" si="130"/>
        <v>-40756.942586714962</v>
      </c>
      <c r="CD34" s="373">
        <f t="shared" si="130"/>
        <v>-37588.553554924074</v>
      </c>
      <c r="CE34" s="373">
        <f t="shared" si="130"/>
        <v>-39055.59257755326</v>
      </c>
      <c r="CF34" s="373">
        <f t="shared" si="130"/>
        <v>-39269.818099816679</v>
      </c>
      <c r="CG34" s="373">
        <f t="shared" si="130"/>
        <v>-40775.601952985089</v>
      </c>
      <c r="CH34" s="373">
        <f t="shared" si="130"/>
        <v>-40194.047427090023</v>
      </c>
      <c r="CI34" s="373">
        <f t="shared" si="130"/>
        <v>-41731.446595541798</v>
      </c>
      <c r="CJ34" s="373">
        <f t="shared" si="130"/>
        <v>-41804.717077160414</v>
      </c>
      <c r="CK34" s="373">
        <f t="shared" si="130"/>
        <v>-43381.045661865923</v>
      </c>
      <c r="CL34" s="373">
        <f t="shared" si="130"/>
        <v>-42387.621760235226</v>
      </c>
      <c r="CM34" s="373">
        <f t="shared" si="130"/>
        <v>-43993.060848191555</v>
      </c>
      <c r="CN34" s="373">
        <f t="shared" si="130"/>
        <v>-43239.612957615951</v>
      </c>
      <c r="CO34" s="373">
        <f t="shared" si="130"/>
        <v>-44877.321371240207</v>
      </c>
      <c r="CP34" s="373">
        <f t="shared" si="130"/>
        <v>-44108.72917806403</v>
      </c>
      <c r="CQ34" s="373">
        <f t="shared" si="130"/>
        <v>-45779.355530802124</v>
      </c>
      <c r="CR34" s="373">
        <f t="shared" si="130"/>
        <v>-44995.314634543109</v>
      </c>
      <c r="CS34" s="373">
        <f t="shared" si="130"/>
        <v>-46699.520576971256</v>
      </c>
      <c r="CT34" s="373">
        <f t="shared" si="130"/>
        <v>-45899.720458697426</v>
      </c>
      <c r="CU34" s="373">
        <f t="shared" si="130"/>
        <v>-47638.180940568374</v>
      </c>
      <c r="CV34" s="373">
        <f t="shared" si="130"/>
        <v>-46822.304839917248</v>
      </c>
      <c r="CW34" s="373">
        <f t="shared" si="130"/>
        <v>-48595.708377473798</v>
      </c>
      <c r="CX34" s="373">
        <f t="shared" si="130"/>
        <v>-47763.433167199582</v>
      </c>
      <c r="CY34" s="373">
        <f t="shared" si="130"/>
        <v>-49572.482115861028</v>
      </c>
      <c r="CZ34" s="373">
        <f t="shared" si="130"/>
        <v>-48723.478173860305</v>
      </c>
      <c r="DA34" s="373">
        <f t="shared" si="130"/>
        <v>-50568.889006389843</v>
      </c>
      <c r="DB34" s="373">
        <f t="shared" si="130"/>
        <v>-49702.820085154897</v>
      </c>
      <c r="DC34" s="373">
        <f t="shared" si="130"/>
        <v>-51585.323675418273</v>
      </c>
      <c r="DD34" s="373">
        <f t="shared" si="130"/>
        <v>-50701.846768866511</v>
      </c>
      <c r="DE34" s="373">
        <f t="shared" si="130"/>
        <v>-52622.188681294188</v>
      </c>
      <c r="DF34" s="373">
        <f t="shared" si="130"/>
        <v>-51720.953888920732</v>
      </c>
      <c r="DG34" s="373">
        <f t="shared" si="130"/>
        <v>-53679.8946737882</v>
      </c>
      <c r="DH34" s="373">
        <f t="shared" si="130"/>
        <v>0</v>
      </c>
      <c r="DI34" s="373">
        <f t="shared" si="130"/>
        <v>0</v>
      </c>
      <c r="DJ34" s="373">
        <f t="shared" si="130"/>
        <v>0</v>
      </c>
    </row>
    <row r="37" spans="1:114" x14ac:dyDescent="0.25">
      <c r="B37" s="2" t="s">
        <v>295</v>
      </c>
    </row>
    <row r="38" spans="1:114" x14ac:dyDescent="0.25">
      <c r="E38" s="284" t="str">
        <f xml:space="preserve"> InpC!E$48</f>
        <v>Account payable days</v>
      </c>
      <c r="F38" s="359">
        <f xml:space="preserve"> InpC!F$48</f>
        <v>30</v>
      </c>
      <c r="G38" s="284" t="str">
        <f xml:space="preserve"> InpC!G$48</f>
        <v>days</v>
      </c>
    </row>
    <row r="39" spans="1:114" x14ac:dyDescent="0.25">
      <c r="E39" s="323" t="str">
        <f xml:space="preserve"> Time!E$27</f>
        <v>Actual days between model period</v>
      </c>
      <c r="F39" s="323">
        <f xml:space="preserve"> Time!F$27</f>
        <v>0</v>
      </c>
      <c r="G39" s="323" t="str">
        <f xml:space="preserve"> Time!G$27</f>
        <v>days</v>
      </c>
      <c r="H39" s="323">
        <f xml:space="preserve"> Time!H$27</f>
        <v>0</v>
      </c>
      <c r="I39" s="323">
        <f xml:space="preserve"> Time!I$27</f>
        <v>0</v>
      </c>
      <c r="J39" s="323">
        <f xml:space="preserve"> Time!J$27</f>
        <v>90</v>
      </c>
      <c r="K39" s="323">
        <f xml:space="preserve"> Time!K$27</f>
        <v>91</v>
      </c>
      <c r="L39" s="323">
        <f xml:space="preserve"> Time!L$27</f>
        <v>92</v>
      </c>
      <c r="M39" s="323">
        <f xml:space="preserve"> Time!M$27</f>
        <v>92</v>
      </c>
      <c r="N39" s="323">
        <f xml:space="preserve"> Time!N$27</f>
        <v>90</v>
      </c>
      <c r="O39" s="323">
        <f xml:space="preserve"> Time!O$27</f>
        <v>91</v>
      </c>
      <c r="P39" s="323">
        <f xml:space="preserve"> Time!P$27</f>
        <v>92</v>
      </c>
      <c r="Q39" s="323">
        <f xml:space="preserve"> Time!Q$27</f>
        <v>92</v>
      </c>
      <c r="R39" s="323">
        <f xml:space="preserve"> Time!R$27</f>
        <v>91</v>
      </c>
      <c r="S39" s="323">
        <f xml:space="preserve"> Time!S$27</f>
        <v>91</v>
      </c>
      <c r="T39" s="323">
        <f xml:space="preserve"> Time!T$27</f>
        <v>92</v>
      </c>
      <c r="U39" s="323">
        <f xml:space="preserve"> Time!U$27</f>
        <v>92</v>
      </c>
      <c r="V39" s="323">
        <f xml:space="preserve"> Time!V$27</f>
        <v>90</v>
      </c>
      <c r="W39" s="323">
        <f xml:space="preserve"> Time!W$27</f>
        <v>91</v>
      </c>
      <c r="X39" s="323">
        <f xml:space="preserve"> Time!X$27</f>
        <v>92</v>
      </c>
      <c r="Y39" s="323">
        <f xml:space="preserve"> Time!Y$27</f>
        <v>92</v>
      </c>
      <c r="Z39" s="323">
        <f xml:space="preserve"> Time!Z$27</f>
        <v>90</v>
      </c>
      <c r="AA39" s="323">
        <f xml:space="preserve"> Time!AA$27</f>
        <v>91</v>
      </c>
      <c r="AB39" s="323">
        <f xml:space="preserve"> Time!AB$27</f>
        <v>92</v>
      </c>
      <c r="AC39" s="323">
        <f xml:space="preserve"> Time!AC$27</f>
        <v>92</v>
      </c>
      <c r="AD39" s="323">
        <f xml:space="preserve"> Time!AD$27</f>
        <v>90</v>
      </c>
      <c r="AE39" s="323">
        <f xml:space="preserve"> Time!AE$27</f>
        <v>91</v>
      </c>
      <c r="AF39" s="323">
        <f xml:space="preserve"> Time!AF$27</f>
        <v>92</v>
      </c>
      <c r="AG39" s="323">
        <f xml:space="preserve"> Time!AG$27</f>
        <v>92</v>
      </c>
      <c r="AH39" s="323">
        <f xml:space="preserve"> Time!AH$27</f>
        <v>91</v>
      </c>
      <c r="AI39" s="323">
        <f xml:space="preserve"> Time!AI$27</f>
        <v>91</v>
      </c>
      <c r="AJ39" s="323">
        <f xml:space="preserve"> Time!AJ$27</f>
        <v>92</v>
      </c>
      <c r="AK39" s="323">
        <f xml:space="preserve"> Time!AK$27</f>
        <v>92</v>
      </c>
      <c r="AL39" s="323">
        <f xml:space="preserve"> Time!AL$27</f>
        <v>90</v>
      </c>
      <c r="AM39" s="323">
        <f xml:space="preserve"> Time!AM$27</f>
        <v>91</v>
      </c>
      <c r="AN39" s="323">
        <f xml:space="preserve"> Time!AN$27</f>
        <v>92</v>
      </c>
      <c r="AO39" s="323">
        <f xml:space="preserve"> Time!AO$27</f>
        <v>92</v>
      </c>
      <c r="AP39" s="323">
        <f xml:space="preserve"> Time!AP$27</f>
        <v>90</v>
      </c>
      <c r="AQ39" s="323">
        <f xml:space="preserve"> Time!AQ$27</f>
        <v>91</v>
      </c>
      <c r="AR39" s="323">
        <f xml:space="preserve"> Time!AR$27</f>
        <v>92</v>
      </c>
      <c r="AS39" s="323">
        <f xml:space="preserve"> Time!AS$27</f>
        <v>92</v>
      </c>
      <c r="AT39" s="323">
        <f xml:space="preserve"> Time!AT$27</f>
        <v>90</v>
      </c>
      <c r="AU39" s="323">
        <f xml:space="preserve"> Time!AU$27</f>
        <v>91</v>
      </c>
      <c r="AV39" s="323">
        <f xml:space="preserve"> Time!AV$27</f>
        <v>92</v>
      </c>
      <c r="AW39" s="323">
        <f xml:space="preserve"> Time!AW$27</f>
        <v>92</v>
      </c>
      <c r="AX39" s="323">
        <f xml:space="preserve"> Time!AX$27</f>
        <v>91</v>
      </c>
      <c r="AY39" s="323">
        <f xml:space="preserve"> Time!AY$27</f>
        <v>91</v>
      </c>
      <c r="AZ39" s="323">
        <f xml:space="preserve"> Time!AZ$27</f>
        <v>92</v>
      </c>
      <c r="BA39" s="323">
        <f xml:space="preserve"> Time!BA$27</f>
        <v>92</v>
      </c>
      <c r="BB39" s="323">
        <f xml:space="preserve"> Time!BB$27</f>
        <v>90</v>
      </c>
      <c r="BC39" s="323">
        <f xml:space="preserve"> Time!BC$27</f>
        <v>91</v>
      </c>
      <c r="BD39" s="323">
        <f xml:space="preserve"> Time!BD$27</f>
        <v>92</v>
      </c>
      <c r="BE39" s="323">
        <f xml:space="preserve"> Time!BE$27</f>
        <v>92</v>
      </c>
      <c r="BF39" s="323">
        <f xml:space="preserve"> Time!BF$27</f>
        <v>90</v>
      </c>
      <c r="BG39" s="323">
        <f xml:space="preserve"> Time!BG$27</f>
        <v>91</v>
      </c>
      <c r="BH39" s="323">
        <f xml:space="preserve"> Time!BH$27</f>
        <v>92</v>
      </c>
      <c r="BI39" s="323">
        <f xml:space="preserve"> Time!BI$27</f>
        <v>92</v>
      </c>
      <c r="BJ39" s="323">
        <f xml:space="preserve"> Time!BJ$27</f>
        <v>90</v>
      </c>
      <c r="BK39" s="323">
        <f xml:space="preserve"> Time!BK$27</f>
        <v>91</v>
      </c>
      <c r="BL39" s="323">
        <f xml:space="preserve"> Time!BL$27</f>
        <v>92</v>
      </c>
      <c r="BM39" s="323">
        <f xml:space="preserve"> Time!BM$27</f>
        <v>92</v>
      </c>
      <c r="BN39" s="323">
        <f xml:space="preserve"> Time!BN$27</f>
        <v>91</v>
      </c>
      <c r="BO39" s="323">
        <f xml:space="preserve"> Time!BO$27</f>
        <v>91</v>
      </c>
      <c r="BP39" s="323">
        <f xml:space="preserve"> Time!BP$27</f>
        <v>92</v>
      </c>
      <c r="BQ39" s="323">
        <f xml:space="preserve"> Time!BQ$27</f>
        <v>92</v>
      </c>
      <c r="BR39" s="323">
        <f xml:space="preserve"> Time!BR$27</f>
        <v>90</v>
      </c>
      <c r="BS39" s="323">
        <f xml:space="preserve"> Time!BS$27</f>
        <v>91</v>
      </c>
      <c r="BT39" s="323">
        <f xml:space="preserve"> Time!BT$27</f>
        <v>92</v>
      </c>
      <c r="BU39" s="323">
        <f xml:space="preserve"> Time!BU$27</f>
        <v>92</v>
      </c>
      <c r="BV39" s="323">
        <f xml:space="preserve"> Time!BV$27</f>
        <v>90</v>
      </c>
      <c r="BW39" s="323">
        <f xml:space="preserve"> Time!BW$27</f>
        <v>91</v>
      </c>
      <c r="BX39" s="323">
        <f xml:space="preserve"> Time!BX$27</f>
        <v>92</v>
      </c>
      <c r="BY39" s="323">
        <f xml:space="preserve"> Time!BY$27</f>
        <v>92</v>
      </c>
      <c r="BZ39" s="323">
        <f xml:space="preserve"> Time!BZ$27</f>
        <v>90</v>
      </c>
      <c r="CA39" s="323">
        <f xml:space="preserve"> Time!CA$27</f>
        <v>91</v>
      </c>
      <c r="CB39" s="323">
        <f xml:space="preserve"> Time!CB$27</f>
        <v>92</v>
      </c>
      <c r="CC39" s="323">
        <f xml:space="preserve"> Time!CC$27</f>
        <v>92</v>
      </c>
      <c r="CD39" s="323">
        <f xml:space="preserve"> Time!CD$27</f>
        <v>91</v>
      </c>
      <c r="CE39" s="323">
        <f xml:space="preserve"> Time!CE$27</f>
        <v>91</v>
      </c>
      <c r="CF39" s="323">
        <f xml:space="preserve"> Time!CF$27</f>
        <v>92</v>
      </c>
      <c r="CG39" s="323">
        <f xml:space="preserve"> Time!CG$27</f>
        <v>92</v>
      </c>
      <c r="CH39" s="323">
        <f xml:space="preserve"> Time!CH$27</f>
        <v>90</v>
      </c>
      <c r="CI39" s="323">
        <f xml:space="preserve"> Time!CI$27</f>
        <v>91</v>
      </c>
      <c r="CJ39" s="323">
        <f xml:space="preserve"> Time!CJ$27</f>
        <v>92</v>
      </c>
      <c r="CK39" s="323">
        <f xml:space="preserve"> Time!CK$27</f>
        <v>92</v>
      </c>
      <c r="CL39" s="323">
        <f xml:space="preserve"> Time!CL$27</f>
        <v>90</v>
      </c>
      <c r="CM39" s="323">
        <f xml:space="preserve"> Time!CM$27</f>
        <v>91</v>
      </c>
      <c r="CN39" s="323">
        <f xml:space="preserve"> Time!CN$27</f>
        <v>92</v>
      </c>
      <c r="CO39" s="323">
        <f xml:space="preserve"> Time!CO$27</f>
        <v>92</v>
      </c>
      <c r="CP39" s="323">
        <f xml:space="preserve"> Time!CP$27</f>
        <v>90</v>
      </c>
      <c r="CQ39" s="323">
        <f xml:space="preserve"> Time!CQ$27</f>
        <v>91</v>
      </c>
      <c r="CR39" s="323">
        <f xml:space="preserve"> Time!CR$27</f>
        <v>92</v>
      </c>
      <c r="CS39" s="323">
        <f xml:space="preserve"> Time!CS$27</f>
        <v>92</v>
      </c>
      <c r="CT39" s="323">
        <f xml:space="preserve"> Time!CT$27</f>
        <v>91</v>
      </c>
      <c r="CU39" s="323">
        <f xml:space="preserve"> Time!CU$27</f>
        <v>91</v>
      </c>
      <c r="CV39" s="323">
        <f xml:space="preserve"> Time!CV$27</f>
        <v>92</v>
      </c>
      <c r="CW39" s="323">
        <f xml:space="preserve"> Time!CW$27</f>
        <v>92</v>
      </c>
      <c r="CX39" s="323">
        <f xml:space="preserve"> Time!CX$27</f>
        <v>90</v>
      </c>
      <c r="CY39" s="323">
        <f xml:space="preserve"> Time!CY$27</f>
        <v>91</v>
      </c>
      <c r="CZ39" s="323">
        <f xml:space="preserve"> Time!CZ$27</f>
        <v>92</v>
      </c>
      <c r="DA39" s="323">
        <f xml:space="preserve"> Time!DA$27</f>
        <v>92</v>
      </c>
      <c r="DB39" s="323">
        <f xml:space="preserve"> Time!DB$27</f>
        <v>90</v>
      </c>
      <c r="DC39" s="323">
        <f xml:space="preserve"> Time!DC$27</f>
        <v>91</v>
      </c>
      <c r="DD39" s="323">
        <f xml:space="preserve"> Time!DD$27</f>
        <v>92</v>
      </c>
      <c r="DE39" s="323">
        <f xml:space="preserve"> Time!DE$27</f>
        <v>92</v>
      </c>
      <c r="DF39" s="323">
        <f xml:space="preserve"> Time!DF$27</f>
        <v>90</v>
      </c>
      <c r="DG39" s="323">
        <f xml:space="preserve"> Time!DG$27</f>
        <v>91</v>
      </c>
      <c r="DH39" s="323">
        <f xml:space="preserve"> Time!DH$27</f>
        <v>92</v>
      </c>
      <c r="DI39" s="323">
        <f xml:space="preserve"> Time!DI$27</f>
        <v>92</v>
      </c>
      <c r="DJ39" s="323">
        <f xml:space="preserve"> Time!DJ$27</f>
        <v>91</v>
      </c>
    </row>
    <row r="40" spans="1:114" x14ac:dyDescent="0.25">
      <c r="E40" s="349" t="str">
        <f t="shared" ref="E40:AJ40" si="131" xml:space="preserve"> E$33</f>
        <v>Operating cost POS</v>
      </c>
      <c r="F40" s="349">
        <f t="shared" si="131"/>
        <v>0</v>
      </c>
      <c r="G40" s="349" t="str">
        <f t="shared" si="131"/>
        <v>$ 000s</v>
      </c>
      <c r="H40" s="349">
        <f t="shared" si="131"/>
        <v>0</v>
      </c>
      <c r="I40" s="349">
        <f t="shared" si="131"/>
        <v>0</v>
      </c>
      <c r="J40" s="349">
        <f t="shared" si="131"/>
        <v>0</v>
      </c>
      <c r="K40" s="349">
        <f t="shared" si="131"/>
        <v>0</v>
      </c>
      <c r="L40" s="349">
        <f t="shared" si="131"/>
        <v>18917.8125</v>
      </c>
      <c r="M40" s="349">
        <f t="shared" si="131"/>
        <v>18401.77943181818</v>
      </c>
      <c r="N40" s="349">
        <f t="shared" si="131"/>
        <v>19343.832075000002</v>
      </c>
      <c r="O40" s="349">
        <f t="shared" si="131"/>
        <v>19333.40691231818</v>
      </c>
      <c r="P40" s="349">
        <f t="shared" si="131"/>
        <v>20267.485133343755</v>
      </c>
      <c r="Q40" s="349">
        <f t="shared" si="131"/>
        <v>18830.719905112917</v>
      </c>
      <c r="R40" s="349">
        <f t="shared" si="131"/>
        <v>19710.951318219912</v>
      </c>
      <c r="S40" s="349">
        <f t="shared" si="131"/>
        <v>19966.240013244606</v>
      </c>
      <c r="T40" s="349">
        <f t="shared" si="131"/>
        <v>20834.469534317112</v>
      </c>
      <c r="U40" s="349">
        <f t="shared" si="131"/>
        <v>20638.991652807352</v>
      </c>
      <c r="V40" s="349">
        <f t="shared" si="131"/>
        <v>21534.502491681709</v>
      </c>
      <c r="W40" s="349">
        <f t="shared" si="131"/>
        <v>21679.105572993889</v>
      </c>
      <c r="X40" s="349">
        <f t="shared" si="131"/>
        <v>22552.243181869089</v>
      </c>
      <c r="Y40" s="349">
        <f t="shared" si="131"/>
        <v>22090.341929767368</v>
      </c>
      <c r="Z40" s="349">
        <f t="shared" si="131"/>
        <v>22983.76779858087</v>
      </c>
      <c r="AA40" s="349">
        <f t="shared" si="131"/>
        <v>22646.052093938073</v>
      </c>
      <c r="AB40" s="349">
        <f t="shared" si="131"/>
        <v>23503.775545023756</v>
      </c>
      <c r="AC40" s="349">
        <f t="shared" si="131"/>
        <v>23101.237741026231</v>
      </c>
      <c r="AD40" s="349">
        <f t="shared" si="131"/>
        <v>23976.201433478735</v>
      </c>
      <c r="AE40" s="349">
        <f t="shared" si="131"/>
        <v>23565.57261962086</v>
      </c>
      <c r="AF40" s="349">
        <f t="shared" si="131"/>
        <v>24458.123082291662</v>
      </c>
      <c r="AG40" s="349">
        <f t="shared" si="131"/>
        <v>24039.240629275238</v>
      </c>
      <c r="AH40" s="349">
        <f t="shared" si="131"/>
        <v>24949.731356245728</v>
      </c>
      <c r="AI40" s="349">
        <f t="shared" si="131"/>
        <v>24522.429365923676</v>
      </c>
      <c r="AJ40" s="349">
        <f t="shared" si="131"/>
        <v>25451.220956506262</v>
      </c>
      <c r="AK40" s="349">
        <f t="shared" ref="AK40:BP40" si="132" xml:space="preserve"> AK$33</f>
        <v>25015.330196178737</v>
      </c>
      <c r="AL40" s="349">
        <f t="shared" si="132"/>
        <v>25962.790497732043</v>
      </c>
      <c r="AM40" s="349">
        <f t="shared" si="132"/>
        <v>25518.138333121933</v>
      </c>
      <c r="AN40" s="349">
        <f t="shared" si="132"/>
        <v>26484.642586736452</v>
      </c>
      <c r="AO40" s="349">
        <f t="shared" si="132"/>
        <v>26031.052913617681</v>
      </c>
      <c r="AP40" s="349">
        <f t="shared" si="132"/>
        <v>27016.983902729859</v>
      </c>
      <c r="AQ40" s="349">
        <f t="shared" si="132"/>
        <v>26554.277077181399</v>
      </c>
      <c r="AR40" s="349">
        <f t="shared" si="132"/>
        <v>27560.025279174726</v>
      </c>
      <c r="AS40" s="349">
        <f t="shared" si="132"/>
        <v>27088.018046432746</v>
      </c>
      <c r="AT40" s="349">
        <f t="shared" si="132"/>
        <v>28113.981787286139</v>
      </c>
      <c r="AU40" s="349">
        <f t="shared" si="132"/>
        <v>27632.487209166044</v>
      </c>
      <c r="AV40" s="349">
        <f t="shared" si="132"/>
        <v>28679.072821210593</v>
      </c>
      <c r="AW40" s="349">
        <f t="shared" si="132"/>
        <v>28187.900202070286</v>
      </c>
      <c r="AX40" s="349">
        <f t="shared" si="132"/>
        <v>29255.522184916928</v>
      </c>
      <c r="AY40" s="349">
        <f t="shared" si="132"/>
        <v>28754.4769961319</v>
      </c>
      <c r="AZ40" s="349">
        <f t="shared" si="132"/>
        <v>29843.558180833759</v>
      </c>
      <c r="BA40" s="349">
        <f t="shared" si="132"/>
        <v>29332.44198375415</v>
      </c>
      <c r="BB40" s="349">
        <f t="shared" si="132"/>
        <v>30443.413700268524</v>
      </c>
      <c r="BC40" s="349">
        <f t="shared" si="132"/>
        <v>29922.024067627615</v>
      </c>
      <c r="BD40" s="349">
        <f t="shared" si="132"/>
        <v>31055.326315643921</v>
      </c>
      <c r="BE40" s="349">
        <f t="shared" si="132"/>
        <v>30523.45675138693</v>
      </c>
      <c r="BF40" s="349">
        <f t="shared" si="132"/>
        <v>31679.538374588359</v>
      </c>
      <c r="BG40" s="349">
        <f t="shared" si="132"/>
        <v>31136.978232089808</v>
      </c>
      <c r="BH40" s="349">
        <f t="shared" si="132"/>
        <v>31448.348014410709</v>
      </c>
      <c r="BI40" s="349">
        <f t="shared" si="132"/>
        <v>32639.460066876767</v>
      </c>
      <c r="BJ40" s="349">
        <f t="shared" si="132"/>
        <v>32080.459809500368</v>
      </c>
      <c r="BK40" s="349">
        <f t="shared" si="132"/>
        <v>33295.513214220999</v>
      </c>
      <c r="BL40" s="349">
        <f t="shared" si="132"/>
        <v>32725.277051671317</v>
      </c>
      <c r="BM40" s="349">
        <f t="shared" si="132"/>
        <v>33964.753029826839</v>
      </c>
      <c r="BN40" s="349">
        <f t="shared" si="132"/>
        <v>33383.055120409917</v>
      </c>
      <c r="BO40" s="349">
        <f t="shared" si="132"/>
        <v>34647.444565726357</v>
      </c>
      <c r="BP40" s="349">
        <f t="shared" si="132"/>
        <v>34054.054528330154</v>
      </c>
      <c r="BQ40" s="349">
        <f t="shared" ref="BQ40:CV40" si="133" xml:space="preserve"> BQ$33</f>
        <v>34394.595073613455</v>
      </c>
      <c r="BR40" s="349">
        <f t="shared" si="133"/>
        <v>35697.296783512429</v>
      </c>
      <c r="BS40" s="349">
        <f t="shared" si="133"/>
        <v>35085.926434593086</v>
      </c>
      <c r="BT40" s="349">
        <f t="shared" si="133"/>
        <v>36414.812448861026</v>
      </c>
      <c r="BU40" s="349">
        <f t="shared" si="133"/>
        <v>35791.153555928402</v>
      </c>
      <c r="BV40" s="349">
        <f t="shared" si="133"/>
        <v>37146.750179083145</v>
      </c>
      <c r="BW40" s="349">
        <f t="shared" si="133"/>
        <v>38999.48073042692</v>
      </c>
      <c r="BX40" s="349">
        <f t="shared" si="133"/>
        <v>37862.867700947019</v>
      </c>
      <c r="BY40" s="349">
        <f t="shared" si="133"/>
        <v>39474.995510078094</v>
      </c>
      <c r="BZ40" s="349">
        <f t="shared" si="133"/>
        <v>38021.758182072022</v>
      </c>
      <c r="CA40" s="349">
        <f t="shared" si="133"/>
        <v>39576.382064258185</v>
      </c>
      <c r="CB40" s="349">
        <f t="shared" si="133"/>
        <v>39167.258138328885</v>
      </c>
      <c r="CC40" s="349">
        <f t="shared" si="133"/>
        <v>40756.942586714962</v>
      </c>
      <c r="CD40" s="349">
        <f t="shared" si="133"/>
        <v>37588.553554924074</v>
      </c>
      <c r="CE40" s="349">
        <f t="shared" si="133"/>
        <v>39055.59257755326</v>
      </c>
      <c r="CF40" s="349">
        <f t="shared" si="133"/>
        <v>39269.818099816679</v>
      </c>
      <c r="CG40" s="349">
        <f t="shared" si="133"/>
        <v>40775.601952985089</v>
      </c>
      <c r="CH40" s="349">
        <f t="shared" si="133"/>
        <v>40194.047427090023</v>
      </c>
      <c r="CI40" s="349">
        <f t="shared" si="133"/>
        <v>41731.446595541798</v>
      </c>
      <c r="CJ40" s="349">
        <f t="shared" si="133"/>
        <v>41804.717077160414</v>
      </c>
      <c r="CK40" s="349">
        <f t="shared" si="133"/>
        <v>43381.045661865923</v>
      </c>
      <c r="CL40" s="349">
        <f t="shared" si="133"/>
        <v>42387.621760235226</v>
      </c>
      <c r="CM40" s="349">
        <f t="shared" si="133"/>
        <v>43993.060848191555</v>
      </c>
      <c r="CN40" s="349">
        <f t="shared" si="133"/>
        <v>43239.612957615951</v>
      </c>
      <c r="CO40" s="349">
        <f t="shared" si="133"/>
        <v>44877.321371240207</v>
      </c>
      <c r="CP40" s="349">
        <f t="shared" si="133"/>
        <v>44108.72917806403</v>
      </c>
      <c r="CQ40" s="349">
        <f t="shared" si="133"/>
        <v>45779.355530802124</v>
      </c>
      <c r="CR40" s="349">
        <f t="shared" si="133"/>
        <v>44995.314634543109</v>
      </c>
      <c r="CS40" s="349">
        <f t="shared" si="133"/>
        <v>46699.520576971256</v>
      </c>
      <c r="CT40" s="349">
        <f t="shared" si="133"/>
        <v>45899.720458697426</v>
      </c>
      <c r="CU40" s="349">
        <f t="shared" si="133"/>
        <v>47638.180940568374</v>
      </c>
      <c r="CV40" s="349">
        <f t="shared" si="133"/>
        <v>46822.304839917248</v>
      </c>
      <c r="CW40" s="349">
        <f t="shared" ref="CW40:DJ40" si="134" xml:space="preserve"> CW$33</f>
        <v>48595.708377473798</v>
      </c>
      <c r="CX40" s="349">
        <f t="shared" si="134"/>
        <v>47763.433167199582</v>
      </c>
      <c r="CY40" s="349">
        <f t="shared" si="134"/>
        <v>49572.482115861028</v>
      </c>
      <c r="CZ40" s="349">
        <f t="shared" si="134"/>
        <v>48723.478173860305</v>
      </c>
      <c r="DA40" s="349">
        <f t="shared" si="134"/>
        <v>50568.889006389843</v>
      </c>
      <c r="DB40" s="349">
        <f t="shared" si="134"/>
        <v>49702.820085154897</v>
      </c>
      <c r="DC40" s="349">
        <f t="shared" si="134"/>
        <v>51585.323675418273</v>
      </c>
      <c r="DD40" s="349">
        <f t="shared" si="134"/>
        <v>50701.846768866511</v>
      </c>
      <c r="DE40" s="349">
        <f t="shared" si="134"/>
        <v>52622.188681294188</v>
      </c>
      <c r="DF40" s="349">
        <f t="shared" si="134"/>
        <v>51720.953888920732</v>
      </c>
      <c r="DG40" s="349">
        <f t="shared" si="134"/>
        <v>53679.8946737882</v>
      </c>
      <c r="DH40" s="349">
        <f t="shared" si="134"/>
        <v>0</v>
      </c>
      <c r="DI40" s="349">
        <f t="shared" si="134"/>
        <v>0</v>
      </c>
      <c r="DJ40" s="349">
        <f t="shared" si="134"/>
        <v>0</v>
      </c>
    </row>
    <row r="41" spans="1:114" x14ac:dyDescent="0.25">
      <c r="E41" s="359" t="str">
        <f xml:space="preserve"> Time!E$58</f>
        <v>Forecast period flag</v>
      </c>
      <c r="F41" s="359">
        <f xml:space="preserve"> Time!F$58</f>
        <v>0</v>
      </c>
      <c r="G41" s="359" t="str">
        <f xml:space="preserve"> Time!G$58</f>
        <v>flag</v>
      </c>
      <c r="H41" s="359">
        <f xml:space="preserve"> Time!H$58</f>
        <v>100</v>
      </c>
      <c r="I41" s="359">
        <f xml:space="preserve"> Time!I$58</f>
        <v>0</v>
      </c>
      <c r="J41" s="359">
        <f xml:space="preserve"> Time!J$58</f>
        <v>0</v>
      </c>
      <c r="K41" s="359">
        <f xml:space="preserve"> Time!K$58</f>
        <v>0</v>
      </c>
      <c r="L41" s="359">
        <f xml:space="preserve"> Time!L$58</f>
        <v>1</v>
      </c>
      <c r="M41" s="359">
        <f xml:space="preserve"> Time!M$58</f>
        <v>1</v>
      </c>
      <c r="N41" s="359">
        <f xml:space="preserve"> Time!N$58</f>
        <v>1</v>
      </c>
      <c r="O41" s="359">
        <f xml:space="preserve"> Time!O$58</f>
        <v>1</v>
      </c>
      <c r="P41" s="359">
        <f xml:space="preserve"> Time!P$58</f>
        <v>1</v>
      </c>
      <c r="Q41" s="359">
        <f xml:space="preserve"> Time!Q$58</f>
        <v>1</v>
      </c>
      <c r="R41" s="359">
        <f xml:space="preserve"> Time!R$58</f>
        <v>1</v>
      </c>
      <c r="S41" s="359">
        <f xml:space="preserve"> Time!S$58</f>
        <v>1</v>
      </c>
      <c r="T41" s="359">
        <f xml:space="preserve"> Time!T$58</f>
        <v>1</v>
      </c>
      <c r="U41" s="359">
        <f xml:space="preserve"> Time!U$58</f>
        <v>1</v>
      </c>
      <c r="V41" s="359">
        <f xml:space="preserve"> Time!V$58</f>
        <v>1</v>
      </c>
      <c r="W41" s="359">
        <f xml:space="preserve"> Time!W$58</f>
        <v>1</v>
      </c>
      <c r="X41" s="359">
        <f xml:space="preserve"> Time!X$58</f>
        <v>1</v>
      </c>
      <c r="Y41" s="359">
        <f xml:space="preserve"> Time!Y$58</f>
        <v>1</v>
      </c>
      <c r="Z41" s="359">
        <f xml:space="preserve"> Time!Z$58</f>
        <v>1</v>
      </c>
      <c r="AA41" s="359">
        <f xml:space="preserve"> Time!AA$58</f>
        <v>1</v>
      </c>
      <c r="AB41" s="359">
        <f xml:space="preserve"> Time!AB$58</f>
        <v>1</v>
      </c>
      <c r="AC41" s="359">
        <f xml:space="preserve"> Time!AC$58</f>
        <v>1</v>
      </c>
      <c r="AD41" s="359">
        <f xml:space="preserve"> Time!AD$58</f>
        <v>1</v>
      </c>
      <c r="AE41" s="359">
        <f xml:space="preserve"> Time!AE$58</f>
        <v>1</v>
      </c>
      <c r="AF41" s="359">
        <f xml:space="preserve"> Time!AF$58</f>
        <v>1</v>
      </c>
      <c r="AG41" s="359">
        <f xml:space="preserve"> Time!AG$58</f>
        <v>1</v>
      </c>
      <c r="AH41" s="359">
        <f xml:space="preserve"> Time!AH$58</f>
        <v>1</v>
      </c>
      <c r="AI41" s="359">
        <f xml:space="preserve"> Time!AI$58</f>
        <v>1</v>
      </c>
      <c r="AJ41" s="359">
        <f xml:space="preserve"> Time!AJ$58</f>
        <v>1</v>
      </c>
      <c r="AK41" s="359">
        <f xml:space="preserve"> Time!AK$58</f>
        <v>1</v>
      </c>
      <c r="AL41" s="359">
        <f xml:space="preserve"> Time!AL$58</f>
        <v>1</v>
      </c>
      <c r="AM41" s="359">
        <f xml:space="preserve"> Time!AM$58</f>
        <v>1</v>
      </c>
      <c r="AN41" s="359">
        <f xml:space="preserve"> Time!AN$58</f>
        <v>1</v>
      </c>
      <c r="AO41" s="359">
        <f xml:space="preserve"> Time!AO$58</f>
        <v>1</v>
      </c>
      <c r="AP41" s="359">
        <f xml:space="preserve"> Time!AP$58</f>
        <v>1</v>
      </c>
      <c r="AQ41" s="359">
        <f xml:space="preserve"> Time!AQ$58</f>
        <v>1</v>
      </c>
      <c r="AR41" s="359">
        <f xml:space="preserve"> Time!AR$58</f>
        <v>1</v>
      </c>
      <c r="AS41" s="359">
        <f xml:space="preserve"> Time!AS$58</f>
        <v>1</v>
      </c>
      <c r="AT41" s="359">
        <f xml:space="preserve"> Time!AT$58</f>
        <v>1</v>
      </c>
      <c r="AU41" s="359">
        <f xml:space="preserve"> Time!AU$58</f>
        <v>1</v>
      </c>
      <c r="AV41" s="359">
        <f xml:space="preserve"> Time!AV$58</f>
        <v>1</v>
      </c>
      <c r="AW41" s="359">
        <f xml:space="preserve"> Time!AW$58</f>
        <v>1</v>
      </c>
      <c r="AX41" s="359">
        <f xml:space="preserve"> Time!AX$58</f>
        <v>1</v>
      </c>
      <c r="AY41" s="359">
        <f xml:space="preserve"> Time!AY$58</f>
        <v>1</v>
      </c>
      <c r="AZ41" s="359">
        <f xml:space="preserve"> Time!AZ$58</f>
        <v>1</v>
      </c>
      <c r="BA41" s="359">
        <f xml:space="preserve"> Time!BA$58</f>
        <v>1</v>
      </c>
      <c r="BB41" s="359">
        <f xml:space="preserve"> Time!BB$58</f>
        <v>1</v>
      </c>
      <c r="BC41" s="359">
        <f xml:space="preserve"> Time!BC$58</f>
        <v>1</v>
      </c>
      <c r="BD41" s="359">
        <f xml:space="preserve"> Time!BD$58</f>
        <v>1</v>
      </c>
      <c r="BE41" s="359">
        <f xml:space="preserve"> Time!BE$58</f>
        <v>1</v>
      </c>
      <c r="BF41" s="359">
        <f xml:space="preserve"> Time!BF$58</f>
        <v>1</v>
      </c>
      <c r="BG41" s="359">
        <f xml:space="preserve"> Time!BG$58</f>
        <v>1</v>
      </c>
      <c r="BH41" s="359">
        <f xml:space="preserve"> Time!BH$58</f>
        <v>1</v>
      </c>
      <c r="BI41" s="359">
        <f xml:space="preserve"> Time!BI$58</f>
        <v>1</v>
      </c>
      <c r="BJ41" s="359">
        <f xml:space="preserve"> Time!BJ$58</f>
        <v>1</v>
      </c>
      <c r="BK41" s="359">
        <f xml:space="preserve"> Time!BK$58</f>
        <v>1</v>
      </c>
      <c r="BL41" s="359">
        <f xml:space="preserve"> Time!BL$58</f>
        <v>1</v>
      </c>
      <c r="BM41" s="359">
        <f xml:space="preserve"> Time!BM$58</f>
        <v>1</v>
      </c>
      <c r="BN41" s="359">
        <f xml:space="preserve"> Time!BN$58</f>
        <v>1</v>
      </c>
      <c r="BO41" s="359">
        <f xml:space="preserve"> Time!BO$58</f>
        <v>1</v>
      </c>
      <c r="BP41" s="359">
        <f xml:space="preserve"> Time!BP$58</f>
        <v>1</v>
      </c>
      <c r="BQ41" s="359">
        <f xml:space="preserve"> Time!BQ$58</f>
        <v>1</v>
      </c>
      <c r="BR41" s="359">
        <f xml:space="preserve"> Time!BR$58</f>
        <v>1</v>
      </c>
      <c r="BS41" s="359">
        <f xml:space="preserve"> Time!BS$58</f>
        <v>1</v>
      </c>
      <c r="BT41" s="359">
        <f xml:space="preserve"> Time!BT$58</f>
        <v>1</v>
      </c>
      <c r="BU41" s="359">
        <f xml:space="preserve"> Time!BU$58</f>
        <v>1</v>
      </c>
      <c r="BV41" s="359">
        <f xml:space="preserve"> Time!BV$58</f>
        <v>1</v>
      </c>
      <c r="BW41" s="359">
        <f xml:space="preserve"> Time!BW$58</f>
        <v>1</v>
      </c>
      <c r="BX41" s="359">
        <f xml:space="preserve"> Time!BX$58</f>
        <v>1</v>
      </c>
      <c r="BY41" s="359">
        <f xml:space="preserve"> Time!BY$58</f>
        <v>1</v>
      </c>
      <c r="BZ41" s="359">
        <f xml:space="preserve"> Time!BZ$58</f>
        <v>1</v>
      </c>
      <c r="CA41" s="359">
        <f xml:space="preserve"> Time!CA$58</f>
        <v>1</v>
      </c>
      <c r="CB41" s="359">
        <f xml:space="preserve"> Time!CB$58</f>
        <v>1</v>
      </c>
      <c r="CC41" s="359">
        <f xml:space="preserve"> Time!CC$58</f>
        <v>1</v>
      </c>
      <c r="CD41" s="359">
        <f xml:space="preserve"> Time!CD$58</f>
        <v>1</v>
      </c>
      <c r="CE41" s="359">
        <f xml:space="preserve"> Time!CE$58</f>
        <v>1</v>
      </c>
      <c r="CF41" s="359">
        <f xml:space="preserve"> Time!CF$58</f>
        <v>1</v>
      </c>
      <c r="CG41" s="359">
        <f xml:space="preserve"> Time!CG$58</f>
        <v>1</v>
      </c>
      <c r="CH41" s="359">
        <f xml:space="preserve"> Time!CH$58</f>
        <v>1</v>
      </c>
      <c r="CI41" s="359">
        <f xml:space="preserve"> Time!CI$58</f>
        <v>1</v>
      </c>
      <c r="CJ41" s="359">
        <f xml:space="preserve"> Time!CJ$58</f>
        <v>1</v>
      </c>
      <c r="CK41" s="359">
        <f xml:space="preserve"> Time!CK$58</f>
        <v>1</v>
      </c>
      <c r="CL41" s="359">
        <f xml:space="preserve"> Time!CL$58</f>
        <v>1</v>
      </c>
      <c r="CM41" s="359">
        <f xml:space="preserve"> Time!CM$58</f>
        <v>1</v>
      </c>
      <c r="CN41" s="359">
        <f xml:space="preserve"> Time!CN$58</f>
        <v>1</v>
      </c>
      <c r="CO41" s="359">
        <f xml:space="preserve"> Time!CO$58</f>
        <v>1</v>
      </c>
      <c r="CP41" s="359">
        <f xml:space="preserve"> Time!CP$58</f>
        <v>1</v>
      </c>
      <c r="CQ41" s="359">
        <f xml:space="preserve"> Time!CQ$58</f>
        <v>1</v>
      </c>
      <c r="CR41" s="359">
        <f xml:space="preserve"> Time!CR$58</f>
        <v>1</v>
      </c>
      <c r="CS41" s="359">
        <f xml:space="preserve"> Time!CS$58</f>
        <v>1</v>
      </c>
      <c r="CT41" s="359">
        <f xml:space="preserve"> Time!CT$58</f>
        <v>1</v>
      </c>
      <c r="CU41" s="359">
        <f xml:space="preserve"> Time!CU$58</f>
        <v>1</v>
      </c>
      <c r="CV41" s="359">
        <f xml:space="preserve"> Time!CV$58</f>
        <v>1</v>
      </c>
      <c r="CW41" s="359">
        <f xml:space="preserve"> Time!CW$58</f>
        <v>1</v>
      </c>
      <c r="CX41" s="359">
        <f xml:space="preserve"> Time!CX$58</f>
        <v>1</v>
      </c>
      <c r="CY41" s="359">
        <f xml:space="preserve"> Time!CY$58</f>
        <v>1</v>
      </c>
      <c r="CZ41" s="359">
        <f xml:space="preserve"> Time!CZ$58</f>
        <v>1</v>
      </c>
      <c r="DA41" s="359">
        <f xml:space="preserve"> Time!DA$58</f>
        <v>1</v>
      </c>
      <c r="DB41" s="359">
        <f xml:space="preserve"> Time!DB$58</f>
        <v>1</v>
      </c>
      <c r="DC41" s="359">
        <f xml:space="preserve"> Time!DC$58</f>
        <v>1</v>
      </c>
      <c r="DD41" s="359">
        <f xml:space="preserve"> Time!DD$58</f>
        <v>1</v>
      </c>
      <c r="DE41" s="359">
        <f xml:space="preserve"> Time!DE$58</f>
        <v>1</v>
      </c>
      <c r="DF41" s="359">
        <f xml:space="preserve"> Time!DF$58</f>
        <v>1</v>
      </c>
      <c r="DG41" s="359">
        <f xml:space="preserve"> Time!DG$58</f>
        <v>1</v>
      </c>
      <c r="DH41" s="359">
        <f xml:space="preserve"> Time!DH$58</f>
        <v>0</v>
      </c>
      <c r="DI41" s="359">
        <f xml:space="preserve"> Time!DI$58</f>
        <v>0</v>
      </c>
      <c r="DJ41" s="359">
        <f xml:space="preserve"> Time!DJ$58</f>
        <v>0</v>
      </c>
    </row>
    <row r="42" spans="1:114" s="124" customFormat="1" x14ac:dyDescent="0.25">
      <c r="A42" s="301"/>
      <c r="B42" s="301"/>
      <c r="C42" s="302"/>
      <c r="E42" s="303" t="s">
        <v>290</v>
      </c>
      <c r="F42" s="303"/>
      <c r="G42" s="303" t="str">
        <f>smu</f>
        <v>$ 000s</v>
      </c>
      <c r="H42" s="303"/>
      <c r="I42" s="303"/>
      <c r="J42" s="303">
        <f t="shared" ref="J42:AO42" si="135">IF(J41=1,(J$39-$F38)/J$39*J$40,0)</f>
        <v>0</v>
      </c>
      <c r="K42" s="303">
        <f t="shared" si="135"/>
        <v>0</v>
      </c>
      <c r="L42" s="303">
        <f t="shared" si="135"/>
        <v>12748.960597826086</v>
      </c>
      <c r="M42" s="303">
        <f t="shared" si="135"/>
        <v>12401.199182312252</v>
      </c>
      <c r="N42" s="303">
        <f t="shared" si="135"/>
        <v>12895.888050000001</v>
      </c>
      <c r="O42" s="303">
        <f t="shared" si="135"/>
        <v>12959.756281883614</v>
      </c>
      <c r="P42" s="303">
        <f t="shared" si="135"/>
        <v>13658.522589862096</v>
      </c>
      <c r="Q42" s="303">
        <f t="shared" si="135"/>
        <v>12690.267762141313</v>
      </c>
      <c r="R42" s="303">
        <f t="shared" si="135"/>
        <v>13212.835499026532</v>
      </c>
      <c r="S42" s="303">
        <f t="shared" si="135"/>
        <v>13383.963085801328</v>
      </c>
      <c r="T42" s="303">
        <f t="shared" si="135"/>
        <v>14040.62077312675</v>
      </c>
      <c r="U42" s="303">
        <f t="shared" si="135"/>
        <v>13908.885679065825</v>
      </c>
      <c r="V42" s="303">
        <f t="shared" si="135"/>
        <v>14356.334994454472</v>
      </c>
      <c r="W42" s="303">
        <f t="shared" si="135"/>
        <v>14532.147691787111</v>
      </c>
      <c r="X42" s="303">
        <f t="shared" si="135"/>
        <v>15198.250839955255</v>
      </c>
      <c r="Y42" s="303">
        <f t="shared" si="135"/>
        <v>14886.969561364966</v>
      </c>
      <c r="Z42" s="303">
        <f t="shared" si="135"/>
        <v>15322.511865720578</v>
      </c>
      <c r="AA42" s="303">
        <f t="shared" si="135"/>
        <v>15180.320634398047</v>
      </c>
      <c r="AB42" s="303">
        <f t="shared" si="135"/>
        <v>15839.50091077688</v>
      </c>
      <c r="AC42" s="303">
        <f t="shared" si="135"/>
        <v>15568.225434169852</v>
      </c>
      <c r="AD42" s="303">
        <f t="shared" si="135"/>
        <v>15984.134288985822</v>
      </c>
      <c r="AE42" s="303">
        <f t="shared" si="135"/>
        <v>15796.702525240355</v>
      </c>
      <c r="AF42" s="303">
        <f t="shared" si="135"/>
        <v>16482.648164153077</v>
      </c>
      <c r="AG42" s="303">
        <f t="shared" si="135"/>
        <v>16200.35781538114</v>
      </c>
      <c r="AH42" s="303">
        <f t="shared" si="135"/>
        <v>16724.545194846036</v>
      </c>
      <c r="AI42" s="303">
        <f t="shared" si="135"/>
        <v>16438.111992542243</v>
      </c>
      <c r="AJ42" s="303">
        <f t="shared" si="135"/>
        <v>17151.909775036827</v>
      </c>
      <c r="AK42" s="303">
        <f t="shared" si="135"/>
        <v>16858.157306120454</v>
      </c>
      <c r="AL42" s="303">
        <f t="shared" si="135"/>
        <v>17308.526998488029</v>
      </c>
      <c r="AM42" s="303">
        <f t="shared" si="135"/>
        <v>17105.565256268546</v>
      </c>
      <c r="AN42" s="303">
        <f t="shared" si="135"/>
        <v>17848.346091061521</v>
      </c>
      <c r="AO42" s="303">
        <f t="shared" si="135"/>
        <v>17542.666093959742</v>
      </c>
      <c r="AP42" s="303">
        <f t="shared" ref="AP42:BU42" si="136">IF(AP41=1,(AP$39-$F38)/AP$39*AP$40,0)</f>
        <v>18011.322601819906</v>
      </c>
      <c r="AQ42" s="303">
        <f t="shared" si="136"/>
        <v>17800.119798989726</v>
      </c>
      <c r="AR42" s="303">
        <f t="shared" si="136"/>
        <v>18573.060514226447</v>
      </c>
      <c r="AS42" s="303">
        <f t="shared" si="136"/>
        <v>18254.968683465548</v>
      </c>
      <c r="AT42" s="303">
        <f t="shared" si="136"/>
        <v>18742.654524857426</v>
      </c>
      <c r="AU42" s="303">
        <f t="shared" si="136"/>
        <v>18522.876041309104</v>
      </c>
      <c r="AV42" s="303">
        <f t="shared" si="136"/>
        <v>19327.201249076705</v>
      </c>
      <c r="AW42" s="303">
        <f t="shared" si="136"/>
        <v>18996.193614438671</v>
      </c>
      <c r="AX42" s="303">
        <f t="shared" si="136"/>
        <v>19610.844541537721</v>
      </c>
      <c r="AY42" s="303">
        <f t="shared" si="136"/>
        <v>19274.979085319184</v>
      </c>
      <c r="AZ42" s="303">
        <f t="shared" si="136"/>
        <v>20111.963121866229</v>
      </c>
      <c r="BA42" s="303">
        <f t="shared" si="136"/>
        <v>19767.515249921275</v>
      </c>
      <c r="BB42" s="303">
        <f t="shared" si="136"/>
        <v>20295.609133512349</v>
      </c>
      <c r="BC42" s="303">
        <f t="shared" si="136"/>
        <v>20057.620528849278</v>
      </c>
      <c r="BD42" s="303">
        <f t="shared" si="136"/>
        <v>20928.589473586122</v>
      </c>
      <c r="BE42" s="303">
        <f t="shared" si="136"/>
        <v>20570.155636804237</v>
      </c>
      <c r="BF42" s="303">
        <f t="shared" si="136"/>
        <v>21119.692249725573</v>
      </c>
      <c r="BG42" s="303">
        <f t="shared" si="136"/>
        <v>20872.040353378881</v>
      </c>
      <c r="BH42" s="303">
        <f t="shared" si="136"/>
        <v>21193.451922755045</v>
      </c>
      <c r="BI42" s="303">
        <f t="shared" si="136"/>
        <v>21996.157871156083</v>
      </c>
      <c r="BJ42" s="303">
        <f t="shared" si="136"/>
        <v>21386.973206333576</v>
      </c>
      <c r="BK42" s="303">
        <f t="shared" si="136"/>
        <v>22318.970396345943</v>
      </c>
      <c r="BL42" s="303">
        <f t="shared" si="136"/>
        <v>22053.991056561106</v>
      </c>
      <c r="BM42" s="303">
        <f t="shared" si="136"/>
        <v>22889.290085318087</v>
      </c>
      <c r="BN42" s="303">
        <f t="shared" si="136"/>
        <v>22377.652333461592</v>
      </c>
      <c r="BO42" s="303">
        <f t="shared" si="136"/>
        <v>23225.210093508875</v>
      </c>
      <c r="BP42" s="303">
        <f t="shared" si="136"/>
        <v>22949.471529961625</v>
      </c>
      <c r="BQ42" s="303">
        <f t="shared" si="136"/>
        <v>23178.966245261239</v>
      </c>
      <c r="BR42" s="303">
        <f t="shared" si="136"/>
        <v>23798.197855674953</v>
      </c>
      <c r="BS42" s="303">
        <f t="shared" si="136"/>
        <v>23519.137500111847</v>
      </c>
      <c r="BT42" s="303">
        <f t="shared" si="136"/>
        <v>24540.417085101995</v>
      </c>
      <c r="BU42" s="303">
        <f t="shared" si="136"/>
        <v>24120.125222473489</v>
      </c>
      <c r="BV42" s="303">
        <f t="shared" ref="BV42:DA42" si="137">IF(BV41=1,(BV$39-$F38)/BV$39*BV$40,0)</f>
        <v>24764.500119388762</v>
      </c>
      <c r="BW42" s="303">
        <f t="shared" si="137"/>
        <v>26142.509061055407</v>
      </c>
      <c r="BX42" s="303">
        <f t="shared" si="137"/>
        <v>25516.280407159949</v>
      </c>
      <c r="BY42" s="303">
        <f t="shared" si="137"/>
        <v>26602.714365487409</v>
      </c>
      <c r="BZ42" s="303">
        <f t="shared" si="137"/>
        <v>25347.838788048015</v>
      </c>
      <c r="CA42" s="303">
        <f t="shared" si="137"/>
        <v>26529.223141975264</v>
      </c>
      <c r="CB42" s="303">
        <f t="shared" si="137"/>
        <v>26395.3261366999</v>
      </c>
      <c r="CC42" s="303">
        <f t="shared" si="137"/>
        <v>27466.635221481822</v>
      </c>
      <c r="CD42" s="303">
        <f t="shared" si="137"/>
        <v>25196.722712641411</v>
      </c>
      <c r="CE42" s="303">
        <f t="shared" si="137"/>
        <v>26180.122497041193</v>
      </c>
      <c r="CF42" s="303">
        <f t="shared" si="137"/>
        <v>26464.442632485152</v>
      </c>
      <c r="CG42" s="303">
        <f t="shared" si="137"/>
        <v>27479.210011794297</v>
      </c>
      <c r="CH42" s="303">
        <f t="shared" si="137"/>
        <v>26796.031618060013</v>
      </c>
      <c r="CI42" s="303">
        <f t="shared" si="137"/>
        <v>27973.826838769775</v>
      </c>
      <c r="CJ42" s="303">
        <f t="shared" si="137"/>
        <v>28172.7441172168</v>
      </c>
      <c r="CK42" s="303">
        <f t="shared" si="137"/>
        <v>29235.052511257469</v>
      </c>
      <c r="CL42" s="303">
        <f t="shared" si="137"/>
        <v>28258.414506823483</v>
      </c>
      <c r="CM42" s="303">
        <f t="shared" si="137"/>
        <v>29489.853975161372</v>
      </c>
      <c r="CN42" s="303">
        <f t="shared" si="137"/>
        <v>29139.73916708901</v>
      </c>
      <c r="CO42" s="303">
        <f t="shared" si="137"/>
        <v>30243.412228444486</v>
      </c>
      <c r="CP42" s="303">
        <f t="shared" si="137"/>
        <v>29405.819452042684</v>
      </c>
      <c r="CQ42" s="303">
        <f t="shared" si="137"/>
        <v>30687.260300867354</v>
      </c>
      <c r="CR42" s="303">
        <f t="shared" si="137"/>
        <v>30322.929427626877</v>
      </c>
      <c r="CS42" s="303">
        <f t="shared" si="137"/>
        <v>31471.416041002369</v>
      </c>
      <c r="CT42" s="303">
        <f t="shared" si="137"/>
        <v>30767.944483302668</v>
      </c>
      <c r="CU42" s="303">
        <f t="shared" si="137"/>
        <v>31933.286124996379</v>
      </c>
      <c r="CV42" s="303">
        <f t="shared" si="137"/>
        <v>31554.161957335535</v>
      </c>
      <c r="CW42" s="303">
        <f t="shared" si="137"/>
        <v>32749.281732645384</v>
      </c>
      <c r="CX42" s="303">
        <f t="shared" si="137"/>
        <v>31842.288778133054</v>
      </c>
      <c r="CY42" s="303">
        <f t="shared" si="137"/>
        <v>33229.9055941486</v>
      </c>
      <c r="CZ42" s="303">
        <f t="shared" si="137"/>
        <v>32835.387464992811</v>
      </c>
      <c r="DA42" s="303">
        <f t="shared" si="137"/>
        <v>34079.033895610548</v>
      </c>
      <c r="DB42" s="303">
        <f t="shared" ref="DB42:EG42" si="138">IF(DB41=1,(DB$39-$F38)/DB$39*DB$40,0)</f>
        <v>33135.213390103265</v>
      </c>
      <c r="DC42" s="303">
        <f t="shared" si="138"/>
        <v>34579.173013192463</v>
      </c>
      <c r="DD42" s="303">
        <f t="shared" si="138"/>
        <v>34168.635865975259</v>
      </c>
      <c r="DE42" s="303">
        <f t="shared" si="138"/>
        <v>35462.779328698256</v>
      </c>
      <c r="DF42" s="303">
        <f t="shared" si="138"/>
        <v>34480.63592594715</v>
      </c>
      <c r="DG42" s="303">
        <f t="shared" si="138"/>
        <v>35983.226100011867</v>
      </c>
      <c r="DH42" s="303">
        <f t="shared" si="138"/>
        <v>0</v>
      </c>
      <c r="DI42" s="303">
        <f t="shared" si="138"/>
        <v>0</v>
      </c>
      <c r="DJ42" s="303">
        <f t="shared" si="138"/>
        <v>0</v>
      </c>
    </row>
    <row r="44" spans="1:114" s="272" customFormat="1" x14ac:dyDescent="0.25">
      <c r="A44" s="382"/>
      <c r="B44" s="382"/>
      <c r="C44" s="383"/>
      <c r="D44" s="243"/>
      <c r="E44" s="385" t="str">
        <f t="shared" ref="E44:AJ44" si="139" xml:space="preserve"> E$52</f>
        <v>account Payable balance BEG</v>
      </c>
      <c r="F44" s="385">
        <f t="shared" si="139"/>
        <v>0</v>
      </c>
      <c r="G44" s="385" t="str">
        <f t="shared" si="139"/>
        <v>$000s</v>
      </c>
      <c r="H44" s="385">
        <f t="shared" si="139"/>
        <v>0</v>
      </c>
      <c r="I44" s="385">
        <f t="shared" si="139"/>
        <v>0</v>
      </c>
      <c r="J44" s="385">
        <f t="shared" si="139"/>
        <v>0</v>
      </c>
      <c r="K44" s="385">
        <f t="shared" si="139"/>
        <v>0</v>
      </c>
      <c r="L44" s="385">
        <f t="shared" si="139"/>
        <v>0</v>
      </c>
      <c r="M44" s="385">
        <f t="shared" si="139"/>
        <v>6168.8519021739139</v>
      </c>
      <c r="N44" s="385">
        <f t="shared" si="139"/>
        <v>6000.5802495059324</v>
      </c>
      <c r="O44" s="385">
        <f t="shared" si="139"/>
        <v>6447.9440250000007</v>
      </c>
      <c r="P44" s="385">
        <f t="shared" si="139"/>
        <v>6373.6506304345676</v>
      </c>
      <c r="Q44" s="385">
        <f t="shared" si="139"/>
        <v>6608.9625434816589</v>
      </c>
      <c r="R44" s="385">
        <f t="shared" si="139"/>
        <v>6140.4521429716042</v>
      </c>
      <c r="S44" s="385">
        <f t="shared" si="139"/>
        <v>6498.1158191933791</v>
      </c>
      <c r="T44" s="385">
        <f t="shared" si="139"/>
        <v>6582.2769274432794</v>
      </c>
      <c r="U44" s="385">
        <f t="shared" si="139"/>
        <v>6793.848761190362</v>
      </c>
      <c r="V44" s="385">
        <f t="shared" si="139"/>
        <v>6730.1059737415271</v>
      </c>
      <c r="W44" s="385">
        <f t="shared" si="139"/>
        <v>7178.1674972272376</v>
      </c>
      <c r="X44" s="385">
        <f t="shared" si="139"/>
        <v>7146.9578812067775</v>
      </c>
      <c r="Y44" s="385">
        <f t="shared" si="139"/>
        <v>7353.9923419138358</v>
      </c>
      <c r="Z44" s="385">
        <f t="shared" si="139"/>
        <v>7203.3723684024008</v>
      </c>
      <c r="AA44" s="385">
        <f t="shared" si="139"/>
        <v>7661.2559328602911</v>
      </c>
      <c r="AB44" s="385">
        <f t="shared" si="139"/>
        <v>7465.7314595400276</v>
      </c>
      <c r="AC44" s="385">
        <f t="shared" si="139"/>
        <v>7664.2746342468745</v>
      </c>
      <c r="AD44" s="385">
        <f t="shared" si="139"/>
        <v>7533.0123068563807</v>
      </c>
      <c r="AE44" s="385">
        <f t="shared" si="139"/>
        <v>7992.0671444929103</v>
      </c>
      <c r="AF44" s="385">
        <f t="shared" si="139"/>
        <v>7768.8700943805052</v>
      </c>
      <c r="AG44" s="385">
        <f t="shared" si="139"/>
        <v>7975.4749181385851</v>
      </c>
      <c r="AH44" s="385">
        <f t="shared" si="139"/>
        <v>7838.8828138940989</v>
      </c>
      <c r="AI44" s="385">
        <f t="shared" si="139"/>
        <v>8225.1861613996953</v>
      </c>
      <c r="AJ44" s="385">
        <f t="shared" si="139"/>
        <v>8084.3173733814328</v>
      </c>
      <c r="AK44" s="385">
        <f t="shared" ref="AK44:BP44" si="140" xml:space="preserve"> AK$52</f>
        <v>8299.3111814694385</v>
      </c>
      <c r="AL44" s="385">
        <f t="shared" si="140"/>
        <v>8157.1728900582857</v>
      </c>
      <c r="AM44" s="385">
        <f t="shared" si="140"/>
        <v>8654.2634992440107</v>
      </c>
      <c r="AN44" s="385">
        <f t="shared" si="140"/>
        <v>8412.5730768533831</v>
      </c>
      <c r="AO44" s="385">
        <f t="shared" si="140"/>
        <v>8636.2964956749311</v>
      </c>
      <c r="AP44" s="385">
        <f t="shared" si="140"/>
        <v>8488.3868196579388</v>
      </c>
      <c r="AQ44" s="385">
        <f t="shared" si="140"/>
        <v>9005.6613009099565</v>
      </c>
      <c r="AR44" s="385">
        <f t="shared" si="140"/>
        <v>8754.157278191673</v>
      </c>
      <c r="AS44" s="385">
        <f t="shared" si="140"/>
        <v>8986.9647649482758</v>
      </c>
      <c r="AT44" s="385">
        <f t="shared" si="140"/>
        <v>8833.0493629671982</v>
      </c>
      <c r="AU44" s="385">
        <f t="shared" si="140"/>
        <v>9371.3272624287129</v>
      </c>
      <c r="AV44" s="385">
        <f t="shared" si="140"/>
        <v>9109.6111678569396</v>
      </c>
      <c r="AW44" s="385">
        <f t="shared" si="140"/>
        <v>9351.8715721338885</v>
      </c>
      <c r="AX44" s="385">
        <f t="shared" si="140"/>
        <v>9191.7065876316119</v>
      </c>
      <c r="AY44" s="385">
        <f t="shared" si="140"/>
        <v>9644.6776433792038</v>
      </c>
      <c r="AZ44" s="385">
        <f t="shared" si="140"/>
        <v>9479.4979108127191</v>
      </c>
      <c r="BA44" s="385">
        <f t="shared" si="140"/>
        <v>9731.5950589675267</v>
      </c>
      <c r="BB44" s="385">
        <f t="shared" si="140"/>
        <v>9564.9267338328755</v>
      </c>
      <c r="BC44" s="385">
        <f t="shared" si="140"/>
        <v>10147.804566756171</v>
      </c>
      <c r="BD44" s="385">
        <f t="shared" si="140"/>
        <v>9864.4035387783333</v>
      </c>
      <c r="BE44" s="385">
        <f t="shared" si="140"/>
        <v>10126.736842057802</v>
      </c>
      <c r="BF44" s="385">
        <f t="shared" si="140"/>
        <v>9953.3011145826931</v>
      </c>
      <c r="BG44" s="385">
        <f t="shared" si="140"/>
        <v>10559.846124862783</v>
      </c>
      <c r="BH44" s="385">
        <f t="shared" si="140"/>
        <v>10264.937878710931</v>
      </c>
      <c r="BI44" s="385">
        <f t="shared" si="140"/>
        <v>10254.896091655664</v>
      </c>
      <c r="BJ44" s="385">
        <f t="shared" si="140"/>
        <v>10643.302195720687</v>
      </c>
      <c r="BK44" s="385">
        <f t="shared" si="140"/>
        <v>10693.486603166792</v>
      </c>
      <c r="BL44" s="385">
        <f t="shared" si="140"/>
        <v>10976.542817875052</v>
      </c>
      <c r="BM44" s="385">
        <f t="shared" si="140"/>
        <v>10671.285995110207</v>
      </c>
      <c r="BN44" s="385">
        <f t="shared" si="140"/>
        <v>11075.462944508756</v>
      </c>
      <c r="BO44" s="385">
        <f t="shared" si="140"/>
        <v>11005.402786948325</v>
      </c>
      <c r="BP44" s="385">
        <f t="shared" si="140"/>
        <v>11422.234472217482</v>
      </c>
      <c r="BQ44" s="385">
        <f t="shared" ref="BQ44:CV44" si="141" xml:space="preserve"> BQ$52</f>
        <v>11104.582998368525</v>
      </c>
      <c r="BR44" s="385">
        <f t="shared" si="141"/>
        <v>11215.628828352215</v>
      </c>
      <c r="BS44" s="385">
        <f t="shared" si="141"/>
        <v>11899.098927837476</v>
      </c>
      <c r="BT44" s="385">
        <f t="shared" si="141"/>
        <v>11566.788934481243</v>
      </c>
      <c r="BU44" s="385">
        <f t="shared" si="141"/>
        <v>11874.395363759031</v>
      </c>
      <c r="BV44" s="385">
        <f t="shared" si="141"/>
        <v>11671.028333454909</v>
      </c>
      <c r="BW44" s="385">
        <f t="shared" si="141"/>
        <v>12382.250059694379</v>
      </c>
      <c r="BX44" s="385">
        <f t="shared" si="141"/>
        <v>12856.971669371509</v>
      </c>
      <c r="BY44" s="385">
        <f t="shared" si="141"/>
        <v>12346.587293787074</v>
      </c>
      <c r="BZ44" s="385">
        <f t="shared" si="141"/>
        <v>12872.281144590685</v>
      </c>
      <c r="CA44" s="385">
        <f t="shared" si="141"/>
        <v>12673.919394024007</v>
      </c>
      <c r="CB44" s="385">
        <f t="shared" si="141"/>
        <v>13047.158922282921</v>
      </c>
      <c r="CC44" s="385">
        <f t="shared" si="141"/>
        <v>12771.932001628986</v>
      </c>
      <c r="CD44" s="385">
        <f t="shared" si="141"/>
        <v>13290.307365233144</v>
      </c>
      <c r="CE44" s="385">
        <f t="shared" si="141"/>
        <v>12391.830842282659</v>
      </c>
      <c r="CF44" s="385">
        <f t="shared" si="141"/>
        <v>12875.470080512066</v>
      </c>
      <c r="CG44" s="385">
        <f t="shared" si="141"/>
        <v>12805.375467331527</v>
      </c>
      <c r="CH44" s="385">
        <f t="shared" si="141"/>
        <v>13296.391941190792</v>
      </c>
      <c r="CI44" s="385">
        <f t="shared" si="141"/>
        <v>13398.01580903001</v>
      </c>
      <c r="CJ44" s="385">
        <f t="shared" si="141"/>
        <v>13757.619756772023</v>
      </c>
      <c r="CK44" s="385">
        <f t="shared" si="141"/>
        <v>13631.97295994361</v>
      </c>
      <c r="CL44" s="385">
        <f t="shared" si="141"/>
        <v>14145.993150608454</v>
      </c>
      <c r="CM44" s="385">
        <f t="shared" si="141"/>
        <v>14129.207253411747</v>
      </c>
      <c r="CN44" s="385">
        <f t="shared" si="141"/>
        <v>14503.206873030183</v>
      </c>
      <c r="CO44" s="385">
        <f t="shared" si="141"/>
        <v>14099.873790526945</v>
      </c>
      <c r="CP44" s="385">
        <f t="shared" si="141"/>
        <v>14633.909142795725</v>
      </c>
      <c r="CQ44" s="385">
        <f t="shared" si="141"/>
        <v>14702.909726021346</v>
      </c>
      <c r="CR44" s="385">
        <f t="shared" si="141"/>
        <v>15092.09522993477</v>
      </c>
      <c r="CS44" s="385">
        <f t="shared" si="141"/>
        <v>14672.385206916231</v>
      </c>
      <c r="CT44" s="385">
        <f t="shared" si="141"/>
        <v>15228.104535968887</v>
      </c>
      <c r="CU44" s="385">
        <f t="shared" si="141"/>
        <v>15131.775975394761</v>
      </c>
      <c r="CV44" s="385">
        <f t="shared" si="141"/>
        <v>15704.894815571999</v>
      </c>
      <c r="CW44" s="385">
        <f t="shared" ref="CW44:DJ44" si="142" xml:space="preserve"> CW$52</f>
        <v>15268.142882581713</v>
      </c>
      <c r="CX44" s="385">
        <f t="shared" si="142"/>
        <v>15846.426644828418</v>
      </c>
      <c r="CY44" s="385">
        <f t="shared" si="142"/>
        <v>15921.144389066532</v>
      </c>
      <c r="CZ44" s="385">
        <f t="shared" si="142"/>
        <v>16342.576521712428</v>
      </c>
      <c r="DA44" s="385">
        <f t="shared" si="142"/>
        <v>15888.090708867494</v>
      </c>
      <c r="DB44" s="385">
        <f t="shared" si="142"/>
        <v>16489.855110779288</v>
      </c>
      <c r="DC44" s="385">
        <f t="shared" si="142"/>
        <v>16567.60669505164</v>
      </c>
      <c r="DD44" s="385">
        <f t="shared" si="142"/>
        <v>17006.150662225809</v>
      </c>
      <c r="DE44" s="385">
        <f t="shared" si="142"/>
        <v>16533.210902891245</v>
      </c>
      <c r="DF44" s="385">
        <f t="shared" si="142"/>
        <v>17159.409352595932</v>
      </c>
      <c r="DG44" s="385">
        <f t="shared" si="142"/>
        <v>17240.317962973582</v>
      </c>
      <c r="DH44" s="385">
        <f t="shared" si="142"/>
        <v>17696.668573776326</v>
      </c>
      <c r="DI44" s="385">
        <f t="shared" si="142"/>
        <v>0</v>
      </c>
      <c r="DJ44" s="385">
        <f t="shared" si="142"/>
        <v>0</v>
      </c>
    </row>
    <row r="45" spans="1:114" x14ac:dyDescent="0.25">
      <c r="E45" s="349" t="str">
        <f t="shared" ref="E45:AJ45" si="143" xml:space="preserve"> E$42</f>
        <v>Cash received from invoices</v>
      </c>
      <c r="F45" s="349">
        <f t="shared" si="143"/>
        <v>0</v>
      </c>
      <c r="G45" s="349" t="str">
        <f t="shared" si="143"/>
        <v>$ 000s</v>
      </c>
      <c r="H45" s="349">
        <f t="shared" si="143"/>
        <v>0</v>
      </c>
      <c r="I45" s="349">
        <f t="shared" si="143"/>
        <v>0</v>
      </c>
      <c r="J45" s="349">
        <f t="shared" si="143"/>
        <v>0</v>
      </c>
      <c r="K45" s="349">
        <f t="shared" si="143"/>
        <v>0</v>
      </c>
      <c r="L45" s="349">
        <f t="shared" si="143"/>
        <v>12748.960597826086</v>
      </c>
      <c r="M45" s="349">
        <f t="shared" si="143"/>
        <v>12401.199182312252</v>
      </c>
      <c r="N45" s="349">
        <f t="shared" si="143"/>
        <v>12895.888050000001</v>
      </c>
      <c r="O45" s="349">
        <f t="shared" si="143"/>
        <v>12959.756281883614</v>
      </c>
      <c r="P45" s="349">
        <f t="shared" si="143"/>
        <v>13658.522589862096</v>
      </c>
      <c r="Q45" s="349">
        <f t="shared" si="143"/>
        <v>12690.267762141313</v>
      </c>
      <c r="R45" s="349">
        <f t="shared" si="143"/>
        <v>13212.835499026532</v>
      </c>
      <c r="S45" s="349">
        <f t="shared" si="143"/>
        <v>13383.963085801328</v>
      </c>
      <c r="T45" s="349">
        <f t="shared" si="143"/>
        <v>14040.62077312675</v>
      </c>
      <c r="U45" s="349">
        <f t="shared" si="143"/>
        <v>13908.885679065825</v>
      </c>
      <c r="V45" s="349">
        <f t="shared" si="143"/>
        <v>14356.334994454472</v>
      </c>
      <c r="W45" s="349">
        <f t="shared" si="143"/>
        <v>14532.147691787111</v>
      </c>
      <c r="X45" s="349">
        <f t="shared" si="143"/>
        <v>15198.250839955255</v>
      </c>
      <c r="Y45" s="349">
        <f t="shared" si="143"/>
        <v>14886.969561364966</v>
      </c>
      <c r="Z45" s="349">
        <f t="shared" si="143"/>
        <v>15322.511865720578</v>
      </c>
      <c r="AA45" s="349">
        <f t="shared" si="143"/>
        <v>15180.320634398047</v>
      </c>
      <c r="AB45" s="349">
        <f t="shared" si="143"/>
        <v>15839.50091077688</v>
      </c>
      <c r="AC45" s="349">
        <f t="shared" si="143"/>
        <v>15568.225434169852</v>
      </c>
      <c r="AD45" s="349">
        <f t="shared" si="143"/>
        <v>15984.134288985822</v>
      </c>
      <c r="AE45" s="349">
        <f t="shared" si="143"/>
        <v>15796.702525240355</v>
      </c>
      <c r="AF45" s="349">
        <f t="shared" si="143"/>
        <v>16482.648164153077</v>
      </c>
      <c r="AG45" s="349">
        <f t="shared" si="143"/>
        <v>16200.35781538114</v>
      </c>
      <c r="AH45" s="349">
        <f t="shared" si="143"/>
        <v>16724.545194846036</v>
      </c>
      <c r="AI45" s="349">
        <f t="shared" si="143"/>
        <v>16438.111992542243</v>
      </c>
      <c r="AJ45" s="349">
        <f t="shared" si="143"/>
        <v>17151.909775036827</v>
      </c>
      <c r="AK45" s="349">
        <f t="shared" ref="AK45:BP45" si="144" xml:space="preserve"> AK$42</f>
        <v>16858.157306120454</v>
      </c>
      <c r="AL45" s="349">
        <f t="shared" si="144"/>
        <v>17308.526998488029</v>
      </c>
      <c r="AM45" s="349">
        <f t="shared" si="144"/>
        <v>17105.565256268546</v>
      </c>
      <c r="AN45" s="349">
        <f t="shared" si="144"/>
        <v>17848.346091061521</v>
      </c>
      <c r="AO45" s="349">
        <f t="shared" si="144"/>
        <v>17542.666093959742</v>
      </c>
      <c r="AP45" s="349">
        <f t="shared" si="144"/>
        <v>18011.322601819906</v>
      </c>
      <c r="AQ45" s="349">
        <f t="shared" si="144"/>
        <v>17800.119798989726</v>
      </c>
      <c r="AR45" s="349">
        <f t="shared" si="144"/>
        <v>18573.060514226447</v>
      </c>
      <c r="AS45" s="349">
        <f t="shared" si="144"/>
        <v>18254.968683465548</v>
      </c>
      <c r="AT45" s="349">
        <f t="shared" si="144"/>
        <v>18742.654524857426</v>
      </c>
      <c r="AU45" s="349">
        <f t="shared" si="144"/>
        <v>18522.876041309104</v>
      </c>
      <c r="AV45" s="349">
        <f t="shared" si="144"/>
        <v>19327.201249076705</v>
      </c>
      <c r="AW45" s="349">
        <f t="shared" si="144"/>
        <v>18996.193614438671</v>
      </c>
      <c r="AX45" s="349">
        <f t="shared" si="144"/>
        <v>19610.844541537721</v>
      </c>
      <c r="AY45" s="349">
        <f t="shared" si="144"/>
        <v>19274.979085319184</v>
      </c>
      <c r="AZ45" s="349">
        <f t="shared" si="144"/>
        <v>20111.963121866229</v>
      </c>
      <c r="BA45" s="349">
        <f t="shared" si="144"/>
        <v>19767.515249921275</v>
      </c>
      <c r="BB45" s="349">
        <f t="shared" si="144"/>
        <v>20295.609133512349</v>
      </c>
      <c r="BC45" s="349">
        <f t="shared" si="144"/>
        <v>20057.620528849278</v>
      </c>
      <c r="BD45" s="349">
        <f t="shared" si="144"/>
        <v>20928.589473586122</v>
      </c>
      <c r="BE45" s="349">
        <f t="shared" si="144"/>
        <v>20570.155636804237</v>
      </c>
      <c r="BF45" s="349">
        <f t="shared" si="144"/>
        <v>21119.692249725573</v>
      </c>
      <c r="BG45" s="349">
        <f t="shared" si="144"/>
        <v>20872.040353378881</v>
      </c>
      <c r="BH45" s="349">
        <f t="shared" si="144"/>
        <v>21193.451922755045</v>
      </c>
      <c r="BI45" s="349">
        <f t="shared" si="144"/>
        <v>21996.157871156083</v>
      </c>
      <c r="BJ45" s="349">
        <f t="shared" si="144"/>
        <v>21386.973206333576</v>
      </c>
      <c r="BK45" s="349">
        <f t="shared" si="144"/>
        <v>22318.970396345943</v>
      </c>
      <c r="BL45" s="349">
        <f t="shared" si="144"/>
        <v>22053.991056561106</v>
      </c>
      <c r="BM45" s="349">
        <f t="shared" si="144"/>
        <v>22889.290085318087</v>
      </c>
      <c r="BN45" s="349">
        <f t="shared" si="144"/>
        <v>22377.652333461592</v>
      </c>
      <c r="BO45" s="349">
        <f t="shared" si="144"/>
        <v>23225.210093508875</v>
      </c>
      <c r="BP45" s="349">
        <f t="shared" si="144"/>
        <v>22949.471529961625</v>
      </c>
      <c r="BQ45" s="349">
        <f t="shared" ref="BQ45:CV45" si="145" xml:space="preserve"> BQ$42</f>
        <v>23178.966245261239</v>
      </c>
      <c r="BR45" s="349">
        <f t="shared" si="145"/>
        <v>23798.197855674953</v>
      </c>
      <c r="BS45" s="349">
        <f t="shared" si="145"/>
        <v>23519.137500111847</v>
      </c>
      <c r="BT45" s="349">
        <f t="shared" si="145"/>
        <v>24540.417085101995</v>
      </c>
      <c r="BU45" s="349">
        <f t="shared" si="145"/>
        <v>24120.125222473489</v>
      </c>
      <c r="BV45" s="349">
        <f t="shared" si="145"/>
        <v>24764.500119388762</v>
      </c>
      <c r="BW45" s="349">
        <f t="shared" si="145"/>
        <v>26142.509061055407</v>
      </c>
      <c r="BX45" s="349">
        <f t="shared" si="145"/>
        <v>25516.280407159949</v>
      </c>
      <c r="BY45" s="349">
        <f t="shared" si="145"/>
        <v>26602.714365487409</v>
      </c>
      <c r="BZ45" s="349">
        <f t="shared" si="145"/>
        <v>25347.838788048015</v>
      </c>
      <c r="CA45" s="349">
        <f t="shared" si="145"/>
        <v>26529.223141975264</v>
      </c>
      <c r="CB45" s="349">
        <f t="shared" si="145"/>
        <v>26395.3261366999</v>
      </c>
      <c r="CC45" s="349">
        <f t="shared" si="145"/>
        <v>27466.635221481822</v>
      </c>
      <c r="CD45" s="349">
        <f t="shared" si="145"/>
        <v>25196.722712641411</v>
      </c>
      <c r="CE45" s="349">
        <f t="shared" si="145"/>
        <v>26180.122497041193</v>
      </c>
      <c r="CF45" s="349">
        <f t="shared" si="145"/>
        <v>26464.442632485152</v>
      </c>
      <c r="CG45" s="349">
        <f t="shared" si="145"/>
        <v>27479.210011794297</v>
      </c>
      <c r="CH45" s="349">
        <f t="shared" si="145"/>
        <v>26796.031618060013</v>
      </c>
      <c r="CI45" s="349">
        <f t="shared" si="145"/>
        <v>27973.826838769775</v>
      </c>
      <c r="CJ45" s="349">
        <f t="shared" si="145"/>
        <v>28172.7441172168</v>
      </c>
      <c r="CK45" s="349">
        <f t="shared" si="145"/>
        <v>29235.052511257469</v>
      </c>
      <c r="CL45" s="349">
        <f t="shared" si="145"/>
        <v>28258.414506823483</v>
      </c>
      <c r="CM45" s="349">
        <f t="shared" si="145"/>
        <v>29489.853975161372</v>
      </c>
      <c r="CN45" s="349">
        <f t="shared" si="145"/>
        <v>29139.73916708901</v>
      </c>
      <c r="CO45" s="349">
        <f t="shared" si="145"/>
        <v>30243.412228444486</v>
      </c>
      <c r="CP45" s="349">
        <f t="shared" si="145"/>
        <v>29405.819452042684</v>
      </c>
      <c r="CQ45" s="349">
        <f t="shared" si="145"/>
        <v>30687.260300867354</v>
      </c>
      <c r="CR45" s="349">
        <f t="shared" si="145"/>
        <v>30322.929427626877</v>
      </c>
      <c r="CS45" s="349">
        <f t="shared" si="145"/>
        <v>31471.416041002369</v>
      </c>
      <c r="CT45" s="349">
        <f t="shared" si="145"/>
        <v>30767.944483302668</v>
      </c>
      <c r="CU45" s="349">
        <f t="shared" si="145"/>
        <v>31933.286124996379</v>
      </c>
      <c r="CV45" s="349">
        <f t="shared" si="145"/>
        <v>31554.161957335535</v>
      </c>
      <c r="CW45" s="349">
        <f t="shared" ref="CW45:DJ45" si="146" xml:space="preserve"> CW$42</f>
        <v>32749.281732645384</v>
      </c>
      <c r="CX45" s="349">
        <f t="shared" si="146"/>
        <v>31842.288778133054</v>
      </c>
      <c r="CY45" s="349">
        <f t="shared" si="146"/>
        <v>33229.9055941486</v>
      </c>
      <c r="CZ45" s="349">
        <f t="shared" si="146"/>
        <v>32835.387464992811</v>
      </c>
      <c r="DA45" s="349">
        <f t="shared" si="146"/>
        <v>34079.033895610548</v>
      </c>
      <c r="DB45" s="349">
        <f t="shared" si="146"/>
        <v>33135.213390103265</v>
      </c>
      <c r="DC45" s="349">
        <f t="shared" si="146"/>
        <v>34579.173013192463</v>
      </c>
      <c r="DD45" s="349">
        <f t="shared" si="146"/>
        <v>34168.635865975259</v>
      </c>
      <c r="DE45" s="349">
        <f t="shared" si="146"/>
        <v>35462.779328698256</v>
      </c>
      <c r="DF45" s="349">
        <f t="shared" si="146"/>
        <v>34480.63592594715</v>
      </c>
      <c r="DG45" s="349">
        <f t="shared" si="146"/>
        <v>35983.226100011867</v>
      </c>
      <c r="DH45" s="349">
        <f t="shared" si="146"/>
        <v>0</v>
      </c>
      <c r="DI45" s="349">
        <f t="shared" si="146"/>
        <v>0</v>
      </c>
      <c r="DJ45" s="349">
        <f t="shared" si="146"/>
        <v>0</v>
      </c>
    </row>
    <row r="46" spans="1:114" s="124" customFormat="1" x14ac:dyDescent="0.25">
      <c r="A46" s="301"/>
      <c r="B46" s="301"/>
      <c r="C46" s="302"/>
      <c r="E46" s="303" t="s">
        <v>299</v>
      </c>
      <c r="F46" s="303"/>
      <c r="G46" s="303"/>
      <c r="H46" s="303"/>
      <c r="I46" s="303"/>
      <c r="J46" s="303">
        <f t="shared" ref="J46:BU46" si="147">SUM(J44:J45)</f>
        <v>0</v>
      </c>
      <c r="K46" s="303">
        <f t="shared" si="147"/>
        <v>0</v>
      </c>
      <c r="L46" s="303">
        <f t="shared" si="147"/>
        <v>12748.960597826086</v>
      </c>
      <c r="M46" s="303">
        <f t="shared" si="147"/>
        <v>18570.051084486164</v>
      </c>
      <c r="N46" s="303">
        <f t="shared" si="147"/>
        <v>18896.468299505934</v>
      </c>
      <c r="O46" s="303">
        <f t="shared" si="147"/>
        <v>19407.700306883613</v>
      </c>
      <c r="P46" s="303">
        <f t="shared" si="147"/>
        <v>20032.173220296663</v>
      </c>
      <c r="Q46" s="303">
        <f t="shared" si="147"/>
        <v>19299.230305622972</v>
      </c>
      <c r="R46" s="303">
        <f t="shared" si="147"/>
        <v>19353.287641998137</v>
      </c>
      <c r="S46" s="303">
        <f t="shared" si="147"/>
        <v>19882.078904994705</v>
      </c>
      <c r="T46" s="303">
        <f t="shared" si="147"/>
        <v>20622.897700570029</v>
      </c>
      <c r="U46" s="303">
        <f t="shared" si="147"/>
        <v>20702.734440256187</v>
      </c>
      <c r="V46" s="303">
        <f t="shared" si="147"/>
        <v>21086.440968195999</v>
      </c>
      <c r="W46" s="303">
        <f t="shared" si="147"/>
        <v>21710.315189014349</v>
      </c>
      <c r="X46" s="303">
        <f t="shared" si="147"/>
        <v>22345.208721162031</v>
      </c>
      <c r="Y46" s="303">
        <f t="shared" si="147"/>
        <v>22240.961903278803</v>
      </c>
      <c r="Z46" s="303">
        <f t="shared" si="147"/>
        <v>22525.884234122979</v>
      </c>
      <c r="AA46" s="303">
        <f t="shared" si="147"/>
        <v>22841.576567258337</v>
      </c>
      <c r="AB46" s="303">
        <f t="shared" si="147"/>
        <v>23305.23237031691</v>
      </c>
      <c r="AC46" s="303">
        <f t="shared" si="147"/>
        <v>23232.500068416724</v>
      </c>
      <c r="AD46" s="303">
        <f t="shared" si="147"/>
        <v>23517.146595842205</v>
      </c>
      <c r="AE46" s="303">
        <f t="shared" si="147"/>
        <v>23788.769669733265</v>
      </c>
      <c r="AF46" s="303">
        <f t="shared" si="147"/>
        <v>24251.518258533582</v>
      </c>
      <c r="AG46" s="303">
        <f t="shared" si="147"/>
        <v>24175.832733519725</v>
      </c>
      <c r="AH46" s="303">
        <f t="shared" si="147"/>
        <v>24563.428008740135</v>
      </c>
      <c r="AI46" s="303">
        <f t="shared" si="147"/>
        <v>24663.298153941938</v>
      </c>
      <c r="AJ46" s="303">
        <f t="shared" si="147"/>
        <v>25236.22714841826</v>
      </c>
      <c r="AK46" s="303">
        <f t="shared" si="147"/>
        <v>25157.468487589893</v>
      </c>
      <c r="AL46" s="303">
        <f t="shared" si="147"/>
        <v>25465.699888546314</v>
      </c>
      <c r="AM46" s="303">
        <f t="shared" si="147"/>
        <v>25759.828755512557</v>
      </c>
      <c r="AN46" s="303">
        <f t="shared" si="147"/>
        <v>26260.919167914904</v>
      </c>
      <c r="AO46" s="303">
        <f t="shared" si="147"/>
        <v>26178.962589634673</v>
      </c>
      <c r="AP46" s="303">
        <f t="shared" si="147"/>
        <v>26499.709421477844</v>
      </c>
      <c r="AQ46" s="303">
        <f t="shared" si="147"/>
        <v>26805.781099899683</v>
      </c>
      <c r="AR46" s="303">
        <f t="shared" si="147"/>
        <v>27327.21779241812</v>
      </c>
      <c r="AS46" s="303">
        <f t="shared" si="147"/>
        <v>27241.933448413823</v>
      </c>
      <c r="AT46" s="303">
        <f t="shared" si="147"/>
        <v>27575.703887824624</v>
      </c>
      <c r="AU46" s="303">
        <f t="shared" si="147"/>
        <v>27894.203303737817</v>
      </c>
      <c r="AV46" s="303">
        <f t="shared" si="147"/>
        <v>28436.812416933644</v>
      </c>
      <c r="AW46" s="303">
        <f t="shared" si="147"/>
        <v>28348.065186572559</v>
      </c>
      <c r="AX46" s="303">
        <f t="shared" si="147"/>
        <v>28802.551129169333</v>
      </c>
      <c r="AY46" s="303">
        <f t="shared" si="147"/>
        <v>28919.656728698388</v>
      </c>
      <c r="AZ46" s="303">
        <f t="shared" si="147"/>
        <v>29591.461032678948</v>
      </c>
      <c r="BA46" s="303">
        <f t="shared" si="147"/>
        <v>29499.110308888801</v>
      </c>
      <c r="BB46" s="303">
        <f t="shared" si="147"/>
        <v>29860.535867345225</v>
      </c>
      <c r="BC46" s="303">
        <f t="shared" si="147"/>
        <v>30205.425095605449</v>
      </c>
      <c r="BD46" s="303">
        <f t="shared" si="147"/>
        <v>30792.993012364455</v>
      </c>
      <c r="BE46" s="303">
        <f t="shared" si="147"/>
        <v>30696.892478862039</v>
      </c>
      <c r="BF46" s="303">
        <f t="shared" si="147"/>
        <v>31072.993364308266</v>
      </c>
      <c r="BG46" s="303">
        <f t="shared" si="147"/>
        <v>31431.886478241664</v>
      </c>
      <c r="BH46" s="303">
        <f t="shared" si="147"/>
        <v>31458.389801465975</v>
      </c>
      <c r="BI46" s="303">
        <f t="shared" si="147"/>
        <v>32251.053962811748</v>
      </c>
      <c r="BJ46" s="303">
        <f t="shared" si="147"/>
        <v>32030.275402054263</v>
      </c>
      <c r="BK46" s="303">
        <f t="shared" si="147"/>
        <v>33012.456999512739</v>
      </c>
      <c r="BL46" s="303">
        <f t="shared" si="147"/>
        <v>33030.533874436158</v>
      </c>
      <c r="BM46" s="303">
        <f t="shared" si="147"/>
        <v>33560.576080428291</v>
      </c>
      <c r="BN46" s="303">
        <f t="shared" si="147"/>
        <v>33453.115277970348</v>
      </c>
      <c r="BO46" s="303">
        <f t="shared" si="147"/>
        <v>34230.6128804572</v>
      </c>
      <c r="BP46" s="303">
        <f t="shared" si="147"/>
        <v>34371.706002179111</v>
      </c>
      <c r="BQ46" s="303">
        <f t="shared" si="147"/>
        <v>34283.549243629765</v>
      </c>
      <c r="BR46" s="303">
        <f t="shared" si="147"/>
        <v>35013.826684027168</v>
      </c>
      <c r="BS46" s="303">
        <f t="shared" si="147"/>
        <v>35418.236427949319</v>
      </c>
      <c r="BT46" s="303">
        <f t="shared" si="147"/>
        <v>36107.206019583238</v>
      </c>
      <c r="BU46" s="303">
        <f t="shared" si="147"/>
        <v>35994.520586232524</v>
      </c>
      <c r="BV46" s="303">
        <f t="shared" ref="BV46:DJ46" si="148">SUM(BV44:BV45)</f>
        <v>36435.528452843675</v>
      </c>
      <c r="BW46" s="303">
        <f t="shared" si="148"/>
        <v>38524.75912074979</v>
      </c>
      <c r="BX46" s="303">
        <f t="shared" si="148"/>
        <v>38373.252076531455</v>
      </c>
      <c r="BY46" s="303">
        <f t="shared" si="148"/>
        <v>38949.301659274483</v>
      </c>
      <c r="BZ46" s="303">
        <f t="shared" si="148"/>
        <v>38220.1199326387</v>
      </c>
      <c r="CA46" s="303">
        <f t="shared" si="148"/>
        <v>39203.142535999272</v>
      </c>
      <c r="CB46" s="303">
        <f t="shared" si="148"/>
        <v>39442.48505898282</v>
      </c>
      <c r="CC46" s="303">
        <f t="shared" si="148"/>
        <v>40238.567223110804</v>
      </c>
      <c r="CD46" s="303">
        <f t="shared" si="148"/>
        <v>38487.030077874559</v>
      </c>
      <c r="CE46" s="303">
        <f t="shared" si="148"/>
        <v>38571.953339323853</v>
      </c>
      <c r="CF46" s="303">
        <f t="shared" si="148"/>
        <v>39339.912712997218</v>
      </c>
      <c r="CG46" s="303">
        <f t="shared" si="148"/>
        <v>40284.585479125824</v>
      </c>
      <c r="CH46" s="303">
        <f t="shared" si="148"/>
        <v>40092.423559250805</v>
      </c>
      <c r="CI46" s="303">
        <f t="shared" si="148"/>
        <v>41371.842647799785</v>
      </c>
      <c r="CJ46" s="303">
        <f t="shared" si="148"/>
        <v>41930.363873988827</v>
      </c>
      <c r="CK46" s="303">
        <f t="shared" si="148"/>
        <v>42867.025471201079</v>
      </c>
      <c r="CL46" s="303">
        <f t="shared" si="148"/>
        <v>42404.407657431933</v>
      </c>
      <c r="CM46" s="303">
        <f t="shared" si="148"/>
        <v>43619.061228573119</v>
      </c>
      <c r="CN46" s="303">
        <f t="shared" si="148"/>
        <v>43642.94604011919</v>
      </c>
      <c r="CO46" s="303">
        <f t="shared" si="148"/>
        <v>44343.286018971427</v>
      </c>
      <c r="CP46" s="303">
        <f t="shared" si="148"/>
        <v>44039.728594838409</v>
      </c>
      <c r="CQ46" s="303">
        <f t="shared" si="148"/>
        <v>45390.1700268887</v>
      </c>
      <c r="CR46" s="303">
        <f t="shared" si="148"/>
        <v>45415.024657561647</v>
      </c>
      <c r="CS46" s="303">
        <f t="shared" si="148"/>
        <v>46143.8012479186</v>
      </c>
      <c r="CT46" s="303">
        <f t="shared" si="148"/>
        <v>45996.049019271552</v>
      </c>
      <c r="CU46" s="303">
        <f t="shared" si="148"/>
        <v>47065.062100391136</v>
      </c>
      <c r="CV46" s="303">
        <f t="shared" si="148"/>
        <v>47259.056772907534</v>
      </c>
      <c r="CW46" s="303">
        <f t="shared" si="148"/>
        <v>48017.424615227093</v>
      </c>
      <c r="CX46" s="303">
        <f t="shared" si="148"/>
        <v>47688.715422961468</v>
      </c>
      <c r="CY46" s="303">
        <f t="shared" si="148"/>
        <v>49151.049983215133</v>
      </c>
      <c r="CZ46" s="303">
        <f t="shared" si="148"/>
        <v>49177.963986705239</v>
      </c>
      <c r="DA46" s="303">
        <f t="shared" si="148"/>
        <v>49967.124604478042</v>
      </c>
      <c r="DB46" s="303">
        <f t="shared" si="148"/>
        <v>49625.068500882553</v>
      </c>
      <c r="DC46" s="303">
        <f t="shared" si="148"/>
        <v>51146.779708244103</v>
      </c>
      <c r="DD46" s="303">
        <f t="shared" si="148"/>
        <v>51174.786528201068</v>
      </c>
      <c r="DE46" s="303">
        <f t="shared" si="148"/>
        <v>51995.990231589501</v>
      </c>
      <c r="DF46" s="303">
        <f t="shared" si="148"/>
        <v>51640.045278543083</v>
      </c>
      <c r="DG46" s="303">
        <f t="shared" si="148"/>
        <v>53223.544062985449</v>
      </c>
      <c r="DH46" s="303">
        <f t="shared" si="148"/>
        <v>17696.668573776326</v>
      </c>
      <c r="DI46" s="303">
        <f t="shared" si="148"/>
        <v>0</v>
      </c>
      <c r="DJ46" s="303">
        <f t="shared" si="148"/>
        <v>0</v>
      </c>
    </row>
    <row r="47" spans="1:114" s="375" customFormat="1" ht="14.4" x14ac:dyDescent="0.25">
      <c r="A47" s="287"/>
      <c r="B47" s="287"/>
      <c r="C47" s="288"/>
      <c r="D47" s="289"/>
      <c r="E47" s="373" t="str">
        <f xml:space="preserve"> LEFT(E46, LEN(E46) - 4)</f>
        <v>cash Paid</v>
      </c>
      <c r="F47" s="373"/>
      <c r="G47" s="374" t="s">
        <v>57</v>
      </c>
      <c r="H47" s="373">
        <f xml:space="preserve"> SUM(J47:BB47)</f>
        <v>-1034625.5436061929</v>
      </c>
      <c r="I47" s="373"/>
      <c r="J47" s="373">
        <f t="shared" ref="J47:BU47" si="149" xml:space="preserve"> -1 * J46</f>
        <v>0</v>
      </c>
      <c r="K47" s="373">
        <f t="shared" si="149"/>
        <v>0</v>
      </c>
      <c r="L47" s="373">
        <f t="shared" si="149"/>
        <v>-12748.960597826086</v>
      </c>
      <c r="M47" s="373">
        <f t="shared" si="149"/>
        <v>-18570.051084486164</v>
      </c>
      <c r="N47" s="373">
        <f t="shared" si="149"/>
        <v>-18896.468299505934</v>
      </c>
      <c r="O47" s="373">
        <f t="shared" si="149"/>
        <v>-19407.700306883613</v>
      </c>
      <c r="P47" s="373">
        <f t="shared" si="149"/>
        <v>-20032.173220296663</v>
      </c>
      <c r="Q47" s="373">
        <f t="shared" si="149"/>
        <v>-19299.230305622972</v>
      </c>
      <c r="R47" s="373">
        <f t="shared" si="149"/>
        <v>-19353.287641998137</v>
      </c>
      <c r="S47" s="373">
        <f t="shared" si="149"/>
        <v>-19882.078904994705</v>
      </c>
      <c r="T47" s="373">
        <f t="shared" si="149"/>
        <v>-20622.897700570029</v>
      </c>
      <c r="U47" s="373">
        <f t="shared" si="149"/>
        <v>-20702.734440256187</v>
      </c>
      <c r="V47" s="373">
        <f t="shared" si="149"/>
        <v>-21086.440968195999</v>
      </c>
      <c r="W47" s="373">
        <f t="shared" si="149"/>
        <v>-21710.315189014349</v>
      </c>
      <c r="X47" s="373">
        <f t="shared" si="149"/>
        <v>-22345.208721162031</v>
      </c>
      <c r="Y47" s="373">
        <f t="shared" si="149"/>
        <v>-22240.961903278803</v>
      </c>
      <c r="Z47" s="373">
        <f t="shared" si="149"/>
        <v>-22525.884234122979</v>
      </c>
      <c r="AA47" s="373">
        <f t="shared" si="149"/>
        <v>-22841.576567258337</v>
      </c>
      <c r="AB47" s="373">
        <f t="shared" si="149"/>
        <v>-23305.23237031691</v>
      </c>
      <c r="AC47" s="373">
        <f t="shared" si="149"/>
        <v>-23232.500068416724</v>
      </c>
      <c r="AD47" s="373">
        <f t="shared" si="149"/>
        <v>-23517.146595842205</v>
      </c>
      <c r="AE47" s="373">
        <f t="shared" si="149"/>
        <v>-23788.769669733265</v>
      </c>
      <c r="AF47" s="373">
        <f t="shared" si="149"/>
        <v>-24251.518258533582</v>
      </c>
      <c r="AG47" s="373">
        <f t="shared" si="149"/>
        <v>-24175.832733519725</v>
      </c>
      <c r="AH47" s="373">
        <f t="shared" si="149"/>
        <v>-24563.428008740135</v>
      </c>
      <c r="AI47" s="373">
        <f t="shared" si="149"/>
        <v>-24663.298153941938</v>
      </c>
      <c r="AJ47" s="373">
        <f t="shared" si="149"/>
        <v>-25236.22714841826</v>
      </c>
      <c r="AK47" s="373">
        <f t="shared" si="149"/>
        <v>-25157.468487589893</v>
      </c>
      <c r="AL47" s="373">
        <f t="shared" si="149"/>
        <v>-25465.699888546314</v>
      </c>
      <c r="AM47" s="373">
        <f t="shared" si="149"/>
        <v>-25759.828755512557</v>
      </c>
      <c r="AN47" s="373">
        <f t="shared" si="149"/>
        <v>-26260.919167914904</v>
      </c>
      <c r="AO47" s="373">
        <f t="shared" si="149"/>
        <v>-26178.962589634673</v>
      </c>
      <c r="AP47" s="373">
        <f t="shared" si="149"/>
        <v>-26499.709421477844</v>
      </c>
      <c r="AQ47" s="373">
        <f t="shared" si="149"/>
        <v>-26805.781099899683</v>
      </c>
      <c r="AR47" s="373">
        <f t="shared" si="149"/>
        <v>-27327.21779241812</v>
      </c>
      <c r="AS47" s="373">
        <f t="shared" si="149"/>
        <v>-27241.933448413823</v>
      </c>
      <c r="AT47" s="373">
        <f t="shared" si="149"/>
        <v>-27575.703887824624</v>
      </c>
      <c r="AU47" s="373">
        <f t="shared" si="149"/>
        <v>-27894.203303737817</v>
      </c>
      <c r="AV47" s="373">
        <f t="shared" si="149"/>
        <v>-28436.812416933644</v>
      </c>
      <c r="AW47" s="373">
        <f t="shared" si="149"/>
        <v>-28348.065186572559</v>
      </c>
      <c r="AX47" s="373">
        <f t="shared" si="149"/>
        <v>-28802.551129169333</v>
      </c>
      <c r="AY47" s="373">
        <f t="shared" si="149"/>
        <v>-28919.656728698388</v>
      </c>
      <c r="AZ47" s="373">
        <f t="shared" si="149"/>
        <v>-29591.461032678948</v>
      </c>
      <c r="BA47" s="373">
        <f t="shared" si="149"/>
        <v>-29499.110308888801</v>
      </c>
      <c r="BB47" s="373">
        <f t="shared" si="149"/>
        <v>-29860.535867345225</v>
      </c>
      <c r="BC47" s="373">
        <f t="shared" si="149"/>
        <v>-30205.425095605449</v>
      </c>
      <c r="BD47" s="373">
        <f t="shared" si="149"/>
        <v>-30792.993012364455</v>
      </c>
      <c r="BE47" s="373">
        <f t="shared" si="149"/>
        <v>-30696.892478862039</v>
      </c>
      <c r="BF47" s="373">
        <f t="shared" si="149"/>
        <v>-31072.993364308266</v>
      </c>
      <c r="BG47" s="373">
        <f t="shared" si="149"/>
        <v>-31431.886478241664</v>
      </c>
      <c r="BH47" s="373">
        <f t="shared" si="149"/>
        <v>-31458.389801465975</v>
      </c>
      <c r="BI47" s="373">
        <f t="shared" si="149"/>
        <v>-32251.053962811748</v>
      </c>
      <c r="BJ47" s="373">
        <f t="shared" si="149"/>
        <v>-32030.275402054263</v>
      </c>
      <c r="BK47" s="373">
        <f t="shared" si="149"/>
        <v>-33012.456999512739</v>
      </c>
      <c r="BL47" s="373">
        <f t="shared" si="149"/>
        <v>-33030.533874436158</v>
      </c>
      <c r="BM47" s="373">
        <f t="shared" si="149"/>
        <v>-33560.576080428291</v>
      </c>
      <c r="BN47" s="373">
        <f t="shared" si="149"/>
        <v>-33453.115277970348</v>
      </c>
      <c r="BO47" s="373">
        <f t="shared" si="149"/>
        <v>-34230.6128804572</v>
      </c>
      <c r="BP47" s="373">
        <f t="shared" si="149"/>
        <v>-34371.706002179111</v>
      </c>
      <c r="BQ47" s="373">
        <f t="shared" si="149"/>
        <v>-34283.549243629765</v>
      </c>
      <c r="BR47" s="373">
        <f t="shared" si="149"/>
        <v>-35013.826684027168</v>
      </c>
      <c r="BS47" s="373">
        <f t="shared" si="149"/>
        <v>-35418.236427949319</v>
      </c>
      <c r="BT47" s="373">
        <f t="shared" si="149"/>
        <v>-36107.206019583238</v>
      </c>
      <c r="BU47" s="373">
        <f t="shared" si="149"/>
        <v>-35994.520586232524</v>
      </c>
      <c r="BV47" s="373">
        <f t="shared" ref="BV47:EC47" si="150" xml:space="preserve"> -1 * BV46</f>
        <v>-36435.528452843675</v>
      </c>
      <c r="BW47" s="373">
        <f t="shared" si="150"/>
        <v>-38524.75912074979</v>
      </c>
      <c r="BX47" s="373">
        <f t="shared" si="150"/>
        <v>-38373.252076531455</v>
      </c>
      <c r="BY47" s="373">
        <f t="shared" si="150"/>
        <v>-38949.301659274483</v>
      </c>
      <c r="BZ47" s="373">
        <f t="shared" si="150"/>
        <v>-38220.1199326387</v>
      </c>
      <c r="CA47" s="373">
        <f t="shared" si="150"/>
        <v>-39203.142535999272</v>
      </c>
      <c r="CB47" s="373">
        <f t="shared" si="150"/>
        <v>-39442.48505898282</v>
      </c>
      <c r="CC47" s="373">
        <f t="shared" si="150"/>
        <v>-40238.567223110804</v>
      </c>
      <c r="CD47" s="373">
        <f t="shared" si="150"/>
        <v>-38487.030077874559</v>
      </c>
      <c r="CE47" s="373">
        <f t="shared" si="150"/>
        <v>-38571.953339323853</v>
      </c>
      <c r="CF47" s="373">
        <f t="shared" si="150"/>
        <v>-39339.912712997218</v>
      </c>
      <c r="CG47" s="373">
        <f t="shared" si="150"/>
        <v>-40284.585479125824</v>
      </c>
      <c r="CH47" s="373">
        <f t="shared" si="150"/>
        <v>-40092.423559250805</v>
      </c>
      <c r="CI47" s="373">
        <f t="shared" si="150"/>
        <v>-41371.842647799785</v>
      </c>
      <c r="CJ47" s="373">
        <f t="shared" si="150"/>
        <v>-41930.363873988827</v>
      </c>
      <c r="CK47" s="373">
        <f t="shared" si="150"/>
        <v>-42867.025471201079</v>
      </c>
      <c r="CL47" s="373">
        <f t="shared" si="150"/>
        <v>-42404.407657431933</v>
      </c>
      <c r="CM47" s="373">
        <f t="shared" si="150"/>
        <v>-43619.061228573119</v>
      </c>
      <c r="CN47" s="373">
        <f t="shared" si="150"/>
        <v>-43642.94604011919</v>
      </c>
      <c r="CO47" s="373">
        <f t="shared" si="150"/>
        <v>-44343.286018971427</v>
      </c>
      <c r="CP47" s="373">
        <f t="shared" si="150"/>
        <v>-44039.728594838409</v>
      </c>
      <c r="CQ47" s="373">
        <f t="shared" si="150"/>
        <v>-45390.1700268887</v>
      </c>
      <c r="CR47" s="373">
        <f t="shared" si="150"/>
        <v>-45415.024657561647</v>
      </c>
      <c r="CS47" s="373">
        <f t="shared" si="150"/>
        <v>-46143.8012479186</v>
      </c>
      <c r="CT47" s="373">
        <f t="shared" si="150"/>
        <v>-45996.049019271552</v>
      </c>
      <c r="CU47" s="373">
        <f t="shared" si="150"/>
        <v>-47065.062100391136</v>
      </c>
      <c r="CV47" s="373">
        <f t="shared" si="150"/>
        <v>-47259.056772907534</v>
      </c>
      <c r="CW47" s="373">
        <f t="shared" si="150"/>
        <v>-48017.424615227093</v>
      </c>
      <c r="CX47" s="373">
        <f t="shared" si="150"/>
        <v>-47688.715422961468</v>
      </c>
      <c r="CY47" s="373">
        <f t="shared" si="150"/>
        <v>-49151.049983215133</v>
      </c>
      <c r="CZ47" s="373">
        <f t="shared" si="150"/>
        <v>-49177.963986705239</v>
      </c>
      <c r="DA47" s="373">
        <f t="shared" si="150"/>
        <v>-49967.124604478042</v>
      </c>
      <c r="DB47" s="373">
        <f t="shared" si="150"/>
        <v>-49625.068500882553</v>
      </c>
      <c r="DC47" s="373">
        <f t="shared" si="150"/>
        <v>-51146.779708244103</v>
      </c>
      <c r="DD47" s="373">
        <f t="shared" si="150"/>
        <v>-51174.786528201068</v>
      </c>
      <c r="DE47" s="373">
        <f t="shared" si="150"/>
        <v>-51995.990231589501</v>
      </c>
      <c r="DF47" s="373">
        <f t="shared" si="150"/>
        <v>-51640.045278543083</v>
      </c>
      <c r="DG47" s="373">
        <f t="shared" si="150"/>
        <v>-53223.544062985449</v>
      </c>
      <c r="DH47" s="373">
        <f t="shared" si="150"/>
        <v>-17696.668573776326</v>
      </c>
      <c r="DI47" s="373">
        <f t="shared" si="150"/>
        <v>0</v>
      </c>
      <c r="DJ47" s="373">
        <f t="shared" si="150"/>
        <v>0</v>
      </c>
    </row>
    <row r="49" spans="1:114" ht="14.4" x14ac:dyDescent="0.25">
      <c r="A49" s="129"/>
      <c r="B49" s="129"/>
      <c r="C49" s="130"/>
      <c r="D49" s="131"/>
      <c r="E49" s="131" t="s">
        <v>296</v>
      </c>
      <c r="F49" s="131">
        <v>0</v>
      </c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1"/>
      <c r="AA49" s="131"/>
      <c r="AB49" s="131"/>
      <c r="AC49" s="131"/>
      <c r="AD49" s="131"/>
      <c r="AE49" s="131"/>
      <c r="AF49" s="131"/>
      <c r="AG49" s="131"/>
      <c r="AH49" s="131"/>
      <c r="AI49" s="131"/>
      <c r="AJ49" s="131"/>
      <c r="AK49" s="131"/>
      <c r="AL49" s="131"/>
      <c r="AM49" s="131"/>
      <c r="AN49" s="131"/>
      <c r="AO49" s="131"/>
      <c r="AP49" s="131"/>
      <c r="AQ49" s="131"/>
      <c r="AR49" s="131"/>
      <c r="AS49" s="131"/>
      <c r="AT49" s="131"/>
      <c r="AU49" s="131"/>
      <c r="AV49" s="131"/>
      <c r="AW49" s="131"/>
      <c r="AX49" s="131"/>
      <c r="AY49" s="131"/>
      <c r="AZ49" s="131"/>
      <c r="BA49" s="131"/>
      <c r="BB49" s="131"/>
      <c r="BC49" s="131"/>
      <c r="BD49" s="131"/>
      <c r="BE49" s="131"/>
      <c r="BF49" s="131"/>
      <c r="BG49" s="131"/>
      <c r="BH49" s="131"/>
      <c r="BI49" s="131"/>
      <c r="BJ49" s="131"/>
      <c r="BK49" s="131"/>
      <c r="BL49" s="131"/>
      <c r="BM49" s="131"/>
      <c r="BN49" s="131"/>
      <c r="BO49" s="131"/>
      <c r="BP49" s="131"/>
      <c r="BQ49" s="131"/>
      <c r="BR49" s="131"/>
      <c r="BS49" s="131"/>
      <c r="BT49" s="131"/>
      <c r="BU49" s="131"/>
      <c r="BV49" s="131"/>
      <c r="BW49" s="131"/>
      <c r="BX49" s="131"/>
      <c r="BY49" s="131"/>
      <c r="BZ49" s="131"/>
      <c r="CA49" s="131"/>
      <c r="CB49" s="131"/>
      <c r="CC49" s="131"/>
      <c r="CD49" s="131"/>
      <c r="CE49" s="131"/>
      <c r="CF49" s="131"/>
      <c r="CG49" s="131"/>
      <c r="CH49" s="131"/>
      <c r="CI49" s="131"/>
      <c r="CJ49" s="131"/>
      <c r="CK49" s="131"/>
      <c r="CL49" s="131"/>
      <c r="CM49" s="131"/>
      <c r="CN49" s="131"/>
      <c r="CO49" s="131"/>
      <c r="CP49" s="131"/>
      <c r="CQ49" s="131"/>
      <c r="CR49" s="131"/>
      <c r="CS49" s="131"/>
      <c r="CT49" s="131"/>
      <c r="CU49" s="131"/>
      <c r="CV49" s="131"/>
      <c r="CW49" s="131"/>
      <c r="CX49" s="131"/>
      <c r="CY49" s="131"/>
      <c r="CZ49" s="131"/>
      <c r="DA49" s="131"/>
      <c r="DB49" s="131"/>
      <c r="DC49" s="131"/>
      <c r="DD49" s="131"/>
      <c r="DE49" s="131"/>
      <c r="DF49" s="131"/>
      <c r="DG49" s="131"/>
      <c r="DH49" s="131"/>
      <c r="DI49" s="131"/>
      <c r="DJ49" s="131"/>
    </row>
    <row r="50" spans="1:114" s="118" customFormat="1" ht="14.4" x14ac:dyDescent="0.25">
      <c r="A50" s="7"/>
      <c r="B50" s="7"/>
      <c r="C50" s="8"/>
      <c r="D50" s="10"/>
      <c r="E50" s="279" t="str">
        <f>Time!E$34</f>
        <v>Acquisition / initial balance date flag</v>
      </c>
      <c r="F50" s="279">
        <f>Time!F$34</f>
        <v>0</v>
      </c>
      <c r="G50" s="279" t="str">
        <f>Time!G$34</f>
        <v>flag</v>
      </c>
      <c r="H50" s="279">
        <f>Time!H$34</f>
        <v>1</v>
      </c>
      <c r="I50" s="279">
        <f>Time!I$34</f>
        <v>0</v>
      </c>
      <c r="J50" s="279">
        <f>Time!J$34</f>
        <v>0</v>
      </c>
      <c r="K50" s="279">
        <f>Time!K$34</f>
        <v>1</v>
      </c>
      <c r="L50" s="279">
        <f>Time!L$34</f>
        <v>0</v>
      </c>
      <c r="M50" s="279">
        <f>Time!M$34</f>
        <v>0</v>
      </c>
      <c r="N50" s="279">
        <f>Time!N$34</f>
        <v>0</v>
      </c>
      <c r="O50" s="279">
        <f>Time!O$34</f>
        <v>0</v>
      </c>
      <c r="P50" s="279">
        <f>Time!P$34</f>
        <v>0</v>
      </c>
      <c r="Q50" s="279">
        <f>Time!Q$34</f>
        <v>0</v>
      </c>
      <c r="R50" s="279">
        <f>Time!R$34</f>
        <v>0</v>
      </c>
      <c r="S50" s="279">
        <f>Time!S$34</f>
        <v>0</v>
      </c>
      <c r="T50" s="279">
        <f>Time!T$34</f>
        <v>0</v>
      </c>
      <c r="U50" s="279">
        <f>Time!U$34</f>
        <v>0</v>
      </c>
      <c r="V50" s="279">
        <f>Time!V$34</f>
        <v>0</v>
      </c>
      <c r="W50" s="279">
        <f>Time!W$34</f>
        <v>0</v>
      </c>
      <c r="X50" s="279">
        <f>Time!X$34</f>
        <v>0</v>
      </c>
      <c r="Y50" s="279">
        <f>Time!Y$34</f>
        <v>0</v>
      </c>
      <c r="Z50" s="279">
        <f>Time!Z$34</f>
        <v>0</v>
      </c>
      <c r="AA50" s="279">
        <f>Time!AA$34</f>
        <v>0</v>
      </c>
      <c r="AB50" s="279">
        <f>Time!AB$34</f>
        <v>0</v>
      </c>
      <c r="AC50" s="279">
        <f>Time!AC$34</f>
        <v>0</v>
      </c>
      <c r="AD50" s="279">
        <f>Time!AD$34</f>
        <v>0</v>
      </c>
      <c r="AE50" s="279">
        <f>Time!AE$34</f>
        <v>0</v>
      </c>
      <c r="AF50" s="279">
        <f>Time!AF$34</f>
        <v>0</v>
      </c>
      <c r="AG50" s="279">
        <f>Time!AG$34</f>
        <v>0</v>
      </c>
      <c r="AH50" s="279">
        <f>Time!AH$34</f>
        <v>0</v>
      </c>
      <c r="AI50" s="279">
        <f>Time!AI$34</f>
        <v>0</v>
      </c>
      <c r="AJ50" s="279">
        <f>Time!AJ$34</f>
        <v>0</v>
      </c>
      <c r="AK50" s="279">
        <f>Time!AK$34</f>
        <v>0</v>
      </c>
      <c r="AL50" s="279">
        <f>Time!AL$34</f>
        <v>0</v>
      </c>
      <c r="AM50" s="279">
        <f>Time!AM$34</f>
        <v>0</v>
      </c>
      <c r="AN50" s="279">
        <f>Time!AN$34</f>
        <v>0</v>
      </c>
      <c r="AO50" s="279">
        <f>Time!AO$34</f>
        <v>0</v>
      </c>
      <c r="AP50" s="279">
        <f>Time!AP$34</f>
        <v>0</v>
      </c>
      <c r="AQ50" s="279">
        <f>Time!AQ$34</f>
        <v>0</v>
      </c>
      <c r="AR50" s="279">
        <f>Time!AR$34</f>
        <v>0</v>
      </c>
      <c r="AS50" s="279">
        <f>Time!AS$34</f>
        <v>0</v>
      </c>
      <c r="AT50" s="279">
        <f>Time!AT$34</f>
        <v>0</v>
      </c>
      <c r="AU50" s="279">
        <f>Time!AU$34</f>
        <v>0</v>
      </c>
      <c r="AV50" s="279">
        <f>Time!AV$34</f>
        <v>0</v>
      </c>
      <c r="AW50" s="279">
        <f>Time!AW$34</f>
        <v>0</v>
      </c>
      <c r="AX50" s="279">
        <f>Time!AX$34</f>
        <v>0</v>
      </c>
      <c r="AY50" s="279">
        <f>Time!AY$34</f>
        <v>0</v>
      </c>
      <c r="AZ50" s="279">
        <f>Time!AZ$34</f>
        <v>0</v>
      </c>
      <c r="BA50" s="279">
        <f>Time!BA$34</f>
        <v>0</v>
      </c>
      <c r="BB50" s="279">
        <f>Time!BB$34</f>
        <v>0</v>
      </c>
      <c r="BC50" s="279">
        <f>Time!BC$34</f>
        <v>0</v>
      </c>
      <c r="BD50" s="279">
        <f>Time!BD$34</f>
        <v>0</v>
      </c>
      <c r="BE50" s="279">
        <f>Time!BE$34</f>
        <v>0</v>
      </c>
      <c r="BF50" s="279">
        <f>Time!BF$34</f>
        <v>0</v>
      </c>
      <c r="BG50" s="279">
        <f>Time!BG$34</f>
        <v>0</v>
      </c>
      <c r="BH50" s="279">
        <f>Time!BH$34</f>
        <v>0</v>
      </c>
      <c r="BI50" s="279">
        <f>Time!BI$34</f>
        <v>0</v>
      </c>
      <c r="BJ50" s="279">
        <f>Time!BJ$34</f>
        <v>0</v>
      </c>
      <c r="BK50" s="279">
        <f>Time!BK$34</f>
        <v>0</v>
      </c>
      <c r="BL50" s="279">
        <f>Time!BL$34</f>
        <v>0</v>
      </c>
      <c r="BM50" s="279">
        <f>Time!BM$34</f>
        <v>0</v>
      </c>
      <c r="BN50" s="279">
        <f>Time!BN$34</f>
        <v>0</v>
      </c>
      <c r="BO50" s="279">
        <f>Time!BO$34</f>
        <v>0</v>
      </c>
      <c r="BP50" s="279">
        <f>Time!BP$34</f>
        <v>0</v>
      </c>
      <c r="BQ50" s="279">
        <f>Time!BQ$34</f>
        <v>0</v>
      </c>
      <c r="BR50" s="279">
        <f>Time!BR$34</f>
        <v>0</v>
      </c>
      <c r="BS50" s="279">
        <f>Time!BS$34</f>
        <v>0</v>
      </c>
      <c r="BT50" s="279">
        <f>Time!BT$34</f>
        <v>0</v>
      </c>
      <c r="BU50" s="279">
        <f>Time!BU$34</f>
        <v>0</v>
      </c>
      <c r="BV50" s="279">
        <f>Time!BV$34</f>
        <v>0</v>
      </c>
      <c r="BW50" s="279">
        <f>Time!BW$34</f>
        <v>0</v>
      </c>
      <c r="BX50" s="279">
        <f>Time!BX$34</f>
        <v>0</v>
      </c>
      <c r="BY50" s="279">
        <f>Time!BY$34</f>
        <v>0</v>
      </c>
      <c r="BZ50" s="279">
        <f>Time!BZ$34</f>
        <v>0</v>
      </c>
      <c r="CA50" s="279">
        <f>Time!CA$34</f>
        <v>0</v>
      </c>
      <c r="CB50" s="279">
        <f>Time!CB$34</f>
        <v>0</v>
      </c>
      <c r="CC50" s="279">
        <f>Time!CC$34</f>
        <v>0</v>
      </c>
      <c r="CD50" s="279">
        <f>Time!CD$34</f>
        <v>0</v>
      </c>
      <c r="CE50" s="279">
        <f>Time!CE$34</f>
        <v>0</v>
      </c>
      <c r="CF50" s="279">
        <f>Time!CF$34</f>
        <v>0</v>
      </c>
      <c r="CG50" s="279">
        <f>Time!CG$34</f>
        <v>0</v>
      </c>
      <c r="CH50" s="279">
        <f>Time!CH$34</f>
        <v>0</v>
      </c>
      <c r="CI50" s="279">
        <f>Time!CI$34</f>
        <v>0</v>
      </c>
      <c r="CJ50" s="279">
        <f>Time!CJ$34</f>
        <v>0</v>
      </c>
      <c r="CK50" s="279">
        <f>Time!CK$34</f>
        <v>0</v>
      </c>
      <c r="CL50" s="279">
        <f>Time!CL$34</f>
        <v>0</v>
      </c>
      <c r="CM50" s="279">
        <f>Time!CM$34</f>
        <v>0</v>
      </c>
      <c r="CN50" s="279">
        <f>Time!CN$34</f>
        <v>0</v>
      </c>
      <c r="CO50" s="279">
        <f>Time!CO$34</f>
        <v>0</v>
      </c>
      <c r="CP50" s="279">
        <f>Time!CP$34</f>
        <v>0</v>
      </c>
      <c r="CQ50" s="279">
        <f>Time!CQ$34</f>
        <v>0</v>
      </c>
      <c r="CR50" s="279">
        <f>Time!CR$34</f>
        <v>0</v>
      </c>
      <c r="CS50" s="279">
        <f>Time!CS$34</f>
        <v>0</v>
      </c>
      <c r="CT50" s="279">
        <f>Time!CT$34</f>
        <v>0</v>
      </c>
      <c r="CU50" s="279">
        <f>Time!CU$34</f>
        <v>0</v>
      </c>
      <c r="CV50" s="279">
        <f>Time!CV$34</f>
        <v>0</v>
      </c>
      <c r="CW50" s="279">
        <f>Time!CW$34</f>
        <v>0</v>
      </c>
      <c r="CX50" s="279">
        <f>Time!CX$34</f>
        <v>0</v>
      </c>
      <c r="CY50" s="279">
        <f>Time!CY$34</f>
        <v>0</v>
      </c>
      <c r="CZ50" s="279">
        <f>Time!CZ$34</f>
        <v>0</v>
      </c>
      <c r="DA50" s="279">
        <f>Time!DA$34</f>
        <v>0</v>
      </c>
      <c r="DB50" s="279">
        <f>Time!DB$34</f>
        <v>0</v>
      </c>
      <c r="DC50" s="279">
        <f>Time!DC$34</f>
        <v>0</v>
      </c>
      <c r="DD50" s="279">
        <f>Time!DD$34</f>
        <v>0</v>
      </c>
      <c r="DE50" s="279">
        <f>Time!DE$34</f>
        <v>0</v>
      </c>
      <c r="DF50" s="279">
        <f>Time!DF$34</f>
        <v>0</v>
      </c>
      <c r="DG50" s="279">
        <f>Time!DG$34</f>
        <v>0</v>
      </c>
      <c r="DH50" s="279">
        <f>Time!DH$34</f>
        <v>0</v>
      </c>
      <c r="DI50" s="279">
        <f>Time!DI$34</f>
        <v>0</v>
      </c>
      <c r="DJ50" s="279">
        <f>Time!DJ$34</f>
        <v>0</v>
      </c>
    </row>
    <row r="51" spans="1:114" ht="14.4" x14ac:dyDescent="0.25">
      <c r="A51" s="7"/>
      <c r="B51" s="7"/>
      <c r="C51" s="8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</row>
    <row r="52" spans="1:114" ht="14.4" x14ac:dyDescent="0.25">
      <c r="A52" s="7"/>
      <c r="B52" s="7"/>
      <c r="C52" s="8"/>
      <c r="D52" s="10"/>
      <c r="E52" s="10" t="s">
        <v>297</v>
      </c>
      <c r="F52" s="10"/>
      <c r="G52" s="10" t="s">
        <v>57</v>
      </c>
      <c r="H52" s="10"/>
      <c r="I52" s="10"/>
      <c r="J52" s="10">
        <f t="shared" ref="J52:BU52" si="151" xml:space="preserve"> I55</f>
        <v>0</v>
      </c>
      <c r="K52" s="10">
        <f t="shared" si="151"/>
        <v>0</v>
      </c>
      <c r="L52" s="10">
        <f t="shared" si="151"/>
        <v>0</v>
      </c>
      <c r="M52" s="10">
        <f t="shared" si="151"/>
        <v>6168.8519021739139</v>
      </c>
      <c r="N52" s="10">
        <f t="shared" si="151"/>
        <v>6000.5802495059324</v>
      </c>
      <c r="O52" s="10">
        <f t="shared" si="151"/>
        <v>6447.9440250000007</v>
      </c>
      <c r="P52" s="10">
        <f t="shared" si="151"/>
        <v>6373.6506304345676</v>
      </c>
      <c r="Q52" s="10">
        <f t="shared" si="151"/>
        <v>6608.9625434816589</v>
      </c>
      <c r="R52" s="10">
        <f t="shared" si="151"/>
        <v>6140.4521429716042</v>
      </c>
      <c r="S52" s="10">
        <f t="shared" si="151"/>
        <v>6498.1158191933791</v>
      </c>
      <c r="T52" s="10">
        <f t="shared" si="151"/>
        <v>6582.2769274432794</v>
      </c>
      <c r="U52" s="10">
        <f t="shared" si="151"/>
        <v>6793.848761190362</v>
      </c>
      <c r="V52" s="10">
        <f t="shared" si="151"/>
        <v>6730.1059737415271</v>
      </c>
      <c r="W52" s="10">
        <f t="shared" si="151"/>
        <v>7178.1674972272376</v>
      </c>
      <c r="X52" s="10">
        <f t="shared" si="151"/>
        <v>7146.9578812067775</v>
      </c>
      <c r="Y52" s="10">
        <f t="shared" si="151"/>
        <v>7353.9923419138358</v>
      </c>
      <c r="Z52" s="10">
        <f t="shared" si="151"/>
        <v>7203.3723684024008</v>
      </c>
      <c r="AA52" s="10">
        <f t="shared" si="151"/>
        <v>7661.2559328602911</v>
      </c>
      <c r="AB52" s="10">
        <f t="shared" si="151"/>
        <v>7465.7314595400276</v>
      </c>
      <c r="AC52" s="10">
        <f t="shared" si="151"/>
        <v>7664.2746342468745</v>
      </c>
      <c r="AD52" s="10">
        <f t="shared" si="151"/>
        <v>7533.0123068563807</v>
      </c>
      <c r="AE52" s="10">
        <f t="shared" si="151"/>
        <v>7992.0671444929103</v>
      </c>
      <c r="AF52" s="10">
        <f t="shared" si="151"/>
        <v>7768.8700943805052</v>
      </c>
      <c r="AG52" s="10">
        <f t="shared" si="151"/>
        <v>7975.4749181385851</v>
      </c>
      <c r="AH52" s="10">
        <f t="shared" si="151"/>
        <v>7838.8828138940989</v>
      </c>
      <c r="AI52" s="10">
        <f t="shared" si="151"/>
        <v>8225.1861613996953</v>
      </c>
      <c r="AJ52" s="10">
        <f t="shared" si="151"/>
        <v>8084.3173733814328</v>
      </c>
      <c r="AK52" s="10">
        <f t="shared" si="151"/>
        <v>8299.3111814694385</v>
      </c>
      <c r="AL52" s="10">
        <f t="shared" si="151"/>
        <v>8157.1728900582857</v>
      </c>
      <c r="AM52" s="10">
        <f t="shared" si="151"/>
        <v>8654.2634992440107</v>
      </c>
      <c r="AN52" s="10">
        <f t="shared" si="151"/>
        <v>8412.5730768533831</v>
      </c>
      <c r="AO52" s="10">
        <f t="shared" si="151"/>
        <v>8636.2964956749311</v>
      </c>
      <c r="AP52" s="10">
        <f t="shared" si="151"/>
        <v>8488.3868196579388</v>
      </c>
      <c r="AQ52" s="10">
        <f t="shared" si="151"/>
        <v>9005.6613009099565</v>
      </c>
      <c r="AR52" s="10">
        <f t="shared" si="151"/>
        <v>8754.157278191673</v>
      </c>
      <c r="AS52" s="10">
        <f t="shared" si="151"/>
        <v>8986.9647649482758</v>
      </c>
      <c r="AT52" s="10">
        <f t="shared" si="151"/>
        <v>8833.0493629671982</v>
      </c>
      <c r="AU52" s="10">
        <f t="shared" si="151"/>
        <v>9371.3272624287129</v>
      </c>
      <c r="AV52" s="10">
        <f t="shared" si="151"/>
        <v>9109.6111678569396</v>
      </c>
      <c r="AW52" s="10">
        <f t="shared" si="151"/>
        <v>9351.8715721338885</v>
      </c>
      <c r="AX52" s="10">
        <f t="shared" si="151"/>
        <v>9191.7065876316119</v>
      </c>
      <c r="AY52" s="10">
        <f t="shared" si="151"/>
        <v>9644.6776433792038</v>
      </c>
      <c r="AZ52" s="10">
        <f t="shared" si="151"/>
        <v>9479.4979108127191</v>
      </c>
      <c r="BA52" s="10">
        <f t="shared" si="151"/>
        <v>9731.5950589675267</v>
      </c>
      <c r="BB52" s="10">
        <f t="shared" si="151"/>
        <v>9564.9267338328755</v>
      </c>
      <c r="BC52" s="10">
        <f t="shared" si="151"/>
        <v>10147.804566756171</v>
      </c>
      <c r="BD52" s="10">
        <f t="shared" si="151"/>
        <v>9864.4035387783333</v>
      </c>
      <c r="BE52" s="10">
        <f t="shared" si="151"/>
        <v>10126.736842057802</v>
      </c>
      <c r="BF52" s="10">
        <f t="shared" si="151"/>
        <v>9953.3011145826931</v>
      </c>
      <c r="BG52" s="10">
        <f t="shared" si="151"/>
        <v>10559.846124862783</v>
      </c>
      <c r="BH52" s="10">
        <f t="shared" si="151"/>
        <v>10264.937878710931</v>
      </c>
      <c r="BI52" s="10">
        <f t="shared" si="151"/>
        <v>10254.896091655664</v>
      </c>
      <c r="BJ52" s="10">
        <f t="shared" si="151"/>
        <v>10643.302195720687</v>
      </c>
      <c r="BK52" s="10">
        <f t="shared" si="151"/>
        <v>10693.486603166792</v>
      </c>
      <c r="BL52" s="10">
        <f t="shared" si="151"/>
        <v>10976.542817875052</v>
      </c>
      <c r="BM52" s="10">
        <f t="shared" si="151"/>
        <v>10671.285995110207</v>
      </c>
      <c r="BN52" s="10">
        <f t="shared" si="151"/>
        <v>11075.462944508756</v>
      </c>
      <c r="BO52" s="10">
        <f t="shared" si="151"/>
        <v>11005.402786948325</v>
      </c>
      <c r="BP52" s="10">
        <f t="shared" si="151"/>
        <v>11422.234472217482</v>
      </c>
      <c r="BQ52" s="10">
        <f t="shared" si="151"/>
        <v>11104.582998368525</v>
      </c>
      <c r="BR52" s="10">
        <f t="shared" si="151"/>
        <v>11215.628828352215</v>
      </c>
      <c r="BS52" s="10">
        <f t="shared" si="151"/>
        <v>11899.098927837476</v>
      </c>
      <c r="BT52" s="10">
        <f t="shared" si="151"/>
        <v>11566.788934481243</v>
      </c>
      <c r="BU52" s="10">
        <f t="shared" si="151"/>
        <v>11874.395363759031</v>
      </c>
      <c r="BV52" s="10">
        <f t="shared" ref="BV52:DJ52" si="152" xml:space="preserve"> BU55</f>
        <v>11671.028333454909</v>
      </c>
      <c r="BW52" s="10">
        <f t="shared" si="152"/>
        <v>12382.250059694379</v>
      </c>
      <c r="BX52" s="10">
        <f t="shared" si="152"/>
        <v>12856.971669371509</v>
      </c>
      <c r="BY52" s="10">
        <f t="shared" si="152"/>
        <v>12346.587293787074</v>
      </c>
      <c r="BZ52" s="10">
        <f t="shared" si="152"/>
        <v>12872.281144590685</v>
      </c>
      <c r="CA52" s="10">
        <f t="shared" si="152"/>
        <v>12673.919394024007</v>
      </c>
      <c r="CB52" s="10">
        <f t="shared" si="152"/>
        <v>13047.158922282921</v>
      </c>
      <c r="CC52" s="10">
        <f t="shared" si="152"/>
        <v>12771.932001628986</v>
      </c>
      <c r="CD52" s="10">
        <f t="shared" si="152"/>
        <v>13290.307365233144</v>
      </c>
      <c r="CE52" s="10">
        <f t="shared" si="152"/>
        <v>12391.830842282659</v>
      </c>
      <c r="CF52" s="10">
        <f t="shared" si="152"/>
        <v>12875.470080512066</v>
      </c>
      <c r="CG52" s="10">
        <f t="shared" si="152"/>
        <v>12805.375467331527</v>
      </c>
      <c r="CH52" s="10">
        <f t="shared" si="152"/>
        <v>13296.391941190792</v>
      </c>
      <c r="CI52" s="10">
        <f t="shared" si="152"/>
        <v>13398.01580903001</v>
      </c>
      <c r="CJ52" s="10">
        <f t="shared" si="152"/>
        <v>13757.619756772023</v>
      </c>
      <c r="CK52" s="10">
        <f t="shared" si="152"/>
        <v>13631.97295994361</v>
      </c>
      <c r="CL52" s="10">
        <f t="shared" si="152"/>
        <v>14145.993150608454</v>
      </c>
      <c r="CM52" s="10">
        <f t="shared" si="152"/>
        <v>14129.207253411747</v>
      </c>
      <c r="CN52" s="10">
        <f t="shared" si="152"/>
        <v>14503.206873030183</v>
      </c>
      <c r="CO52" s="10">
        <f t="shared" si="152"/>
        <v>14099.873790526945</v>
      </c>
      <c r="CP52" s="10">
        <f t="shared" si="152"/>
        <v>14633.909142795725</v>
      </c>
      <c r="CQ52" s="10">
        <f t="shared" si="152"/>
        <v>14702.909726021346</v>
      </c>
      <c r="CR52" s="10">
        <f t="shared" si="152"/>
        <v>15092.09522993477</v>
      </c>
      <c r="CS52" s="10">
        <f t="shared" si="152"/>
        <v>14672.385206916231</v>
      </c>
      <c r="CT52" s="10">
        <f t="shared" si="152"/>
        <v>15228.104535968887</v>
      </c>
      <c r="CU52" s="10">
        <f t="shared" si="152"/>
        <v>15131.775975394761</v>
      </c>
      <c r="CV52" s="10">
        <f t="shared" si="152"/>
        <v>15704.894815571999</v>
      </c>
      <c r="CW52" s="10">
        <f t="shared" si="152"/>
        <v>15268.142882581713</v>
      </c>
      <c r="CX52" s="10">
        <f t="shared" si="152"/>
        <v>15846.426644828418</v>
      </c>
      <c r="CY52" s="10">
        <f t="shared" si="152"/>
        <v>15921.144389066532</v>
      </c>
      <c r="CZ52" s="10">
        <f t="shared" si="152"/>
        <v>16342.576521712428</v>
      </c>
      <c r="DA52" s="10">
        <f t="shared" si="152"/>
        <v>15888.090708867494</v>
      </c>
      <c r="DB52" s="10">
        <f t="shared" si="152"/>
        <v>16489.855110779288</v>
      </c>
      <c r="DC52" s="10">
        <f t="shared" si="152"/>
        <v>16567.60669505164</v>
      </c>
      <c r="DD52" s="10">
        <f t="shared" si="152"/>
        <v>17006.150662225809</v>
      </c>
      <c r="DE52" s="10">
        <f t="shared" si="152"/>
        <v>16533.210902891245</v>
      </c>
      <c r="DF52" s="10">
        <f t="shared" si="152"/>
        <v>17159.409352595932</v>
      </c>
      <c r="DG52" s="10">
        <f t="shared" si="152"/>
        <v>17240.317962973582</v>
      </c>
      <c r="DH52" s="10">
        <f t="shared" si="152"/>
        <v>17696.668573776326</v>
      </c>
      <c r="DI52" s="10">
        <f t="shared" si="152"/>
        <v>0</v>
      </c>
      <c r="DJ52" s="10">
        <f t="shared" si="152"/>
        <v>0</v>
      </c>
    </row>
    <row r="53" spans="1:114" ht="14.4" x14ac:dyDescent="0.25">
      <c r="A53" s="7"/>
      <c r="B53" s="7"/>
      <c r="C53" s="8"/>
      <c r="D53" s="9" t="s">
        <v>74</v>
      </c>
      <c r="E53" s="380" t="str">
        <f t="shared" ref="E53:AJ53" si="153" xml:space="preserve"> E$33</f>
        <v>Operating cost POS</v>
      </c>
      <c r="F53" s="380">
        <f t="shared" si="153"/>
        <v>0</v>
      </c>
      <c r="G53" s="380" t="str">
        <f t="shared" si="153"/>
        <v>$ 000s</v>
      </c>
      <c r="H53" s="380">
        <f t="shared" si="153"/>
        <v>0</v>
      </c>
      <c r="I53" s="380">
        <f t="shared" si="153"/>
        <v>0</v>
      </c>
      <c r="J53" s="380">
        <f t="shared" si="153"/>
        <v>0</v>
      </c>
      <c r="K53" s="380">
        <f t="shared" si="153"/>
        <v>0</v>
      </c>
      <c r="L53" s="380">
        <f t="shared" si="153"/>
        <v>18917.8125</v>
      </c>
      <c r="M53" s="380">
        <f t="shared" si="153"/>
        <v>18401.77943181818</v>
      </c>
      <c r="N53" s="380">
        <f t="shared" si="153"/>
        <v>19343.832075000002</v>
      </c>
      <c r="O53" s="380">
        <f t="shared" si="153"/>
        <v>19333.40691231818</v>
      </c>
      <c r="P53" s="380">
        <f t="shared" si="153"/>
        <v>20267.485133343755</v>
      </c>
      <c r="Q53" s="380">
        <f t="shared" si="153"/>
        <v>18830.719905112917</v>
      </c>
      <c r="R53" s="380">
        <f t="shared" si="153"/>
        <v>19710.951318219912</v>
      </c>
      <c r="S53" s="380">
        <f t="shared" si="153"/>
        <v>19966.240013244606</v>
      </c>
      <c r="T53" s="380">
        <f t="shared" si="153"/>
        <v>20834.469534317112</v>
      </c>
      <c r="U53" s="380">
        <f t="shared" si="153"/>
        <v>20638.991652807352</v>
      </c>
      <c r="V53" s="380">
        <f t="shared" si="153"/>
        <v>21534.502491681709</v>
      </c>
      <c r="W53" s="380">
        <f t="shared" si="153"/>
        <v>21679.105572993889</v>
      </c>
      <c r="X53" s="380">
        <f t="shared" si="153"/>
        <v>22552.243181869089</v>
      </c>
      <c r="Y53" s="380">
        <f t="shared" si="153"/>
        <v>22090.341929767368</v>
      </c>
      <c r="Z53" s="380">
        <f t="shared" si="153"/>
        <v>22983.76779858087</v>
      </c>
      <c r="AA53" s="380">
        <f t="shared" si="153"/>
        <v>22646.052093938073</v>
      </c>
      <c r="AB53" s="380">
        <f t="shared" si="153"/>
        <v>23503.775545023756</v>
      </c>
      <c r="AC53" s="380">
        <f t="shared" si="153"/>
        <v>23101.237741026231</v>
      </c>
      <c r="AD53" s="380">
        <f t="shared" si="153"/>
        <v>23976.201433478735</v>
      </c>
      <c r="AE53" s="380">
        <f t="shared" si="153"/>
        <v>23565.57261962086</v>
      </c>
      <c r="AF53" s="380">
        <f t="shared" si="153"/>
        <v>24458.123082291662</v>
      </c>
      <c r="AG53" s="380">
        <f t="shared" si="153"/>
        <v>24039.240629275238</v>
      </c>
      <c r="AH53" s="380">
        <f t="shared" si="153"/>
        <v>24949.731356245728</v>
      </c>
      <c r="AI53" s="380">
        <f t="shared" si="153"/>
        <v>24522.429365923676</v>
      </c>
      <c r="AJ53" s="380">
        <f t="shared" si="153"/>
        <v>25451.220956506262</v>
      </c>
      <c r="AK53" s="380">
        <f t="shared" ref="AK53:BP53" si="154" xml:space="preserve"> AK$33</f>
        <v>25015.330196178737</v>
      </c>
      <c r="AL53" s="380">
        <f t="shared" si="154"/>
        <v>25962.790497732043</v>
      </c>
      <c r="AM53" s="380">
        <f t="shared" si="154"/>
        <v>25518.138333121933</v>
      </c>
      <c r="AN53" s="380">
        <f t="shared" si="154"/>
        <v>26484.642586736452</v>
      </c>
      <c r="AO53" s="380">
        <f t="shared" si="154"/>
        <v>26031.052913617681</v>
      </c>
      <c r="AP53" s="380">
        <f t="shared" si="154"/>
        <v>27016.983902729859</v>
      </c>
      <c r="AQ53" s="380">
        <f t="shared" si="154"/>
        <v>26554.277077181399</v>
      </c>
      <c r="AR53" s="380">
        <f t="shared" si="154"/>
        <v>27560.025279174726</v>
      </c>
      <c r="AS53" s="380">
        <f t="shared" si="154"/>
        <v>27088.018046432746</v>
      </c>
      <c r="AT53" s="380">
        <f t="shared" si="154"/>
        <v>28113.981787286139</v>
      </c>
      <c r="AU53" s="380">
        <f t="shared" si="154"/>
        <v>27632.487209166044</v>
      </c>
      <c r="AV53" s="380">
        <f t="shared" si="154"/>
        <v>28679.072821210593</v>
      </c>
      <c r="AW53" s="380">
        <f t="shared" si="154"/>
        <v>28187.900202070286</v>
      </c>
      <c r="AX53" s="380">
        <f t="shared" si="154"/>
        <v>29255.522184916928</v>
      </c>
      <c r="AY53" s="380">
        <f t="shared" si="154"/>
        <v>28754.4769961319</v>
      </c>
      <c r="AZ53" s="380">
        <f t="shared" si="154"/>
        <v>29843.558180833759</v>
      </c>
      <c r="BA53" s="380">
        <f t="shared" si="154"/>
        <v>29332.44198375415</v>
      </c>
      <c r="BB53" s="380">
        <f t="shared" si="154"/>
        <v>30443.413700268524</v>
      </c>
      <c r="BC53" s="380">
        <f t="shared" si="154"/>
        <v>29922.024067627615</v>
      </c>
      <c r="BD53" s="380">
        <f t="shared" si="154"/>
        <v>31055.326315643921</v>
      </c>
      <c r="BE53" s="380">
        <f t="shared" si="154"/>
        <v>30523.45675138693</v>
      </c>
      <c r="BF53" s="380">
        <f t="shared" si="154"/>
        <v>31679.538374588359</v>
      </c>
      <c r="BG53" s="380">
        <f t="shared" si="154"/>
        <v>31136.978232089808</v>
      </c>
      <c r="BH53" s="380">
        <f t="shared" si="154"/>
        <v>31448.348014410709</v>
      </c>
      <c r="BI53" s="380">
        <f t="shared" si="154"/>
        <v>32639.460066876767</v>
      </c>
      <c r="BJ53" s="380">
        <f t="shared" si="154"/>
        <v>32080.459809500368</v>
      </c>
      <c r="BK53" s="380">
        <f t="shared" si="154"/>
        <v>33295.513214220999</v>
      </c>
      <c r="BL53" s="380">
        <f t="shared" si="154"/>
        <v>32725.277051671317</v>
      </c>
      <c r="BM53" s="380">
        <f t="shared" si="154"/>
        <v>33964.753029826839</v>
      </c>
      <c r="BN53" s="380">
        <f t="shared" si="154"/>
        <v>33383.055120409917</v>
      </c>
      <c r="BO53" s="380">
        <f t="shared" si="154"/>
        <v>34647.444565726357</v>
      </c>
      <c r="BP53" s="380">
        <f t="shared" si="154"/>
        <v>34054.054528330154</v>
      </c>
      <c r="BQ53" s="380">
        <f t="shared" ref="BQ53:CV53" si="155" xml:space="preserve"> BQ$33</f>
        <v>34394.595073613455</v>
      </c>
      <c r="BR53" s="380">
        <f t="shared" si="155"/>
        <v>35697.296783512429</v>
      </c>
      <c r="BS53" s="380">
        <f t="shared" si="155"/>
        <v>35085.926434593086</v>
      </c>
      <c r="BT53" s="380">
        <f t="shared" si="155"/>
        <v>36414.812448861026</v>
      </c>
      <c r="BU53" s="380">
        <f t="shared" si="155"/>
        <v>35791.153555928402</v>
      </c>
      <c r="BV53" s="380">
        <f t="shared" si="155"/>
        <v>37146.750179083145</v>
      </c>
      <c r="BW53" s="380">
        <f t="shared" si="155"/>
        <v>38999.48073042692</v>
      </c>
      <c r="BX53" s="380">
        <f t="shared" si="155"/>
        <v>37862.867700947019</v>
      </c>
      <c r="BY53" s="380">
        <f t="shared" si="155"/>
        <v>39474.995510078094</v>
      </c>
      <c r="BZ53" s="380">
        <f t="shared" si="155"/>
        <v>38021.758182072022</v>
      </c>
      <c r="CA53" s="380">
        <f t="shared" si="155"/>
        <v>39576.382064258185</v>
      </c>
      <c r="CB53" s="380">
        <f t="shared" si="155"/>
        <v>39167.258138328885</v>
      </c>
      <c r="CC53" s="380">
        <f t="shared" si="155"/>
        <v>40756.942586714962</v>
      </c>
      <c r="CD53" s="380">
        <f t="shared" si="155"/>
        <v>37588.553554924074</v>
      </c>
      <c r="CE53" s="380">
        <f t="shared" si="155"/>
        <v>39055.59257755326</v>
      </c>
      <c r="CF53" s="380">
        <f t="shared" si="155"/>
        <v>39269.818099816679</v>
      </c>
      <c r="CG53" s="380">
        <f t="shared" si="155"/>
        <v>40775.601952985089</v>
      </c>
      <c r="CH53" s="380">
        <f t="shared" si="155"/>
        <v>40194.047427090023</v>
      </c>
      <c r="CI53" s="380">
        <f t="shared" si="155"/>
        <v>41731.446595541798</v>
      </c>
      <c r="CJ53" s="380">
        <f t="shared" si="155"/>
        <v>41804.717077160414</v>
      </c>
      <c r="CK53" s="380">
        <f t="shared" si="155"/>
        <v>43381.045661865923</v>
      </c>
      <c r="CL53" s="380">
        <f t="shared" si="155"/>
        <v>42387.621760235226</v>
      </c>
      <c r="CM53" s="380">
        <f t="shared" si="155"/>
        <v>43993.060848191555</v>
      </c>
      <c r="CN53" s="380">
        <f t="shared" si="155"/>
        <v>43239.612957615951</v>
      </c>
      <c r="CO53" s="380">
        <f t="shared" si="155"/>
        <v>44877.321371240207</v>
      </c>
      <c r="CP53" s="380">
        <f t="shared" si="155"/>
        <v>44108.72917806403</v>
      </c>
      <c r="CQ53" s="380">
        <f t="shared" si="155"/>
        <v>45779.355530802124</v>
      </c>
      <c r="CR53" s="380">
        <f t="shared" si="155"/>
        <v>44995.314634543109</v>
      </c>
      <c r="CS53" s="380">
        <f t="shared" si="155"/>
        <v>46699.520576971256</v>
      </c>
      <c r="CT53" s="380">
        <f t="shared" si="155"/>
        <v>45899.720458697426</v>
      </c>
      <c r="CU53" s="380">
        <f t="shared" si="155"/>
        <v>47638.180940568374</v>
      </c>
      <c r="CV53" s="380">
        <f t="shared" si="155"/>
        <v>46822.304839917248</v>
      </c>
      <c r="CW53" s="380">
        <f t="shared" ref="CW53:DJ53" si="156" xml:space="preserve"> CW$33</f>
        <v>48595.708377473798</v>
      </c>
      <c r="CX53" s="380">
        <f t="shared" si="156"/>
        <v>47763.433167199582</v>
      </c>
      <c r="CY53" s="380">
        <f t="shared" si="156"/>
        <v>49572.482115861028</v>
      </c>
      <c r="CZ53" s="380">
        <f t="shared" si="156"/>
        <v>48723.478173860305</v>
      </c>
      <c r="DA53" s="380">
        <f t="shared" si="156"/>
        <v>50568.889006389843</v>
      </c>
      <c r="DB53" s="380">
        <f t="shared" si="156"/>
        <v>49702.820085154897</v>
      </c>
      <c r="DC53" s="380">
        <f t="shared" si="156"/>
        <v>51585.323675418273</v>
      </c>
      <c r="DD53" s="380">
        <f t="shared" si="156"/>
        <v>50701.846768866511</v>
      </c>
      <c r="DE53" s="380">
        <f t="shared" si="156"/>
        <v>52622.188681294188</v>
      </c>
      <c r="DF53" s="380">
        <f t="shared" si="156"/>
        <v>51720.953888920732</v>
      </c>
      <c r="DG53" s="380">
        <f t="shared" si="156"/>
        <v>53679.8946737882</v>
      </c>
      <c r="DH53" s="380">
        <f t="shared" si="156"/>
        <v>0</v>
      </c>
      <c r="DI53" s="380">
        <f t="shared" si="156"/>
        <v>0</v>
      </c>
      <c r="DJ53" s="380">
        <f t="shared" si="156"/>
        <v>0</v>
      </c>
    </row>
    <row r="54" spans="1:114" ht="14.4" x14ac:dyDescent="0.25">
      <c r="A54" s="7"/>
      <c r="B54" s="7"/>
      <c r="C54" s="8"/>
      <c r="D54" s="9" t="s">
        <v>52</v>
      </c>
      <c r="E54" s="380" t="str">
        <f t="shared" ref="E54:AJ54" si="157" xml:space="preserve"> E$46</f>
        <v>cash Paid POS</v>
      </c>
      <c r="F54" s="380">
        <f t="shared" si="157"/>
        <v>0</v>
      </c>
      <c r="G54" s="380">
        <f t="shared" si="157"/>
        <v>0</v>
      </c>
      <c r="H54" s="380">
        <f t="shared" si="157"/>
        <v>0</v>
      </c>
      <c r="I54" s="380">
        <f t="shared" si="157"/>
        <v>0</v>
      </c>
      <c r="J54" s="380">
        <f t="shared" si="157"/>
        <v>0</v>
      </c>
      <c r="K54" s="380">
        <f t="shared" si="157"/>
        <v>0</v>
      </c>
      <c r="L54" s="380">
        <f t="shared" si="157"/>
        <v>12748.960597826086</v>
      </c>
      <c r="M54" s="380">
        <f t="shared" si="157"/>
        <v>18570.051084486164</v>
      </c>
      <c r="N54" s="380">
        <f t="shared" si="157"/>
        <v>18896.468299505934</v>
      </c>
      <c r="O54" s="380">
        <f t="shared" si="157"/>
        <v>19407.700306883613</v>
      </c>
      <c r="P54" s="380">
        <f t="shared" si="157"/>
        <v>20032.173220296663</v>
      </c>
      <c r="Q54" s="380">
        <f t="shared" si="157"/>
        <v>19299.230305622972</v>
      </c>
      <c r="R54" s="380">
        <f t="shared" si="157"/>
        <v>19353.287641998137</v>
      </c>
      <c r="S54" s="380">
        <f t="shared" si="157"/>
        <v>19882.078904994705</v>
      </c>
      <c r="T54" s="380">
        <f t="shared" si="157"/>
        <v>20622.897700570029</v>
      </c>
      <c r="U54" s="380">
        <f t="shared" si="157"/>
        <v>20702.734440256187</v>
      </c>
      <c r="V54" s="380">
        <f t="shared" si="157"/>
        <v>21086.440968195999</v>
      </c>
      <c r="W54" s="380">
        <f t="shared" si="157"/>
        <v>21710.315189014349</v>
      </c>
      <c r="X54" s="380">
        <f t="shared" si="157"/>
        <v>22345.208721162031</v>
      </c>
      <c r="Y54" s="380">
        <f t="shared" si="157"/>
        <v>22240.961903278803</v>
      </c>
      <c r="Z54" s="380">
        <f t="shared" si="157"/>
        <v>22525.884234122979</v>
      </c>
      <c r="AA54" s="380">
        <f t="shared" si="157"/>
        <v>22841.576567258337</v>
      </c>
      <c r="AB54" s="380">
        <f t="shared" si="157"/>
        <v>23305.23237031691</v>
      </c>
      <c r="AC54" s="380">
        <f t="shared" si="157"/>
        <v>23232.500068416724</v>
      </c>
      <c r="AD54" s="380">
        <f t="shared" si="157"/>
        <v>23517.146595842205</v>
      </c>
      <c r="AE54" s="380">
        <f t="shared" si="157"/>
        <v>23788.769669733265</v>
      </c>
      <c r="AF54" s="380">
        <f t="shared" si="157"/>
        <v>24251.518258533582</v>
      </c>
      <c r="AG54" s="380">
        <f t="shared" si="157"/>
        <v>24175.832733519725</v>
      </c>
      <c r="AH54" s="380">
        <f t="shared" si="157"/>
        <v>24563.428008740135</v>
      </c>
      <c r="AI54" s="380">
        <f t="shared" si="157"/>
        <v>24663.298153941938</v>
      </c>
      <c r="AJ54" s="380">
        <f t="shared" si="157"/>
        <v>25236.22714841826</v>
      </c>
      <c r="AK54" s="380">
        <f t="shared" ref="AK54:BP54" si="158" xml:space="preserve"> AK$46</f>
        <v>25157.468487589893</v>
      </c>
      <c r="AL54" s="380">
        <f t="shared" si="158"/>
        <v>25465.699888546314</v>
      </c>
      <c r="AM54" s="380">
        <f t="shared" si="158"/>
        <v>25759.828755512557</v>
      </c>
      <c r="AN54" s="380">
        <f t="shared" si="158"/>
        <v>26260.919167914904</v>
      </c>
      <c r="AO54" s="380">
        <f t="shared" si="158"/>
        <v>26178.962589634673</v>
      </c>
      <c r="AP54" s="380">
        <f t="shared" si="158"/>
        <v>26499.709421477844</v>
      </c>
      <c r="AQ54" s="380">
        <f t="shared" si="158"/>
        <v>26805.781099899683</v>
      </c>
      <c r="AR54" s="380">
        <f t="shared" si="158"/>
        <v>27327.21779241812</v>
      </c>
      <c r="AS54" s="380">
        <f t="shared" si="158"/>
        <v>27241.933448413823</v>
      </c>
      <c r="AT54" s="380">
        <f t="shared" si="158"/>
        <v>27575.703887824624</v>
      </c>
      <c r="AU54" s="380">
        <f t="shared" si="158"/>
        <v>27894.203303737817</v>
      </c>
      <c r="AV54" s="380">
        <f t="shared" si="158"/>
        <v>28436.812416933644</v>
      </c>
      <c r="AW54" s="380">
        <f t="shared" si="158"/>
        <v>28348.065186572559</v>
      </c>
      <c r="AX54" s="380">
        <f t="shared" si="158"/>
        <v>28802.551129169333</v>
      </c>
      <c r="AY54" s="380">
        <f t="shared" si="158"/>
        <v>28919.656728698388</v>
      </c>
      <c r="AZ54" s="380">
        <f t="shared" si="158"/>
        <v>29591.461032678948</v>
      </c>
      <c r="BA54" s="380">
        <f t="shared" si="158"/>
        <v>29499.110308888801</v>
      </c>
      <c r="BB54" s="380">
        <f t="shared" si="158"/>
        <v>29860.535867345225</v>
      </c>
      <c r="BC54" s="380">
        <f t="shared" si="158"/>
        <v>30205.425095605449</v>
      </c>
      <c r="BD54" s="380">
        <f t="shared" si="158"/>
        <v>30792.993012364455</v>
      </c>
      <c r="BE54" s="380">
        <f t="shared" si="158"/>
        <v>30696.892478862039</v>
      </c>
      <c r="BF54" s="380">
        <f t="shared" si="158"/>
        <v>31072.993364308266</v>
      </c>
      <c r="BG54" s="380">
        <f t="shared" si="158"/>
        <v>31431.886478241664</v>
      </c>
      <c r="BH54" s="380">
        <f t="shared" si="158"/>
        <v>31458.389801465975</v>
      </c>
      <c r="BI54" s="380">
        <f t="shared" si="158"/>
        <v>32251.053962811748</v>
      </c>
      <c r="BJ54" s="380">
        <f t="shared" si="158"/>
        <v>32030.275402054263</v>
      </c>
      <c r="BK54" s="380">
        <f t="shared" si="158"/>
        <v>33012.456999512739</v>
      </c>
      <c r="BL54" s="380">
        <f t="shared" si="158"/>
        <v>33030.533874436158</v>
      </c>
      <c r="BM54" s="380">
        <f t="shared" si="158"/>
        <v>33560.576080428291</v>
      </c>
      <c r="BN54" s="380">
        <f t="shared" si="158"/>
        <v>33453.115277970348</v>
      </c>
      <c r="BO54" s="380">
        <f t="shared" si="158"/>
        <v>34230.6128804572</v>
      </c>
      <c r="BP54" s="380">
        <f t="shared" si="158"/>
        <v>34371.706002179111</v>
      </c>
      <c r="BQ54" s="380">
        <f t="shared" ref="BQ54:CV54" si="159" xml:space="preserve"> BQ$46</f>
        <v>34283.549243629765</v>
      </c>
      <c r="BR54" s="380">
        <f t="shared" si="159"/>
        <v>35013.826684027168</v>
      </c>
      <c r="BS54" s="380">
        <f t="shared" si="159"/>
        <v>35418.236427949319</v>
      </c>
      <c r="BT54" s="380">
        <f t="shared" si="159"/>
        <v>36107.206019583238</v>
      </c>
      <c r="BU54" s="380">
        <f t="shared" si="159"/>
        <v>35994.520586232524</v>
      </c>
      <c r="BV54" s="380">
        <f t="shared" si="159"/>
        <v>36435.528452843675</v>
      </c>
      <c r="BW54" s="380">
        <f t="shared" si="159"/>
        <v>38524.75912074979</v>
      </c>
      <c r="BX54" s="380">
        <f t="shared" si="159"/>
        <v>38373.252076531455</v>
      </c>
      <c r="BY54" s="380">
        <f t="shared" si="159"/>
        <v>38949.301659274483</v>
      </c>
      <c r="BZ54" s="380">
        <f t="shared" si="159"/>
        <v>38220.1199326387</v>
      </c>
      <c r="CA54" s="380">
        <f t="shared" si="159"/>
        <v>39203.142535999272</v>
      </c>
      <c r="CB54" s="380">
        <f t="shared" si="159"/>
        <v>39442.48505898282</v>
      </c>
      <c r="CC54" s="380">
        <f t="shared" si="159"/>
        <v>40238.567223110804</v>
      </c>
      <c r="CD54" s="380">
        <f t="shared" si="159"/>
        <v>38487.030077874559</v>
      </c>
      <c r="CE54" s="380">
        <f t="shared" si="159"/>
        <v>38571.953339323853</v>
      </c>
      <c r="CF54" s="380">
        <f t="shared" si="159"/>
        <v>39339.912712997218</v>
      </c>
      <c r="CG54" s="380">
        <f t="shared" si="159"/>
        <v>40284.585479125824</v>
      </c>
      <c r="CH54" s="380">
        <f t="shared" si="159"/>
        <v>40092.423559250805</v>
      </c>
      <c r="CI54" s="380">
        <f t="shared" si="159"/>
        <v>41371.842647799785</v>
      </c>
      <c r="CJ54" s="380">
        <f t="shared" si="159"/>
        <v>41930.363873988827</v>
      </c>
      <c r="CK54" s="380">
        <f t="shared" si="159"/>
        <v>42867.025471201079</v>
      </c>
      <c r="CL54" s="380">
        <f t="shared" si="159"/>
        <v>42404.407657431933</v>
      </c>
      <c r="CM54" s="380">
        <f t="shared" si="159"/>
        <v>43619.061228573119</v>
      </c>
      <c r="CN54" s="380">
        <f t="shared" si="159"/>
        <v>43642.94604011919</v>
      </c>
      <c r="CO54" s="380">
        <f t="shared" si="159"/>
        <v>44343.286018971427</v>
      </c>
      <c r="CP54" s="380">
        <f t="shared" si="159"/>
        <v>44039.728594838409</v>
      </c>
      <c r="CQ54" s="380">
        <f t="shared" si="159"/>
        <v>45390.1700268887</v>
      </c>
      <c r="CR54" s="380">
        <f t="shared" si="159"/>
        <v>45415.024657561647</v>
      </c>
      <c r="CS54" s="380">
        <f t="shared" si="159"/>
        <v>46143.8012479186</v>
      </c>
      <c r="CT54" s="380">
        <f t="shared" si="159"/>
        <v>45996.049019271552</v>
      </c>
      <c r="CU54" s="380">
        <f t="shared" si="159"/>
        <v>47065.062100391136</v>
      </c>
      <c r="CV54" s="380">
        <f t="shared" si="159"/>
        <v>47259.056772907534</v>
      </c>
      <c r="CW54" s="380">
        <f t="shared" ref="CW54:DJ54" si="160" xml:space="preserve"> CW$46</f>
        <v>48017.424615227093</v>
      </c>
      <c r="CX54" s="380">
        <f t="shared" si="160"/>
        <v>47688.715422961468</v>
      </c>
      <c r="CY54" s="380">
        <f t="shared" si="160"/>
        <v>49151.049983215133</v>
      </c>
      <c r="CZ54" s="380">
        <f t="shared" si="160"/>
        <v>49177.963986705239</v>
      </c>
      <c r="DA54" s="380">
        <f t="shared" si="160"/>
        <v>49967.124604478042</v>
      </c>
      <c r="DB54" s="380">
        <f t="shared" si="160"/>
        <v>49625.068500882553</v>
      </c>
      <c r="DC54" s="380">
        <f t="shared" si="160"/>
        <v>51146.779708244103</v>
      </c>
      <c r="DD54" s="380">
        <f t="shared" si="160"/>
        <v>51174.786528201068</v>
      </c>
      <c r="DE54" s="380">
        <f t="shared" si="160"/>
        <v>51995.990231589501</v>
      </c>
      <c r="DF54" s="380">
        <f t="shared" si="160"/>
        <v>51640.045278543083</v>
      </c>
      <c r="DG54" s="380">
        <f t="shared" si="160"/>
        <v>53223.544062985449</v>
      </c>
      <c r="DH54" s="380">
        <f t="shared" si="160"/>
        <v>17696.668573776326</v>
      </c>
      <c r="DI54" s="380">
        <f t="shared" si="160"/>
        <v>0</v>
      </c>
      <c r="DJ54" s="380">
        <f t="shared" si="160"/>
        <v>0</v>
      </c>
    </row>
    <row r="55" spans="1:114" s="278" customFormat="1" ht="14.4" x14ac:dyDescent="0.25">
      <c r="A55" s="364"/>
      <c r="B55" s="364"/>
      <c r="C55" s="365"/>
      <c r="D55" s="366"/>
      <c r="E55" s="366" t="s">
        <v>298</v>
      </c>
      <c r="F55" s="366"/>
      <c r="G55" s="367" t="s">
        <v>57</v>
      </c>
      <c r="H55" s="366"/>
      <c r="I55" s="366"/>
      <c r="J55" s="366">
        <f xml:space="preserve"> IF(J50 = 1, $F49, J52 + J53 - J54)</f>
        <v>0</v>
      </c>
      <c r="K55" s="366">
        <f t="shared" ref="K55:BV55" si="161" xml:space="preserve"> IF(K50 = 1, $F49, K52 + K53 - K54)</f>
        <v>0</v>
      </c>
      <c r="L55" s="366">
        <f t="shared" si="161"/>
        <v>6168.8519021739139</v>
      </c>
      <c r="M55" s="366">
        <f t="shared" si="161"/>
        <v>6000.5802495059324</v>
      </c>
      <c r="N55" s="366">
        <f t="shared" si="161"/>
        <v>6447.9440250000007</v>
      </c>
      <c r="O55" s="366">
        <f t="shared" si="161"/>
        <v>6373.6506304345676</v>
      </c>
      <c r="P55" s="366">
        <f t="shared" si="161"/>
        <v>6608.9625434816589</v>
      </c>
      <c r="Q55" s="366">
        <f t="shared" si="161"/>
        <v>6140.4521429716042</v>
      </c>
      <c r="R55" s="366">
        <f t="shared" si="161"/>
        <v>6498.1158191933791</v>
      </c>
      <c r="S55" s="366">
        <f t="shared" si="161"/>
        <v>6582.2769274432794</v>
      </c>
      <c r="T55" s="366">
        <f t="shared" si="161"/>
        <v>6793.848761190362</v>
      </c>
      <c r="U55" s="366">
        <f t="shared" si="161"/>
        <v>6730.1059737415271</v>
      </c>
      <c r="V55" s="366">
        <f t="shared" si="161"/>
        <v>7178.1674972272376</v>
      </c>
      <c r="W55" s="366">
        <f t="shared" si="161"/>
        <v>7146.9578812067775</v>
      </c>
      <c r="X55" s="366">
        <f t="shared" si="161"/>
        <v>7353.9923419138358</v>
      </c>
      <c r="Y55" s="366">
        <f t="shared" si="161"/>
        <v>7203.3723684024008</v>
      </c>
      <c r="Z55" s="366">
        <f t="shared" si="161"/>
        <v>7661.2559328602911</v>
      </c>
      <c r="AA55" s="366">
        <f t="shared" si="161"/>
        <v>7465.7314595400276</v>
      </c>
      <c r="AB55" s="366">
        <f t="shared" si="161"/>
        <v>7664.2746342468745</v>
      </c>
      <c r="AC55" s="366">
        <f t="shared" si="161"/>
        <v>7533.0123068563807</v>
      </c>
      <c r="AD55" s="366">
        <f t="shared" si="161"/>
        <v>7992.0671444929103</v>
      </c>
      <c r="AE55" s="366">
        <f t="shared" si="161"/>
        <v>7768.8700943805052</v>
      </c>
      <c r="AF55" s="366">
        <f t="shared" si="161"/>
        <v>7975.4749181385851</v>
      </c>
      <c r="AG55" s="366">
        <f t="shared" si="161"/>
        <v>7838.8828138940989</v>
      </c>
      <c r="AH55" s="366">
        <f t="shared" si="161"/>
        <v>8225.1861613996953</v>
      </c>
      <c r="AI55" s="366">
        <f t="shared" si="161"/>
        <v>8084.3173733814328</v>
      </c>
      <c r="AJ55" s="366">
        <f t="shared" si="161"/>
        <v>8299.3111814694385</v>
      </c>
      <c r="AK55" s="366">
        <f t="shared" si="161"/>
        <v>8157.1728900582857</v>
      </c>
      <c r="AL55" s="366">
        <f t="shared" si="161"/>
        <v>8654.2634992440107</v>
      </c>
      <c r="AM55" s="366">
        <f t="shared" si="161"/>
        <v>8412.5730768533831</v>
      </c>
      <c r="AN55" s="366">
        <f t="shared" si="161"/>
        <v>8636.2964956749311</v>
      </c>
      <c r="AO55" s="366">
        <f t="shared" si="161"/>
        <v>8488.3868196579388</v>
      </c>
      <c r="AP55" s="366">
        <f t="shared" si="161"/>
        <v>9005.6613009099565</v>
      </c>
      <c r="AQ55" s="366">
        <f t="shared" si="161"/>
        <v>8754.157278191673</v>
      </c>
      <c r="AR55" s="366">
        <f t="shared" si="161"/>
        <v>8986.9647649482758</v>
      </c>
      <c r="AS55" s="366">
        <f t="shared" si="161"/>
        <v>8833.0493629671982</v>
      </c>
      <c r="AT55" s="366">
        <f t="shared" si="161"/>
        <v>9371.3272624287129</v>
      </c>
      <c r="AU55" s="366">
        <f t="shared" si="161"/>
        <v>9109.6111678569396</v>
      </c>
      <c r="AV55" s="366">
        <f t="shared" si="161"/>
        <v>9351.8715721338885</v>
      </c>
      <c r="AW55" s="366">
        <f t="shared" si="161"/>
        <v>9191.7065876316119</v>
      </c>
      <c r="AX55" s="366">
        <f t="shared" si="161"/>
        <v>9644.6776433792038</v>
      </c>
      <c r="AY55" s="366">
        <f t="shared" si="161"/>
        <v>9479.4979108127191</v>
      </c>
      <c r="AZ55" s="366">
        <f t="shared" si="161"/>
        <v>9731.5950589675267</v>
      </c>
      <c r="BA55" s="366">
        <f t="shared" si="161"/>
        <v>9564.9267338328755</v>
      </c>
      <c r="BB55" s="366">
        <f t="shared" si="161"/>
        <v>10147.804566756171</v>
      </c>
      <c r="BC55" s="366">
        <f t="shared" si="161"/>
        <v>9864.4035387783333</v>
      </c>
      <c r="BD55" s="366">
        <f t="shared" si="161"/>
        <v>10126.736842057802</v>
      </c>
      <c r="BE55" s="366">
        <f t="shared" si="161"/>
        <v>9953.3011145826931</v>
      </c>
      <c r="BF55" s="366">
        <f t="shared" si="161"/>
        <v>10559.846124862783</v>
      </c>
      <c r="BG55" s="366">
        <f t="shared" si="161"/>
        <v>10264.937878710931</v>
      </c>
      <c r="BH55" s="366">
        <f t="shared" si="161"/>
        <v>10254.896091655664</v>
      </c>
      <c r="BI55" s="366">
        <f t="shared" si="161"/>
        <v>10643.302195720687</v>
      </c>
      <c r="BJ55" s="366">
        <f t="shared" si="161"/>
        <v>10693.486603166792</v>
      </c>
      <c r="BK55" s="366">
        <f t="shared" si="161"/>
        <v>10976.542817875052</v>
      </c>
      <c r="BL55" s="366">
        <f t="shared" si="161"/>
        <v>10671.285995110207</v>
      </c>
      <c r="BM55" s="366">
        <f t="shared" si="161"/>
        <v>11075.462944508756</v>
      </c>
      <c r="BN55" s="366">
        <f t="shared" si="161"/>
        <v>11005.402786948325</v>
      </c>
      <c r="BO55" s="366">
        <f t="shared" si="161"/>
        <v>11422.234472217482</v>
      </c>
      <c r="BP55" s="366">
        <f t="shared" si="161"/>
        <v>11104.582998368525</v>
      </c>
      <c r="BQ55" s="366">
        <f t="shared" si="161"/>
        <v>11215.628828352215</v>
      </c>
      <c r="BR55" s="366">
        <f t="shared" si="161"/>
        <v>11899.098927837476</v>
      </c>
      <c r="BS55" s="366">
        <f t="shared" si="161"/>
        <v>11566.788934481243</v>
      </c>
      <c r="BT55" s="366">
        <f t="shared" si="161"/>
        <v>11874.395363759031</v>
      </c>
      <c r="BU55" s="366">
        <f t="shared" si="161"/>
        <v>11671.028333454909</v>
      </c>
      <c r="BV55" s="366">
        <f t="shared" si="161"/>
        <v>12382.250059694379</v>
      </c>
      <c r="BW55" s="366">
        <f t="shared" ref="BW55:ED55" si="162" xml:space="preserve"> IF(BW50 = 1, $F49, BW52 + BW53 - BW54)</f>
        <v>12856.971669371509</v>
      </c>
      <c r="BX55" s="366">
        <f t="shared" si="162"/>
        <v>12346.587293787074</v>
      </c>
      <c r="BY55" s="366">
        <f t="shared" si="162"/>
        <v>12872.281144590685</v>
      </c>
      <c r="BZ55" s="366">
        <f t="shared" si="162"/>
        <v>12673.919394024007</v>
      </c>
      <c r="CA55" s="366">
        <f t="shared" si="162"/>
        <v>13047.158922282921</v>
      </c>
      <c r="CB55" s="366">
        <f t="shared" si="162"/>
        <v>12771.932001628986</v>
      </c>
      <c r="CC55" s="366">
        <f t="shared" si="162"/>
        <v>13290.307365233144</v>
      </c>
      <c r="CD55" s="366">
        <f t="shared" si="162"/>
        <v>12391.830842282659</v>
      </c>
      <c r="CE55" s="366">
        <f t="shared" si="162"/>
        <v>12875.470080512066</v>
      </c>
      <c r="CF55" s="366">
        <f t="shared" si="162"/>
        <v>12805.375467331527</v>
      </c>
      <c r="CG55" s="366">
        <f t="shared" si="162"/>
        <v>13296.391941190792</v>
      </c>
      <c r="CH55" s="366">
        <f t="shared" si="162"/>
        <v>13398.01580903001</v>
      </c>
      <c r="CI55" s="366">
        <f t="shared" si="162"/>
        <v>13757.619756772023</v>
      </c>
      <c r="CJ55" s="366">
        <f t="shared" si="162"/>
        <v>13631.97295994361</v>
      </c>
      <c r="CK55" s="366">
        <f t="shared" si="162"/>
        <v>14145.993150608454</v>
      </c>
      <c r="CL55" s="366">
        <f t="shared" si="162"/>
        <v>14129.207253411747</v>
      </c>
      <c r="CM55" s="366">
        <f t="shared" si="162"/>
        <v>14503.206873030183</v>
      </c>
      <c r="CN55" s="366">
        <f t="shared" si="162"/>
        <v>14099.873790526945</v>
      </c>
      <c r="CO55" s="366">
        <f t="shared" si="162"/>
        <v>14633.909142795725</v>
      </c>
      <c r="CP55" s="366">
        <f t="shared" si="162"/>
        <v>14702.909726021346</v>
      </c>
      <c r="CQ55" s="366">
        <f t="shared" si="162"/>
        <v>15092.09522993477</v>
      </c>
      <c r="CR55" s="366">
        <f t="shared" si="162"/>
        <v>14672.385206916231</v>
      </c>
      <c r="CS55" s="366">
        <f t="shared" si="162"/>
        <v>15228.104535968887</v>
      </c>
      <c r="CT55" s="366">
        <f t="shared" si="162"/>
        <v>15131.775975394761</v>
      </c>
      <c r="CU55" s="366">
        <f t="shared" si="162"/>
        <v>15704.894815571999</v>
      </c>
      <c r="CV55" s="366">
        <f t="shared" si="162"/>
        <v>15268.142882581713</v>
      </c>
      <c r="CW55" s="366">
        <f t="shared" si="162"/>
        <v>15846.426644828418</v>
      </c>
      <c r="CX55" s="366">
        <f t="shared" si="162"/>
        <v>15921.144389066532</v>
      </c>
      <c r="CY55" s="366">
        <f t="shared" si="162"/>
        <v>16342.576521712428</v>
      </c>
      <c r="CZ55" s="366">
        <f t="shared" si="162"/>
        <v>15888.090708867494</v>
      </c>
      <c r="DA55" s="366">
        <f t="shared" si="162"/>
        <v>16489.855110779288</v>
      </c>
      <c r="DB55" s="366">
        <f t="shared" si="162"/>
        <v>16567.60669505164</v>
      </c>
      <c r="DC55" s="366">
        <f t="shared" si="162"/>
        <v>17006.150662225809</v>
      </c>
      <c r="DD55" s="366">
        <f t="shared" si="162"/>
        <v>16533.210902891245</v>
      </c>
      <c r="DE55" s="366">
        <f t="shared" si="162"/>
        <v>17159.409352595932</v>
      </c>
      <c r="DF55" s="366">
        <f t="shared" si="162"/>
        <v>17240.317962973582</v>
      </c>
      <c r="DG55" s="366">
        <f t="shared" si="162"/>
        <v>17696.668573776326</v>
      </c>
      <c r="DH55" s="366">
        <f t="shared" si="162"/>
        <v>0</v>
      </c>
      <c r="DI55" s="366">
        <f t="shared" si="162"/>
        <v>0</v>
      </c>
      <c r="DJ55" s="366">
        <f t="shared" si="162"/>
        <v>0</v>
      </c>
    </row>
  </sheetData>
  <conditionalFormatting sqref="J3:DJ3">
    <cfRule type="cellIs" dxfId="123" priority="7" stopIfTrue="1" operator="equal">
      <formula>"Pre-fcst"</formula>
    </cfRule>
    <cfRule type="cellIs" dxfId="122" priority="8" stopIfTrue="1" operator="equal">
      <formula>"Forecast"</formula>
    </cfRule>
  </conditionalFormatting>
  <conditionalFormatting sqref="F2">
    <cfRule type="cellIs" dxfId="119" priority="1" stopIfTrue="1" operator="notEqual">
      <formula>0</formula>
    </cfRule>
    <cfRule type="cellIs" dxfId="118" priority="2" stopIfTrue="1" operator="equal">
      <formula>""</formula>
    </cfRule>
  </conditionalFormatting>
  <printOptions verticalCentered="1" heading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&amp;L&amp;"Arial,Bold"&amp;14F1F9 Training Model&amp;C&amp;"Arial,Bold"&amp;14Sheet: &amp;A&amp;R&amp;"Arial,Bold"&amp;14CONFIDENTIAL</oddHeader>
    <oddFooter>&amp;L&amp;F ( Printed on &amp;D at &amp;T )&amp;RPage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5DC29-59A3-4A69-B09C-84B1F552CE4C}">
  <sheetPr>
    <tabColor theme="9" tint="-0.249977111117893"/>
    <outlinePr summaryBelow="0" summaryRight="0"/>
  </sheetPr>
  <dimension ref="A1:DJ73"/>
  <sheetViews>
    <sheetView defaultGridColor="0" colorId="22" zoomScale="80" workbookViewId="0">
      <pane xSplit="9" ySplit="5" topLeftCell="J77" activePane="bottomRight" state="frozen"/>
      <selection activeCell="G5" sqref="G5"/>
      <selection pane="topRight" activeCell="G5" sqref="G5"/>
      <selection pane="bottomLeft" activeCell="G5" sqref="G5"/>
      <selection pane="bottomRight" activeCell="G5" sqref="G5"/>
    </sheetView>
  </sheetViews>
  <sheetFormatPr defaultColWidth="0" defaultRowHeight="13.2" x14ac:dyDescent="0.25"/>
  <cols>
    <col min="1" max="2" width="1.21875" style="2" customWidth="1"/>
    <col min="3" max="3" width="1.21875" style="3" customWidth="1"/>
    <col min="4" max="4" width="1.21875" style="5" customWidth="1"/>
    <col min="5" max="5" width="40.77734375" style="64" customWidth="1"/>
    <col min="6" max="6" width="12.77734375" style="64" customWidth="1"/>
    <col min="7" max="8" width="11.77734375" style="64" customWidth="1"/>
    <col min="9" max="9" width="2.77734375" style="64" customWidth="1"/>
    <col min="10" max="114" width="11.77734375" style="64" customWidth="1"/>
    <col min="115" max="16384" width="11.77734375" style="12" hidden="1"/>
  </cols>
  <sheetData>
    <row r="1" spans="1:114" s="127" customFormat="1" ht="25.8" x14ac:dyDescent="0.25">
      <c r="A1" s="1" t="str">
        <f ca="1" xml:space="preserve"> RIGHT(CELL("filename", A1), LEN(CELL("filename", A1)) - SEARCH("]", CELL("filename", A1)))</f>
        <v xml:space="preserve">Tax </v>
      </c>
      <c r="B1" s="2"/>
      <c r="C1" s="3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</row>
    <row r="2" spans="1:114" s="18" customFormat="1" ht="14.4" x14ac:dyDescent="0.25">
      <c r="A2" s="7"/>
      <c r="B2" s="7"/>
      <c r="C2" s="99"/>
      <c r="D2" s="7"/>
      <c r="E2" s="16" t="str">
        <f xml:space="preserve"> Time!E$18</f>
        <v xml:space="preserve">Model period ending </v>
      </c>
      <c r="F2" s="501">
        <f xml:space="preserve"> check!F$15</f>
        <v>0</v>
      </c>
      <c r="G2" s="502" t="s">
        <v>406</v>
      </c>
      <c r="H2" s="54"/>
      <c r="I2" s="13"/>
      <c r="J2" s="13">
        <f xml:space="preserve"> Time!J$18</f>
        <v>44651</v>
      </c>
      <c r="K2" s="13">
        <f xml:space="preserve"> Time!K$18</f>
        <v>44742</v>
      </c>
      <c r="L2" s="13">
        <f xml:space="preserve"> Time!L$18</f>
        <v>44834</v>
      </c>
      <c r="M2" s="13">
        <f xml:space="preserve"> Time!M$18</f>
        <v>44926</v>
      </c>
      <c r="N2" s="13">
        <f xml:space="preserve"> Time!N$18</f>
        <v>45016</v>
      </c>
      <c r="O2" s="13">
        <f xml:space="preserve"> Time!O$18</f>
        <v>45107</v>
      </c>
      <c r="P2" s="13">
        <f xml:space="preserve"> Time!P$18</f>
        <v>45199</v>
      </c>
      <c r="Q2" s="13">
        <f xml:space="preserve"> Time!Q$18</f>
        <v>45291</v>
      </c>
      <c r="R2" s="13">
        <f xml:space="preserve"> Time!R$18</f>
        <v>45382</v>
      </c>
      <c r="S2" s="13">
        <f xml:space="preserve"> Time!S$18</f>
        <v>45473</v>
      </c>
      <c r="T2" s="13">
        <f xml:space="preserve"> Time!T$18</f>
        <v>45565</v>
      </c>
      <c r="U2" s="13">
        <f xml:space="preserve"> Time!U$18</f>
        <v>45657</v>
      </c>
      <c r="V2" s="13">
        <f xml:space="preserve"> Time!V$18</f>
        <v>45747</v>
      </c>
      <c r="W2" s="13">
        <f xml:space="preserve"> Time!W$18</f>
        <v>45838</v>
      </c>
      <c r="X2" s="13">
        <f xml:space="preserve"> Time!X$18</f>
        <v>45930</v>
      </c>
      <c r="Y2" s="13">
        <f xml:space="preserve"> Time!Y$18</f>
        <v>46022</v>
      </c>
      <c r="Z2" s="13">
        <f xml:space="preserve"> Time!Z$18</f>
        <v>46112</v>
      </c>
      <c r="AA2" s="13">
        <f xml:space="preserve"> Time!AA$18</f>
        <v>46203</v>
      </c>
      <c r="AB2" s="13">
        <f xml:space="preserve"> Time!AB$18</f>
        <v>46295</v>
      </c>
      <c r="AC2" s="13">
        <f xml:space="preserve"> Time!AC$18</f>
        <v>46387</v>
      </c>
      <c r="AD2" s="13">
        <f xml:space="preserve"> Time!AD$18</f>
        <v>46477</v>
      </c>
      <c r="AE2" s="13">
        <f xml:space="preserve"> Time!AE$18</f>
        <v>46568</v>
      </c>
      <c r="AF2" s="13">
        <f xml:space="preserve"> Time!AF$18</f>
        <v>46660</v>
      </c>
      <c r="AG2" s="13">
        <f xml:space="preserve"> Time!AG$18</f>
        <v>46752</v>
      </c>
      <c r="AH2" s="13">
        <f xml:space="preserve"> Time!AH$18</f>
        <v>46843</v>
      </c>
      <c r="AI2" s="13">
        <f xml:space="preserve"> Time!AI$18</f>
        <v>46934</v>
      </c>
      <c r="AJ2" s="13">
        <f xml:space="preserve"> Time!AJ$18</f>
        <v>47026</v>
      </c>
      <c r="AK2" s="13">
        <f xml:space="preserve"> Time!AK$18</f>
        <v>47118</v>
      </c>
      <c r="AL2" s="13">
        <f xml:space="preserve"> Time!AL$18</f>
        <v>47208</v>
      </c>
      <c r="AM2" s="13">
        <f xml:space="preserve"> Time!AM$18</f>
        <v>47299</v>
      </c>
      <c r="AN2" s="13">
        <f xml:space="preserve"> Time!AN$18</f>
        <v>47391</v>
      </c>
      <c r="AO2" s="13">
        <f xml:space="preserve"> Time!AO$18</f>
        <v>47483</v>
      </c>
      <c r="AP2" s="13">
        <f xml:space="preserve"> Time!AP$18</f>
        <v>47573</v>
      </c>
      <c r="AQ2" s="13">
        <f xml:space="preserve"> Time!AQ$18</f>
        <v>47664</v>
      </c>
      <c r="AR2" s="13">
        <f xml:space="preserve"> Time!AR$18</f>
        <v>47756</v>
      </c>
      <c r="AS2" s="13">
        <f xml:space="preserve"> Time!AS$18</f>
        <v>47848</v>
      </c>
      <c r="AT2" s="13">
        <f xml:space="preserve"> Time!AT$18</f>
        <v>47938</v>
      </c>
      <c r="AU2" s="13">
        <f xml:space="preserve"> Time!AU$18</f>
        <v>48029</v>
      </c>
      <c r="AV2" s="13">
        <f xml:space="preserve"> Time!AV$18</f>
        <v>48121</v>
      </c>
      <c r="AW2" s="13">
        <f xml:space="preserve"> Time!AW$18</f>
        <v>48213</v>
      </c>
      <c r="AX2" s="13">
        <f xml:space="preserve"> Time!AX$18</f>
        <v>48304</v>
      </c>
      <c r="AY2" s="13">
        <f xml:space="preserve"> Time!AY$18</f>
        <v>48395</v>
      </c>
      <c r="AZ2" s="13">
        <f xml:space="preserve"> Time!AZ$18</f>
        <v>48487</v>
      </c>
      <c r="BA2" s="13">
        <f xml:space="preserve"> Time!BA$18</f>
        <v>48579</v>
      </c>
      <c r="BB2" s="13">
        <f xml:space="preserve"> Time!BB$18</f>
        <v>48669</v>
      </c>
      <c r="BC2" s="13">
        <f xml:space="preserve"> Time!BC$18</f>
        <v>48760</v>
      </c>
      <c r="BD2" s="13">
        <f xml:space="preserve"> Time!BD$18</f>
        <v>48852</v>
      </c>
      <c r="BE2" s="13">
        <f xml:space="preserve"> Time!BE$18</f>
        <v>48944</v>
      </c>
      <c r="BF2" s="13">
        <f xml:space="preserve"> Time!BF$18</f>
        <v>49034</v>
      </c>
      <c r="BG2" s="13">
        <f xml:space="preserve"> Time!BG$18</f>
        <v>49125</v>
      </c>
      <c r="BH2" s="13">
        <f xml:space="preserve"> Time!BH$18</f>
        <v>49217</v>
      </c>
      <c r="BI2" s="13">
        <f xml:space="preserve"> Time!BI$18</f>
        <v>49309</v>
      </c>
      <c r="BJ2" s="13">
        <f xml:space="preserve"> Time!BJ$18</f>
        <v>49399</v>
      </c>
      <c r="BK2" s="13">
        <f xml:space="preserve"> Time!BK$18</f>
        <v>49490</v>
      </c>
      <c r="BL2" s="13">
        <f xml:space="preserve"> Time!BL$18</f>
        <v>49582</v>
      </c>
      <c r="BM2" s="13">
        <f xml:space="preserve"> Time!BM$18</f>
        <v>49674</v>
      </c>
      <c r="BN2" s="13">
        <f xml:space="preserve"> Time!BN$18</f>
        <v>49765</v>
      </c>
      <c r="BO2" s="13">
        <f xml:space="preserve"> Time!BO$18</f>
        <v>49856</v>
      </c>
      <c r="BP2" s="13">
        <f xml:space="preserve"> Time!BP$18</f>
        <v>49948</v>
      </c>
      <c r="BQ2" s="13">
        <f xml:space="preserve"> Time!BQ$18</f>
        <v>50040</v>
      </c>
      <c r="BR2" s="13">
        <f xml:space="preserve"> Time!BR$18</f>
        <v>50130</v>
      </c>
      <c r="BS2" s="13">
        <f xml:space="preserve"> Time!BS$18</f>
        <v>50221</v>
      </c>
      <c r="BT2" s="13">
        <f xml:space="preserve"> Time!BT$18</f>
        <v>50313</v>
      </c>
      <c r="BU2" s="13">
        <f xml:space="preserve"> Time!BU$18</f>
        <v>50405</v>
      </c>
      <c r="BV2" s="13">
        <f xml:space="preserve"> Time!BV$18</f>
        <v>50495</v>
      </c>
      <c r="BW2" s="13">
        <f xml:space="preserve"> Time!BW$18</f>
        <v>50586</v>
      </c>
      <c r="BX2" s="13">
        <f xml:space="preserve"> Time!BX$18</f>
        <v>50678</v>
      </c>
      <c r="BY2" s="13">
        <f xml:space="preserve"> Time!BY$18</f>
        <v>50770</v>
      </c>
      <c r="BZ2" s="13">
        <f xml:space="preserve"> Time!BZ$18</f>
        <v>50860</v>
      </c>
      <c r="CA2" s="13">
        <f xml:space="preserve"> Time!CA$18</f>
        <v>50951</v>
      </c>
      <c r="CB2" s="13">
        <f xml:space="preserve"> Time!CB$18</f>
        <v>51043</v>
      </c>
      <c r="CC2" s="13">
        <f xml:space="preserve"> Time!CC$18</f>
        <v>51135</v>
      </c>
      <c r="CD2" s="13">
        <f xml:space="preserve"> Time!CD$18</f>
        <v>51226</v>
      </c>
      <c r="CE2" s="13">
        <f xml:space="preserve"> Time!CE$18</f>
        <v>51317</v>
      </c>
      <c r="CF2" s="13">
        <f xml:space="preserve"> Time!CF$18</f>
        <v>51409</v>
      </c>
      <c r="CG2" s="13">
        <f xml:space="preserve"> Time!CG$18</f>
        <v>51501</v>
      </c>
      <c r="CH2" s="13">
        <f xml:space="preserve"> Time!CH$18</f>
        <v>51591</v>
      </c>
      <c r="CI2" s="13">
        <f xml:space="preserve"> Time!CI$18</f>
        <v>51682</v>
      </c>
      <c r="CJ2" s="13">
        <f xml:space="preserve"> Time!CJ$18</f>
        <v>51774</v>
      </c>
      <c r="CK2" s="13">
        <f xml:space="preserve"> Time!CK$18</f>
        <v>51866</v>
      </c>
      <c r="CL2" s="13">
        <f xml:space="preserve"> Time!CL$18</f>
        <v>51956</v>
      </c>
      <c r="CM2" s="13">
        <f xml:space="preserve"> Time!CM$18</f>
        <v>52047</v>
      </c>
      <c r="CN2" s="13">
        <f xml:space="preserve"> Time!CN$18</f>
        <v>52139</v>
      </c>
      <c r="CO2" s="13">
        <f xml:space="preserve"> Time!CO$18</f>
        <v>52231</v>
      </c>
      <c r="CP2" s="13">
        <f xml:space="preserve"> Time!CP$18</f>
        <v>52321</v>
      </c>
      <c r="CQ2" s="13">
        <f xml:space="preserve"> Time!CQ$18</f>
        <v>52412</v>
      </c>
      <c r="CR2" s="13">
        <f xml:space="preserve"> Time!CR$18</f>
        <v>52504</v>
      </c>
      <c r="CS2" s="13">
        <f xml:space="preserve"> Time!CS$18</f>
        <v>52596</v>
      </c>
      <c r="CT2" s="13">
        <f xml:space="preserve"> Time!CT$18</f>
        <v>52687</v>
      </c>
      <c r="CU2" s="13">
        <f xml:space="preserve"> Time!CU$18</f>
        <v>52778</v>
      </c>
      <c r="CV2" s="13">
        <f xml:space="preserve"> Time!CV$18</f>
        <v>52870</v>
      </c>
      <c r="CW2" s="13">
        <f xml:space="preserve"> Time!CW$18</f>
        <v>52962</v>
      </c>
      <c r="CX2" s="13">
        <f xml:space="preserve"> Time!CX$18</f>
        <v>53052</v>
      </c>
      <c r="CY2" s="13">
        <f xml:space="preserve"> Time!CY$18</f>
        <v>53143</v>
      </c>
      <c r="CZ2" s="13">
        <f xml:space="preserve"> Time!CZ$18</f>
        <v>53235</v>
      </c>
      <c r="DA2" s="13">
        <f xml:space="preserve"> Time!DA$18</f>
        <v>53327</v>
      </c>
      <c r="DB2" s="13">
        <f xml:space="preserve"> Time!DB$18</f>
        <v>53417</v>
      </c>
      <c r="DC2" s="13">
        <f xml:space="preserve"> Time!DC$18</f>
        <v>53508</v>
      </c>
      <c r="DD2" s="13">
        <f xml:space="preserve"> Time!DD$18</f>
        <v>53600</v>
      </c>
      <c r="DE2" s="13">
        <f xml:space="preserve"> Time!DE$18</f>
        <v>53692</v>
      </c>
      <c r="DF2" s="13">
        <f xml:space="preserve"> Time!DF$18</f>
        <v>53782</v>
      </c>
      <c r="DG2" s="13">
        <f xml:space="preserve"> Time!DG$18</f>
        <v>53873</v>
      </c>
      <c r="DH2" s="13">
        <f xml:space="preserve"> Time!DH$18</f>
        <v>53965</v>
      </c>
      <c r="DI2" s="13">
        <f xml:space="preserve"> Time!DI$18</f>
        <v>54057</v>
      </c>
      <c r="DJ2" s="13">
        <f xml:space="preserve"> Time!DJ$18</f>
        <v>54148</v>
      </c>
    </row>
    <row r="3" spans="1:114" s="18" customFormat="1" ht="14.4" x14ac:dyDescent="0.25">
      <c r="A3" s="7"/>
      <c r="B3" s="7"/>
      <c r="C3" s="8"/>
      <c r="D3" s="7"/>
      <c r="E3" s="16" t="str">
        <f xml:space="preserve"> Time!E$141</f>
        <v>Timeline label</v>
      </c>
      <c r="F3"/>
      <c r="G3"/>
      <c r="H3" s="54"/>
      <c r="I3" s="13"/>
      <c r="J3" s="56" t="str">
        <f xml:space="preserve"> Time!J$141</f>
        <v>Pre-fcst</v>
      </c>
      <c r="K3" s="56" t="str">
        <f xml:space="preserve"> Time!K$141</f>
        <v>Fin close</v>
      </c>
      <c r="L3" s="56" t="str">
        <f xml:space="preserve"> Time!L$141</f>
        <v>Forecast</v>
      </c>
      <c r="M3" s="56" t="str">
        <f xml:space="preserve"> Time!M$141</f>
        <v>Forecast</v>
      </c>
      <c r="N3" s="56" t="str">
        <f xml:space="preserve"> Time!N$141</f>
        <v>Forecast</v>
      </c>
      <c r="O3" s="56" t="str">
        <f xml:space="preserve"> Time!O$141</f>
        <v>Forecast</v>
      </c>
      <c r="P3" s="56" t="str">
        <f xml:space="preserve"> Time!P$141</f>
        <v>Forecast</v>
      </c>
      <c r="Q3" s="56" t="str">
        <f xml:space="preserve"> Time!Q$141</f>
        <v>Forecast</v>
      </c>
      <c r="R3" s="56" t="str">
        <f xml:space="preserve"> Time!R$141</f>
        <v>Forecast</v>
      </c>
      <c r="S3" s="56" t="str">
        <f xml:space="preserve"> Time!S$141</f>
        <v>Forecast</v>
      </c>
      <c r="T3" s="56" t="str">
        <f xml:space="preserve"> Time!T$141</f>
        <v>Forecast</v>
      </c>
      <c r="U3" s="56" t="str">
        <f xml:space="preserve"> Time!U$141</f>
        <v>Forecast</v>
      </c>
      <c r="V3" s="56" t="str">
        <f xml:space="preserve"> Time!V$141</f>
        <v>Forecast</v>
      </c>
      <c r="W3" s="56" t="str">
        <f xml:space="preserve"> Time!W$141</f>
        <v>Forecast</v>
      </c>
      <c r="X3" s="56" t="str">
        <f xml:space="preserve"> Time!X$141</f>
        <v>Forecast</v>
      </c>
      <c r="Y3" s="56" t="str">
        <f xml:space="preserve"> Time!Y$141</f>
        <v>Forecast</v>
      </c>
      <c r="Z3" s="56" t="str">
        <f xml:space="preserve"> Time!Z$141</f>
        <v>Forecast</v>
      </c>
      <c r="AA3" s="56" t="str">
        <f xml:space="preserve"> Time!AA$141</f>
        <v>Forecast</v>
      </c>
      <c r="AB3" s="56" t="str">
        <f xml:space="preserve"> Time!AB$141</f>
        <v>Forecast</v>
      </c>
      <c r="AC3" s="56" t="str">
        <f xml:space="preserve"> Time!AC$141</f>
        <v>Forecast</v>
      </c>
      <c r="AD3" s="56" t="str">
        <f xml:space="preserve"> Time!AD$141</f>
        <v>Forecast</v>
      </c>
      <c r="AE3" s="56" t="str">
        <f xml:space="preserve"> Time!AE$141</f>
        <v>Forecast</v>
      </c>
      <c r="AF3" s="56" t="str">
        <f xml:space="preserve"> Time!AF$141</f>
        <v>Forecast</v>
      </c>
      <c r="AG3" s="56" t="str">
        <f xml:space="preserve"> Time!AG$141</f>
        <v>Forecast</v>
      </c>
      <c r="AH3" s="56" t="str">
        <f xml:space="preserve"> Time!AH$141</f>
        <v>Forecast</v>
      </c>
      <c r="AI3" s="56" t="str">
        <f xml:space="preserve"> Time!AI$141</f>
        <v>Forecast</v>
      </c>
      <c r="AJ3" s="56" t="str">
        <f xml:space="preserve"> Time!AJ$141</f>
        <v>Forecast</v>
      </c>
      <c r="AK3" s="56" t="str">
        <f xml:space="preserve"> Time!AK$141</f>
        <v>Forecast</v>
      </c>
      <c r="AL3" s="56" t="str">
        <f xml:space="preserve"> Time!AL$141</f>
        <v>Forecast</v>
      </c>
      <c r="AM3" s="56" t="str">
        <f xml:space="preserve"> Time!AM$141</f>
        <v>Forecast</v>
      </c>
      <c r="AN3" s="56" t="str">
        <f xml:space="preserve"> Time!AN$141</f>
        <v>Forecast</v>
      </c>
      <c r="AO3" s="56" t="str">
        <f xml:space="preserve"> Time!AO$141</f>
        <v>Forecast</v>
      </c>
      <c r="AP3" s="56" t="str">
        <f xml:space="preserve"> Time!AP$141</f>
        <v>Forecast</v>
      </c>
      <c r="AQ3" s="56" t="str">
        <f xml:space="preserve"> Time!AQ$141</f>
        <v>Forecast</v>
      </c>
      <c r="AR3" s="56" t="str">
        <f xml:space="preserve"> Time!AR$141</f>
        <v>Forecast</v>
      </c>
      <c r="AS3" s="56" t="str">
        <f xml:space="preserve"> Time!AS$141</f>
        <v>Forecast</v>
      </c>
      <c r="AT3" s="56" t="str">
        <f xml:space="preserve"> Time!AT$141</f>
        <v>Forecast</v>
      </c>
      <c r="AU3" s="56" t="str">
        <f xml:space="preserve"> Time!AU$141</f>
        <v>Forecast</v>
      </c>
      <c r="AV3" s="56" t="str">
        <f xml:space="preserve"> Time!AV$141</f>
        <v>Forecast</v>
      </c>
      <c r="AW3" s="56" t="str">
        <f xml:space="preserve"> Time!AW$141</f>
        <v>Forecast</v>
      </c>
      <c r="AX3" s="56" t="str">
        <f xml:space="preserve"> Time!AX$141</f>
        <v>Forecast</v>
      </c>
      <c r="AY3" s="56" t="str">
        <f xml:space="preserve"> Time!AY$141</f>
        <v>Forecast</v>
      </c>
      <c r="AZ3" s="56" t="str">
        <f xml:space="preserve"> Time!AZ$141</f>
        <v>Forecast</v>
      </c>
      <c r="BA3" s="56" t="str">
        <f xml:space="preserve"> Time!BA$141</f>
        <v>Forecast</v>
      </c>
      <c r="BB3" s="56" t="str">
        <f xml:space="preserve"> Time!BB$141</f>
        <v>Forecast</v>
      </c>
      <c r="BC3" s="56" t="str">
        <f xml:space="preserve"> Time!BC$141</f>
        <v>Forecast</v>
      </c>
      <c r="BD3" s="56" t="str">
        <f xml:space="preserve"> Time!BD$141</f>
        <v>Forecast</v>
      </c>
      <c r="BE3" s="56" t="str">
        <f xml:space="preserve"> Time!BE$141</f>
        <v>Forecast</v>
      </c>
      <c r="BF3" s="56" t="str">
        <f xml:space="preserve"> Time!BF$141</f>
        <v>Forecast</v>
      </c>
      <c r="BG3" s="56" t="str">
        <f xml:space="preserve"> Time!BG$141</f>
        <v>Forecast</v>
      </c>
      <c r="BH3" s="56" t="str">
        <f xml:space="preserve"> Time!BH$141</f>
        <v>Forecast</v>
      </c>
      <c r="BI3" s="56" t="str">
        <f xml:space="preserve"> Time!BI$141</f>
        <v>Forecast</v>
      </c>
      <c r="BJ3" s="56" t="str">
        <f xml:space="preserve"> Time!BJ$141</f>
        <v>Forecast</v>
      </c>
      <c r="BK3" s="56" t="str">
        <f xml:space="preserve"> Time!BK$141</f>
        <v>Forecast</v>
      </c>
      <c r="BL3" s="56" t="str">
        <f xml:space="preserve"> Time!BL$141</f>
        <v>Forecast</v>
      </c>
      <c r="BM3" s="56" t="str">
        <f xml:space="preserve"> Time!BM$141</f>
        <v>Forecast</v>
      </c>
      <c r="BN3" s="56" t="str">
        <f xml:space="preserve"> Time!BN$141</f>
        <v>Forecast</v>
      </c>
      <c r="BO3" s="56" t="str">
        <f xml:space="preserve"> Time!BO$141</f>
        <v>Forecast</v>
      </c>
      <c r="BP3" s="56" t="str">
        <f xml:space="preserve"> Time!BP$141</f>
        <v>Forecast</v>
      </c>
      <c r="BQ3" s="56" t="str">
        <f xml:space="preserve"> Time!BQ$141</f>
        <v>Forecast</v>
      </c>
      <c r="BR3" s="56" t="str">
        <f xml:space="preserve"> Time!BR$141</f>
        <v>Forecast</v>
      </c>
      <c r="BS3" s="56" t="str">
        <f xml:space="preserve"> Time!BS$141</f>
        <v>Forecast</v>
      </c>
      <c r="BT3" s="56" t="str">
        <f xml:space="preserve"> Time!BT$141</f>
        <v>Forecast</v>
      </c>
      <c r="BU3" s="56" t="str">
        <f xml:space="preserve"> Time!BU$141</f>
        <v>Forecast</v>
      </c>
      <c r="BV3" s="56" t="str">
        <f xml:space="preserve"> Time!BV$141</f>
        <v>Forecast</v>
      </c>
      <c r="BW3" s="56" t="str">
        <f xml:space="preserve"> Time!BW$141</f>
        <v>Forecast</v>
      </c>
      <c r="BX3" s="56" t="str">
        <f xml:space="preserve"> Time!BX$141</f>
        <v>Forecast</v>
      </c>
      <c r="BY3" s="56" t="str">
        <f xml:space="preserve"> Time!BY$141</f>
        <v>Forecast</v>
      </c>
      <c r="BZ3" s="56" t="str">
        <f xml:space="preserve"> Time!BZ$141</f>
        <v>Forecast</v>
      </c>
      <c r="CA3" s="56" t="str">
        <f xml:space="preserve"> Time!CA$141</f>
        <v>Forecast</v>
      </c>
      <c r="CB3" s="56" t="str">
        <f xml:space="preserve"> Time!CB$141</f>
        <v>Forecast</v>
      </c>
      <c r="CC3" s="56" t="str">
        <f xml:space="preserve"> Time!CC$141</f>
        <v>Forecast</v>
      </c>
      <c r="CD3" s="56" t="str">
        <f xml:space="preserve"> Time!CD$141</f>
        <v>Forecast</v>
      </c>
      <c r="CE3" s="56" t="str">
        <f xml:space="preserve"> Time!CE$141</f>
        <v>Forecast</v>
      </c>
      <c r="CF3" s="56" t="str">
        <f xml:space="preserve"> Time!CF$141</f>
        <v>Forecast</v>
      </c>
      <c r="CG3" s="56" t="str">
        <f xml:space="preserve"> Time!CG$141</f>
        <v>Forecast</v>
      </c>
      <c r="CH3" s="56" t="str">
        <f xml:space="preserve"> Time!CH$141</f>
        <v>Forecast</v>
      </c>
      <c r="CI3" s="56" t="str">
        <f xml:space="preserve"> Time!CI$141</f>
        <v>Forecast</v>
      </c>
      <c r="CJ3" s="56" t="str">
        <f xml:space="preserve"> Time!CJ$141</f>
        <v>Forecast</v>
      </c>
      <c r="CK3" s="56" t="str">
        <f xml:space="preserve"> Time!CK$141</f>
        <v>Forecast</v>
      </c>
      <c r="CL3" s="56" t="str">
        <f xml:space="preserve"> Time!CL$141</f>
        <v>Forecast</v>
      </c>
      <c r="CM3" s="56" t="str">
        <f xml:space="preserve"> Time!CM$141</f>
        <v>Forecast</v>
      </c>
      <c r="CN3" s="56" t="str">
        <f xml:space="preserve"> Time!CN$141</f>
        <v>Forecast</v>
      </c>
      <c r="CO3" s="56" t="str">
        <f xml:space="preserve"> Time!CO$141</f>
        <v>Forecast</v>
      </c>
      <c r="CP3" s="56" t="str">
        <f xml:space="preserve"> Time!CP$141</f>
        <v>Forecast</v>
      </c>
      <c r="CQ3" s="56" t="str">
        <f xml:space="preserve"> Time!CQ$141</f>
        <v>Forecast</v>
      </c>
      <c r="CR3" s="56" t="str">
        <f xml:space="preserve"> Time!CR$141</f>
        <v>Forecast</v>
      </c>
      <c r="CS3" s="56" t="str">
        <f xml:space="preserve"> Time!CS$141</f>
        <v>Forecast</v>
      </c>
      <c r="CT3" s="56" t="str">
        <f xml:space="preserve"> Time!CT$141</f>
        <v>Forecast</v>
      </c>
      <c r="CU3" s="56" t="str">
        <f xml:space="preserve"> Time!CU$141</f>
        <v>Forecast</v>
      </c>
      <c r="CV3" s="56" t="str">
        <f xml:space="preserve"> Time!CV$141</f>
        <v>Forecast</v>
      </c>
      <c r="CW3" s="56" t="str">
        <f xml:space="preserve"> Time!CW$141</f>
        <v>Forecast</v>
      </c>
      <c r="CX3" s="56" t="str">
        <f xml:space="preserve"> Time!CX$141</f>
        <v>Forecast</v>
      </c>
      <c r="CY3" s="56" t="str">
        <f xml:space="preserve"> Time!CY$141</f>
        <v>Forecast</v>
      </c>
      <c r="CZ3" s="56" t="str">
        <f xml:space="preserve"> Time!CZ$141</f>
        <v>Forecast</v>
      </c>
      <c r="DA3" s="56" t="str">
        <f xml:space="preserve"> Time!DA$141</f>
        <v>Forecast</v>
      </c>
      <c r="DB3" s="56" t="str">
        <f xml:space="preserve"> Time!DB$141</f>
        <v>Forecast</v>
      </c>
      <c r="DC3" s="56" t="str">
        <f xml:space="preserve"> Time!DC$141</f>
        <v>Forecast</v>
      </c>
      <c r="DD3" s="56" t="str">
        <f xml:space="preserve"> Time!DD$141</f>
        <v>Forecast</v>
      </c>
      <c r="DE3" s="56" t="str">
        <f xml:space="preserve"> Time!DE$141</f>
        <v>Forecast</v>
      </c>
      <c r="DF3" s="56" t="str">
        <f xml:space="preserve"> Time!DF$141</f>
        <v>Forecast</v>
      </c>
      <c r="DG3" s="56" t="str">
        <f xml:space="preserve"> Time!DG$141</f>
        <v>Forecast</v>
      </c>
      <c r="DH3" s="56" t="str">
        <f xml:space="preserve"> Time!DH$141</f>
        <v>Post-fcst</v>
      </c>
      <c r="DI3" s="56" t="str">
        <f xml:space="preserve"> Time!DI$141</f>
        <v>Post-fcst</v>
      </c>
      <c r="DJ3" s="56" t="str">
        <f xml:space="preserve"> Time!DJ$141</f>
        <v>Post-fcst</v>
      </c>
    </row>
    <row r="4" spans="1:114" s="128" customFormat="1" ht="14.4" x14ac:dyDescent="0.25">
      <c r="A4" s="19"/>
      <c r="B4" s="19"/>
      <c r="C4" s="20"/>
      <c r="D4" s="22"/>
      <c r="E4" s="16" t="str">
        <f xml:space="preserve"> Time!E$22</f>
        <v>Financial year ending</v>
      </c>
      <c r="F4"/>
      <c r="G4"/>
      <c r="H4" s="60"/>
      <c r="I4" s="60"/>
      <c r="J4" s="61">
        <f xml:space="preserve"> Time!J$22</f>
        <v>2022</v>
      </c>
      <c r="K4" s="61">
        <f xml:space="preserve"> Time!K$22</f>
        <v>2022</v>
      </c>
      <c r="L4" s="61">
        <f xml:space="preserve"> Time!L$22</f>
        <v>2022</v>
      </c>
      <c r="M4" s="61">
        <f xml:space="preserve"> Time!M$22</f>
        <v>2022</v>
      </c>
      <c r="N4" s="61">
        <f xml:space="preserve"> Time!N$22</f>
        <v>2023</v>
      </c>
      <c r="O4" s="61">
        <f xml:space="preserve"> Time!O$22</f>
        <v>2023</v>
      </c>
      <c r="P4" s="61">
        <f xml:space="preserve"> Time!P$22</f>
        <v>2023</v>
      </c>
      <c r="Q4" s="61">
        <f xml:space="preserve"> Time!Q$22</f>
        <v>2023</v>
      </c>
      <c r="R4" s="61">
        <f xml:space="preserve"> Time!R$22</f>
        <v>2024</v>
      </c>
      <c r="S4" s="61">
        <f xml:space="preserve"> Time!S$22</f>
        <v>2024</v>
      </c>
      <c r="T4" s="61">
        <f xml:space="preserve"> Time!T$22</f>
        <v>2024</v>
      </c>
      <c r="U4" s="61">
        <f xml:space="preserve"> Time!U$22</f>
        <v>2024</v>
      </c>
      <c r="V4" s="61">
        <f xml:space="preserve"> Time!V$22</f>
        <v>2025</v>
      </c>
      <c r="W4" s="61">
        <f xml:space="preserve"> Time!W$22</f>
        <v>2025</v>
      </c>
      <c r="X4" s="61">
        <f xml:space="preserve"> Time!X$22</f>
        <v>2025</v>
      </c>
      <c r="Y4" s="61">
        <f xml:space="preserve"> Time!Y$22</f>
        <v>2025</v>
      </c>
      <c r="Z4" s="61">
        <f xml:space="preserve"> Time!Z$22</f>
        <v>2026</v>
      </c>
      <c r="AA4" s="61">
        <f xml:space="preserve"> Time!AA$22</f>
        <v>2026</v>
      </c>
      <c r="AB4" s="61">
        <f xml:space="preserve"> Time!AB$22</f>
        <v>2026</v>
      </c>
      <c r="AC4" s="61">
        <f xml:space="preserve"> Time!AC$22</f>
        <v>2026</v>
      </c>
      <c r="AD4" s="61">
        <f xml:space="preserve"> Time!AD$22</f>
        <v>2027</v>
      </c>
      <c r="AE4" s="61">
        <f xml:space="preserve"> Time!AE$22</f>
        <v>2027</v>
      </c>
      <c r="AF4" s="61">
        <f xml:space="preserve"> Time!AF$22</f>
        <v>2027</v>
      </c>
      <c r="AG4" s="61">
        <f xml:space="preserve"> Time!AG$22</f>
        <v>2027</v>
      </c>
      <c r="AH4" s="61">
        <f xml:space="preserve"> Time!AH$22</f>
        <v>2028</v>
      </c>
      <c r="AI4" s="61">
        <f xml:space="preserve"> Time!AI$22</f>
        <v>2028</v>
      </c>
      <c r="AJ4" s="61">
        <f xml:space="preserve"> Time!AJ$22</f>
        <v>2028</v>
      </c>
      <c r="AK4" s="61">
        <f xml:space="preserve"> Time!AK$22</f>
        <v>2028</v>
      </c>
      <c r="AL4" s="61">
        <f xml:space="preserve"> Time!AL$22</f>
        <v>2029</v>
      </c>
      <c r="AM4" s="61">
        <f xml:space="preserve"> Time!AM$22</f>
        <v>2029</v>
      </c>
      <c r="AN4" s="61">
        <f xml:space="preserve"> Time!AN$22</f>
        <v>2029</v>
      </c>
      <c r="AO4" s="61">
        <f xml:space="preserve"> Time!AO$22</f>
        <v>2029</v>
      </c>
      <c r="AP4" s="61">
        <f xml:space="preserve"> Time!AP$22</f>
        <v>2030</v>
      </c>
      <c r="AQ4" s="61">
        <f xml:space="preserve"> Time!AQ$22</f>
        <v>2030</v>
      </c>
      <c r="AR4" s="61">
        <f xml:space="preserve"> Time!AR$22</f>
        <v>2030</v>
      </c>
      <c r="AS4" s="61">
        <f xml:space="preserve"> Time!AS$22</f>
        <v>2030</v>
      </c>
      <c r="AT4" s="61">
        <f xml:space="preserve"> Time!AT$22</f>
        <v>2031</v>
      </c>
      <c r="AU4" s="61">
        <f xml:space="preserve"> Time!AU$22</f>
        <v>2031</v>
      </c>
      <c r="AV4" s="61">
        <f xml:space="preserve"> Time!AV$22</f>
        <v>2031</v>
      </c>
      <c r="AW4" s="61">
        <f xml:space="preserve"> Time!AW$22</f>
        <v>2031</v>
      </c>
      <c r="AX4" s="61">
        <f xml:space="preserve"> Time!AX$22</f>
        <v>2032</v>
      </c>
      <c r="AY4" s="61">
        <f xml:space="preserve"> Time!AY$22</f>
        <v>2032</v>
      </c>
      <c r="AZ4" s="61">
        <f xml:space="preserve"> Time!AZ$22</f>
        <v>2032</v>
      </c>
      <c r="BA4" s="61">
        <f xml:space="preserve"> Time!BA$22</f>
        <v>2032</v>
      </c>
      <c r="BB4" s="61">
        <f xml:space="preserve"> Time!BB$22</f>
        <v>2033</v>
      </c>
      <c r="BC4" s="61">
        <f xml:space="preserve"> Time!BC$22</f>
        <v>2033</v>
      </c>
      <c r="BD4" s="61">
        <f xml:space="preserve"> Time!BD$22</f>
        <v>2033</v>
      </c>
      <c r="BE4" s="61">
        <f xml:space="preserve"> Time!BE$22</f>
        <v>2033</v>
      </c>
      <c r="BF4" s="61">
        <f xml:space="preserve"> Time!BF$22</f>
        <v>2034</v>
      </c>
      <c r="BG4" s="61">
        <f xml:space="preserve"> Time!BG$22</f>
        <v>2034</v>
      </c>
      <c r="BH4" s="61">
        <f xml:space="preserve"> Time!BH$22</f>
        <v>2034</v>
      </c>
      <c r="BI4" s="61">
        <f xml:space="preserve"> Time!BI$22</f>
        <v>2034</v>
      </c>
      <c r="BJ4" s="61">
        <f xml:space="preserve"> Time!BJ$22</f>
        <v>2035</v>
      </c>
      <c r="BK4" s="61">
        <f xml:space="preserve"> Time!BK$22</f>
        <v>2035</v>
      </c>
      <c r="BL4" s="61">
        <f xml:space="preserve"> Time!BL$22</f>
        <v>2035</v>
      </c>
      <c r="BM4" s="61">
        <f xml:space="preserve"> Time!BM$22</f>
        <v>2035</v>
      </c>
      <c r="BN4" s="61">
        <f xml:space="preserve"> Time!BN$22</f>
        <v>2036</v>
      </c>
      <c r="BO4" s="61">
        <f xml:space="preserve"> Time!BO$22</f>
        <v>2036</v>
      </c>
      <c r="BP4" s="61">
        <f xml:space="preserve"> Time!BP$22</f>
        <v>2036</v>
      </c>
      <c r="BQ4" s="61">
        <f xml:space="preserve"> Time!BQ$22</f>
        <v>2036</v>
      </c>
      <c r="BR4" s="61">
        <f xml:space="preserve"> Time!BR$22</f>
        <v>2037</v>
      </c>
      <c r="BS4" s="61">
        <f xml:space="preserve"> Time!BS$22</f>
        <v>2037</v>
      </c>
      <c r="BT4" s="61">
        <f xml:space="preserve"> Time!BT$22</f>
        <v>2037</v>
      </c>
      <c r="BU4" s="61">
        <f xml:space="preserve"> Time!BU$22</f>
        <v>2037</v>
      </c>
      <c r="BV4" s="61">
        <f xml:space="preserve"> Time!BV$22</f>
        <v>2038</v>
      </c>
      <c r="BW4" s="61">
        <f xml:space="preserve"> Time!BW$22</f>
        <v>2038</v>
      </c>
      <c r="BX4" s="61">
        <f xml:space="preserve"> Time!BX$22</f>
        <v>2038</v>
      </c>
      <c r="BY4" s="61">
        <f xml:space="preserve"> Time!BY$22</f>
        <v>2038</v>
      </c>
      <c r="BZ4" s="61">
        <f xml:space="preserve"> Time!BZ$22</f>
        <v>2039</v>
      </c>
      <c r="CA4" s="61">
        <f xml:space="preserve"> Time!CA$22</f>
        <v>2039</v>
      </c>
      <c r="CB4" s="61">
        <f xml:space="preserve"> Time!CB$22</f>
        <v>2039</v>
      </c>
      <c r="CC4" s="61">
        <f xml:space="preserve"> Time!CC$22</f>
        <v>2039</v>
      </c>
      <c r="CD4" s="61">
        <f xml:space="preserve"> Time!CD$22</f>
        <v>2040</v>
      </c>
      <c r="CE4" s="61">
        <f xml:space="preserve"> Time!CE$22</f>
        <v>2040</v>
      </c>
      <c r="CF4" s="61">
        <f xml:space="preserve"> Time!CF$22</f>
        <v>2040</v>
      </c>
      <c r="CG4" s="61">
        <f xml:space="preserve"> Time!CG$22</f>
        <v>2040</v>
      </c>
      <c r="CH4" s="61">
        <f xml:space="preserve"> Time!CH$22</f>
        <v>2041</v>
      </c>
      <c r="CI4" s="61">
        <f xml:space="preserve"> Time!CI$22</f>
        <v>2041</v>
      </c>
      <c r="CJ4" s="61">
        <f xml:space="preserve"> Time!CJ$22</f>
        <v>2041</v>
      </c>
      <c r="CK4" s="61">
        <f xml:space="preserve"> Time!CK$22</f>
        <v>2041</v>
      </c>
      <c r="CL4" s="61">
        <f xml:space="preserve"> Time!CL$22</f>
        <v>2042</v>
      </c>
      <c r="CM4" s="61">
        <f xml:space="preserve"> Time!CM$22</f>
        <v>2042</v>
      </c>
      <c r="CN4" s="61">
        <f xml:space="preserve"> Time!CN$22</f>
        <v>2042</v>
      </c>
      <c r="CO4" s="61">
        <f xml:space="preserve"> Time!CO$22</f>
        <v>2042</v>
      </c>
      <c r="CP4" s="61">
        <f xml:space="preserve"> Time!CP$22</f>
        <v>2043</v>
      </c>
      <c r="CQ4" s="61">
        <f xml:space="preserve"> Time!CQ$22</f>
        <v>2043</v>
      </c>
      <c r="CR4" s="61">
        <f xml:space="preserve"> Time!CR$22</f>
        <v>2043</v>
      </c>
      <c r="CS4" s="61">
        <f xml:space="preserve"> Time!CS$22</f>
        <v>2043</v>
      </c>
      <c r="CT4" s="61">
        <f xml:space="preserve"> Time!CT$22</f>
        <v>2044</v>
      </c>
      <c r="CU4" s="61">
        <f xml:space="preserve"> Time!CU$22</f>
        <v>2044</v>
      </c>
      <c r="CV4" s="61">
        <f xml:space="preserve"> Time!CV$22</f>
        <v>2044</v>
      </c>
      <c r="CW4" s="61">
        <f xml:space="preserve"> Time!CW$22</f>
        <v>2044</v>
      </c>
      <c r="CX4" s="61">
        <f xml:space="preserve"> Time!CX$22</f>
        <v>2045</v>
      </c>
      <c r="CY4" s="61">
        <f xml:space="preserve"> Time!CY$22</f>
        <v>2045</v>
      </c>
      <c r="CZ4" s="61">
        <f xml:space="preserve"> Time!CZ$22</f>
        <v>2045</v>
      </c>
      <c r="DA4" s="61">
        <f xml:space="preserve"> Time!DA$22</f>
        <v>2045</v>
      </c>
      <c r="DB4" s="61">
        <f xml:space="preserve"> Time!DB$22</f>
        <v>2046</v>
      </c>
      <c r="DC4" s="61">
        <f xml:space="preserve"> Time!DC$22</f>
        <v>2046</v>
      </c>
      <c r="DD4" s="61">
        <f xml:space="preserve"> Time!DD$22</f>
        <v>2046</v>
      </c>
      <c r="DE4" s="61">
        <f xml:space="preserve"> Time!DE$22</f>
        <v>2046</v>
      </c>
      <c r="DF4" s="61">
        <f xml:space="preserve"> Time!DF$22</f>
        <v>2047</v>
      </c>
      <c r="DG4" s="61">
        <f xml:space="preserve"> Time!DG$22</f>
        <v>2047</v>
      </c>
      <c r="DH4" s="61">
        <f xml:space="preserve"> Time!DH$22</f>
        <v>2047</v>
      </c>
      <c r="DI4" s="61">
        <f xml:space="preserve"> Time!DI$22</f>
        <v>2047</v>
      </c>
      <c r="DJ4" s="61">
        <f xml:space="preserve"> Time!DJ$22</f>
        <v>2048</v>
      </c>
    </row>
    <row r="5" spans="1:114" ht="14.4" x14ac:dyDescent="0.25">
      <c r="A5" s="7"/>
      <c r="B5" s="7"/>
      <c r="C5" s="8"/>
      <c r="D5" s="10"/>
      <c r="E5" s="16" t="str">
        <f xml:space="preserve"> Time!E$9</f>
        <v>Model column counter</v>
      </c>
      <c r="F5" s="17" t="s">
        <v>24</v>
      </c>
      <c r="G5" s="7" t="s">
        <v>1</v>
      </c>
      <c r="H5" s="17" t="s">
        <v>25</v>
      </c>
      <c r="I5" s="10"/>
      <c r="J5" s="10">
        <f xml:space="preserve"> Time!J$9</f>
        <v>1</v>
      </c>
      <c r="K5" s="10">
        <f xml:space="preserve"> Time!K$9</f>
        <v>2</v>
      </c>
      <c r="L5" s="10">
        <f xml:space="preserve"> Time!L$9</f>
        <v>3</v>
      </c>
      <c r="M5" s="10">
        <f xml:space="preserve"> Time!M$9</f>
        <v>4</v>
      </c>
      <c r="N5" s="10">
        <f xml:space="preserve"> Time!N$9</f>
        <v>5</v>
      </c>
      <c r="O5" s="10">
        <f xml:space="preserve"> Time!O$9</f>
        <v>6</v>
      </c>
      <c r="P5" s="10">
        <f xml:space="preserve"> Time!P$9</f>
        <v>7</v>
      </c>
      <c r="Q5" s="10">
        <f xml:space="preserve"> Time!Q$9</f>
        <v>8</v>
      </c>
      <c r="R5" s="10">
        <f xml:space="preserve"> Time!R$9</f>
        <v>9</v>
      </c>
      <c r="S5" s="10">
        <f xml:space="preserve"> Time!S$9</f>
        <v>10</v>
      </c>
      <c r="T5" s="10">
        <f xml:space="preserve"> Time!T$9</f>
        <v>11</v>
      </c>
      <c r="U5" s="10">
        <f xml:space="preserve"> Time!U$9</f>
        <v>12</v>
      </c>
      <c r="V5" s="10">
        <f xml:space="preserve"> Time!V$9</f>
        <v>13</v>
      </c>
      <c r="W5" s="10">
        <f xml:space="preserve"> Time!W$9</f>
        <v>14</v>
      </c>
      <c r="X5" s="10">
        <f xml:space="preserve"> Time!X$9</f>
        <v>15</v>
      </c>
      <c r="Y5" s="10">
        <f xml:space="preserve"> Time!Y$9</f>
        <v>16</v>
      </c>
      <c r="Z5" s="10">
        <f xml:space="preserve"> Time!Z$9</f>
        <v>17</v>
      </c>
      <c r="AA5" s="10">
        <f xml:space="preserve"> Time!AA$9</f>
        <v>18</v>
      </c>
      <c r="AB5" s="10">
        <f xml:space="preserve"> Time!AB$9</f>
        <v>19</v>
      </c>
      <c r="AC5" s="10">
        <f xml:space="preserve"> Time!AC$9</f>
        <v>20</v>
      </c>
      <c r="AD5" s="10">
        <f xml:space="preserve"> Time!AD$9</f>
        <v>21</v>
      </c>
      <c r="AE5" s="10">
        <f xml:space="preserve"> Time!AE$9</f>
        <v>22</v>
      </c>
      <c r="AF5" s="10">
        <f xml:space="preserve"> Time!AF$9</f>
        <v>23</v>
      </c>
      <c r="AG5" s="10">
        <f xml:space="preserve"> Time!AG$9</f>
        <v>24</v>
      </c>
      <c r="AH5" s="10">
        <f xml:space="preserve"> Time!AH$9</f>
        <v>25</v>
      </c>
      <c r="AI5" s="10">
        <f xml:space="preserve"> Time!AI$9</f>
        <v>26</v>
      </c>
      <c r="AJ5" s="10">
        <f xml:space="preserve"> Time!AJ$9</f>
        <v>27</v>
      </c>
      <c r="AK5" s="10">
        <f xml:space="preserve"> Time!AK$9</f>
        <v>28</v>
      </c>
      <c r="AL5" s="10">
        <f xml:space="preserve"> Time!AL$9</f>
        <v>29</v>
      </c>
      <c r="AM5" s="10">
        <f xml:space="preserve"> Time!AM$9</f>
        <v>30</v>
      </c>
      <c r="AN5" s="10">
        <f xml:space="preserve"> Time!AN$9</f>
        <v>31</v>
      </c>
      <c r="AO5" s="10">
        <f xml:space="preserve"> Time!AO$9</f>
        <v>32</v>
      </c>
      <c r="AP5" s="10">
        <f xml:space="preserve"> Time!AP$9</f>
        <v>33</v>
      </c>
      <c r="AQ5" s="10">
        <f xml:space="preserve"> Time!AQ$9</f>
        <v>34</v>
      </c>
      <c r="AR5" s="10">
        <f xml:space="preserve"> Time!AR$9</f>
        <v>35</v>
      </c>
      <c r="AS5" s="10">
        <f xml:space="preserve"> Time!AS$9</f>
        <v>36</v>
      </c>
      <c r="AT5" s="10">
        <f xml:space="preserve"> Time!AT$9</f>
        <v>37</v>
      </c>
      <c r="AU5" s="10">
        <f xml:space="preserve"> Time!AU$9</f>
        <v>38</v>
      </c>
      <c r="AV5" s="10">
        <f xml:space="preserve"> Time!AV$9</f>
        <v>39</v>
      </c>
      <c r="AW5" s="10">
        <f xml:space="preserve"> Time!AW$9</f>
        <v>40</v>
      </c>
      <c r="AX5" s="10">
        <f xml:space="preserve"> Time!AX$9</f>
        <v>41</v>
      </c>
      <c r="AY5" s="10">
        <f xml:space="preserve"> Time!AY$9</f>
        <v>42</v>
      </c>
      <c r="AZ5" s="10">
        <f xml:space="preserve"> Time!AZ$9</f>
        <v>43</v>
      </c>
      <c r="BA5" s="10">
        <f xml:space="preserve"> Time!BA$9</f>
        <v>44</v>
      </c>
      <c r="BB5" s="10">
        <f xml:space="preserve"> Time!BB$9</f>
        <v>45</v>
      </c>
      <c r="BC5" s="10">
        <f xml:space="preserve"> Time!BC$9</f>
        <v>46</v>
      </c>
      <c r="BD5" s="10">
        <f xml:space="preserve"> Time!BD$9</f>
        <v>47</v>
      </c>
      <c r="BE5" s="10">
        <f xml:space="preserve"> Time!BE$9</f>
        <v>48</v>
      </c>
      <c r="BF5" s="10">
        <f xml:space="preserve"> Time!BF$9</f>
        <v>49</v>
      </c>
      <c r="BG5" s="10">
        <f xml:space="preserve"> Time!BG$9</f>
        <v>50</v>
      </c>
      <c r="BH5" s="10">
        <f xml:space="preserve"> Time!BH$9</f>
        <v>51</v>
      </c>
      <c r="BI5" s="10">
        <f xml:space="preserve"> Time!BI$9</f>
        <v>52</v>
      </c>
      <c r="BJ5" s="10">
        <f xml:space="preserve"> Time!BJ$9</f>
        <v>53</v>
      </c>
      <c r="BK5" s="10">
        <f xml:space="preserve"> Time!BK$9</f>
        <v>54</v>
      </c>
      <c r="BL5" s="10">
        <f xml:space="preserve"> Time!BL$9</f>
        <v>55</v>
      </c>
      <c r="BM5" s="10">
        <f xml:space="preserve"> Time!BM$9</f>
        <v>56</v>
      </c>
      <c r="BN5" s="10">
        <f xml:space="preserve"> Time!BN$9</f>
        <v>57</v>
      </c>
      <c r="BO5" s="10">
        <f xml:space="preserve"> Time!BO$9</f>
        <v>58</v>
      </c>
      <c r="BP5" s="10">
        <f xml:space="preserve"> Time!BP$9</f>
        <v>59</v>
      </c>
      <c r="BQ5" s="10">
        <f xml:space="preserve"> Time!BQ$9</f>
        <v>60</v>
      </c>
      <c r="BR5" s="10">
        <f xml:space="preserve"> Time!BR$9</f>
        <v>61</v>
      </c>
      <c r="BS5" s="10">
        <f xml:space="preserve"> Time!BS$9</f>
        <v>62</v>
      </c>
      <c r="BT5" s="10">
        <f xml:space="preserve"> Time!BT$9</f>
        <v>63</v>
      </c>
      <c r="BU5" s="10">
        <f xml:space="preserve"> Time!BU$9</f>
        <v>64</v>
      </c>
      <c r="BV5" s="10">
        <f xml:space="preserve"> Time!BV$9</f>
        <v>65</v>
      </c>
      <c r="BW5" s="10">
        <f xml:space="preserve"> Time!BW$9</f>
        <v>66</v>
      </c>
      <c r="BX5" s="10">
        <f xml:space="preserve"> Time!BX$9</f>
        <v>67</v>
      </c>
      <c r="BY5" s="10">
        <f xml:space="preserve"> Time!BY$9</f>
        <v>68</v>
      </c>
      <c r="BZ5" s="10">
        <f xml:space="preserve"> Time!BZ$9</f>
        <v>69</v>
      </c>
      <c r="CA5" s="10">
        <f xml:space="preserve"> Time!CA$9</f>
        <v>70</v>
      </c>
      <c r="CB5" s="10">
        <f xml:space="preserve"> Time!CB$9</f>
        <v>71</v>
      </c>
      <c r="CC5" s="10">
        <f xml:space="preserve"> Time!CC$9</f>
        <v>72</v>
      </c>
      <c r="CD5" s="10">
        <f xml:space="preserve"> Time!CD$9</f>
        <v>73</v>
      </c>
      <c r="CE5" s="10">
        <f xml:space="preserve"> Time!CE$9</f>
        <v>74</v>
      </c>
      <c r="CF5" s="10">
        <f xml:space="preserve"> Time!CF$9</f>
        <v>75</v>
      </c>
      <c r="CG5" s="10">
        <f xml:space="preserve"> Time!CG$9</f>
        <v>76</v>
      </c>
      <c r="CH5" s="10">
        <f xml:space="preserve"> Time!CH$9</f>
        <v>77</v>
      </c>
      <c r="CI5" s="10">
        <f xml:space="preserve"> Time!CI$9</f>
        <v>78</v>
      </c>
      <c r="CJ5" s="10">
        <f xml:space="preserve"> Time!CJ$9</f>
        <v>79</v>
      </c>
      <c r="CK5" s="10">
        <f xml:space="preserve"> Time!CK$9</f>
        <v>80</v>
      </c>
      <c r="CL5" s="10">
        <f xml:space="preserve"> Time!CL$9</f>
        <v>81</v>
      </c>
      <c r="CM5" s="10">
        <f xml:space="preserve"> Time!CM$9</f>
        <v>82</v>
      </c>
      <c r="CN5" s="10">
        <f xml:space="preserve"> Time!CN$9</f>
        <v>83</v>
      </c>
      <c r="CO5" s="10">
        <f xml:space="preserve"> Time!CO$9</f>
        <v>84</v>
      </c>
      <c r="CP5" s="10">
        <f xml:space="preserve"> Time!CP$9</f>
        <v>85</v>
      </c>
      <c r="CQ5" s="10">
        <f xml:space="preserve"> Time!CQ$9</f>
        <v>86</v>
      </c>
      <c r="CR5" s="10">
        <f xml:space="preserve"> Time!CR$9</f>
        <v>87</v>
      </c>
      <c r="CS5" s="10">
        <f xml:space="preserve"> Time!CS$9</f>
        <v>88</v>
      </c>
      <c r="CT5" s="10">
        <f xml:space="preserve"> Time!CT$9</f>
        <v>89</v>
      </c>
      <c r="CU5" s="10">
        <f xml:space="preserve"> Time!CU$9</f>
        <v>90</v>
      </c>
      <c r="CV5" s="10">
        <f xml:space="preserve"> Time!CV$9</f>
        <v>91</v>
      </c>
      <c r="CW5" s="10">
        <f xml:space="preserve"> Time!CW$9</f>
        <v>92</v>
      </c>
      <c r="CX5" s="10">
        <f xml:space="preserve"> Time!CX$9</f>
        <v>93</v>
      </c>
      <c r="CY5" s="10">
        <f xml:space="preserve"> Time!CY$9</f>
        <v>94</v>
      </c>
      <c r="CZ5" s="10">
        <f xml:space="preserve"> Time!CZ$9</f>
        <v>95</v>
      </c>
      <c r="DA5" s="10">
        <f xml:space="preserve"> Time!DA$9</f>
        <v>96</v>
      </c>
      <c r="DB5" s="10">
        <f xml:space="preserve"> Time!DB$9</f>
        <v>97</v>
      </c>
      <c r="DC5" s="10">
        <f xml:space="preserve"> Time!DC$9</f>
        <v>98</v>
      </c>
      <c r="DD5" s="10">
        <f xml:space="preserve"> Time!DD$9</f>
        <v>99</v>
      </c>
      <c r="DE5" s="10">
        <f xml:space="preserve"> Time!DE$9</f>
        <v>100</v>
      </c>
      <c r="DF5" s="10">
        <f xml:space="preserve"> Time!DF$9</f>
        <v>101</v>
      </c>
      <c r="DG5" s="10">
        <f xml:space="preserve"> Time!DG$9</f>
        <v>102</v>
      </c>
      <c r="DH5" s="10">
        <f xml:space="preserve"> Time!DH$9</f>
        <v>103</v>
      </c>
      <c r="DI5" s="10">
        <f xml:space="preserve"> Time!DI$9</f>
        <v>104</v>
      </c>
      <c r="DJ5" s="10">
        <f xml:space="preserve"> Time!DJ$9</f>
        <v>105</v>
      </c>
    </row>
    <row r="6" spans="1:114" ht="14.4" x14ac:dyDescent="0.25">
      <c r="A6" s="19"/>
      <c r="B6" s="19"/>
      <c r="C6" s="20"/>
      <c r="D6" s="22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  <c r="CJ6" s="38"/>
      <c r="CK6" s="38"/>
      <c r="CL6" s="38"/>
      <c r="CM6" s="38"/>
      <c r="CN6" s="38"/>
      <c r="CO6" s="38"/>
      <c r="CP6" s="38"/>
      <c r="CQ6" s="38"/>
      <c r="CR6" s="38"/>
      <c r="CS6" s="38"/>
      <c r="CT6" s="38"/>
      <c r="CU6" s="38"/>
      <c r="CV6" s="38"/>
      <c r="CW6" s="38"/>
      <c r="CX6" s="38"/>
      <c r="CY6" s="38"/>
      <c r="CZ6" s="38"/>
      <c r="DA6" s="38"/>
      <c r="DB6" s="38"/>
      <c r="DC6" s="38"/>
      <c r="DD6" s="38"/>
      <c r="DE6" s="38"/>
      <c r="DF6" s="38"/>
      <c r="DG6" s="38"/>
      <c r="DH6" s="38"/>
      <c r="DI6" s="38"/>
      <c r="DJ6" s="38"/>
    </row>
    <row r="7" spans="1:114" x14ac:dyDescent="0.25">
      <c r="A7" s="2" t="s">
        <v>239</v>
      </c>
    </row>
    <row r="8" spans="1:114" s="272" customFormat="1" x14ac:dyDescent="0.25">
      <c r="A8" s="382"/>
      <c r="B8" s="382"/>
      <c r="C8" s="383"/>
      <c r="D8" s="243"/>
      <c r="E8" s="384" t="str">
        <f xml:space="preserve"> FinStat!E$11</f>
        <v>EBITDA</v>
      </c>
      <c r="F8" s="384">
        <f xml:space="preserve"> FinStat!F$11</f>
        <v>0</v>
      </c>
      <c r="G8" s="384" t="str">
        <f xml:space="preserve"> FinStat!G$11</f>
        <v>$000s</v>
      </c>
      <c r="H8" s="384">
        <f xml:space="preserve"> FinStat!H$11</f>
        <v>1728980.698153853</v>
      </c>
      <c r="I8" s="384">
        <f xml:space="preserve"> FinStat!I$11</f>
        <v>0</v>
      </c>
      <c r="J8" s="384">
        <f xml:space="preserve"> FinStat!J$11</f>
        <v>0</v>
      </c>
      <c r="K8" s="384">
        <f xml:space="preserve"> FinStat!K$11</f>
        <v>0</v>
      </c>
      <c r="L8" s="384">
        <f xml:space="preserve"> FinStat!L$11</f>
        <v>7939.4631479999989</v>
      </c>
      <c r="M8" s="384">
        <f xml:space="preserve"> FinStat!M$11</f>
        <v>7236.846042741814</v>
      </c>
      <c r="N8" s="384">
        <f xml:space="preserve"> FinStat!N$11</f>
        <v>8743.1957175887947</v>
      </c>
      <c r="O8" s="384">
        <f xml:space="preserve"> FinStat!O$11</f>
        <v>8229.0221289976544</v>
      </c>
      <c r="P8" s="384">
        <f xml:space="preserve"> FinStat!P$11</f>
        <v>9431.7098478007974</v>
      </c>
      <c r="Q8" s="384">
        <f xml:space="preserve"> FinStat!Q$11</f>
        <v>8004.9920434446722</v>
      </c>
      <c r="R8" s="384">
        <f xml:space="preserve"> FinStat!R$11</f>
        <v>9178.4897002251164</v>
      </c>
      <c r="S8" s="384">
        <f xml:space="preserve"> FinStat!S$11</f>
        <v>9179.1697016122998</v>
      </c>
      <c r="T8" s="384">
        <f xml:space="preserve"> FinStat!T$11</f>
        <v>9549.7154723501444</v>
      </c>
      <c r="U8" s="384">
        <f xml:space="preserve"> FinStat!U$11</f>
        <v>9027.4912000983786</v>
      </c>
      <c r="V8" s="384">
        <f xml:space="preserve"> FinStat!V$11</f>
        <v>10395.047691563217</v>
      </c>
      <c r="W8" s="384">
        <f xml:space="preserve"> FinStat!W$11</f>
        <v>10088.897261440645</v>
      </c>
      <c r="X8" s="384">
        <f xml:space="preserve"> FinStat!X$11</f>
        <v>11582.926855175065</v>
      </c>
      <c r="Y8" s="384">
        <f xml:space="preserve"> FinStat!Y$11</f>
        <v>10267.797639126056</v>
      </c>
      <c r="Z8" s="384">
        <f xml:space="preserve"> FinStat!Z$11</f>
        <v>11798.47518427726</v>
      </c>
      <c r="AA8" s="384">
        <f xml:space="preserve"> FinStat!AA$11</f>
        <v>10526.096923485318</v>
      </c>
      <c r="AB8" s="384">
        <f xml:space="preserve"> FinStat!AB$11</f>
        <v>12065.415685321535</v>
      </c>
      <c r="AC8" s="384">
        <f xml:space="preserve"> FinStat!AC$11</f>
        <v>10737.671471647369</v>
      </c>
      <c r="AD8" s="384">
        <f xml:space="preserve"> FinStat!AD$11</f>
        <v>13101.012742474271</v>
      </c>
      <c r="AE8" s="384">
        <f xml:space="preserve"> FinStat!AE$11</f>
        <v>11718.312621991328</v>
      </c>
      <c r="AF8" s="384">
        <f xml:space="preserve"> FinStat!AF$11</f>
        <v>13364.343098598001</v>
      </c>
      <c r="AG8" s="384">
        <f xml:space="preserve"> FinStat!AG$11</f>
        <v>11953.850705693349</v>
      </c>
      <c r="AH8" s="384">
        <f xml:space="preserve"> FinStat!AH$11</f>
        <v>13632.966394879812</v>
      </c>
      <c r="AI8" s="384">
        <f xml:space="preserve"> FinStat!AI$11</f>
        <v>12194.123104877781</v>
      </c>
      <c r="AJ8" s="384">
        <f xml:space="preserve"> FinStat!AJ$11</f>
        <v>13928.219815462518</v>
      </c>
      <c r="AK8" s="384">
        <f xml:space="preserve"> FinStat!AK$11</f>
        <v>12460.668083291908</v>
      </c>
      <c r="AL8" s="384">
        <f xml:space="preserve"> FinStat!AL$11</f>
        <v>14208.177033753323</v>
      </c>
      <c r="AM8" s="384">
        <f xml:space="preserve"> FinStat!AM$11</f>
        <v>12711.12751176607</v>
      </c>
      <c r="AN8" s="384">
        <f xml:space="preserve"> FinStat!AN$11</f>
        <v>15087.61724046692</v>
      </c>
      <c r="AO8" s="384">
        <f xml:space="preserve"> FinStat!AO$11</f>
        <v>13526.429287783187</v>
      </c>
      <c r="AP8" s="384">
        <f xml:space="preserve"> FinStat!AP$11</f>
        <v>15390.878347000311</v>
      </c>
      <c r="AQ8" s="384">
        <f xml:space="preserve"> FinStat!AQ$11</f>
        <v>13798.31051646762</v>
      </c>
      <c r="AR8" s="384">
        <f xml:space="preserve"> FinStat!AR$11</f>
        <v>15700.235001775014</v>
      </c>
      <c r="AS8" s="384">
        <f xml:space="preserve"> FinStat!AS$11</f>
        <v>14075.656557848615</v>
      </c>
      <c r="AT8" s="384">
        <f xml:space="preserve"> FinStat!AT$11</f>
        <v>16015.80972531069</v>
      </c>
      <c r="AU8" s="384">
        <f xml:space="preserve"> FinStat!AU$11</f>
        <v>14358.577254661373</v>
      </c>
      <c r="AV8" s="384">
        <f xml:space="preserve"> FinStat!AV$11</f>
        <v>16337.727500789431</v>
      </c>
      <c r="AW8" s="384">
        <f xml:space="preserve"> FinStat!AW$11</f>
        <v>14647.184657480077</v>
      </c>
      <c r="AX8" s="384">
        <f xml:space="preserve"> FinStat!AX$11</f>
        <v>17436.768539810062</v>
      </c>
      <c r="AY8" s="384">
        <f xml:space="preserve"> FinStat!AY$11</f>
        <v>15675.782567681421</v>
      </c>
      <c r="AZ8" s="384">
        <f xml:space="preserve"> FinStat!AZ$11</f>
        <v>17787.247587460246</v>
      </c>
      <c r="BA8" s="384">
        <f xml:space="preserve"> FinStat!BA$11</f>
        <v>15990.865797291808</v>
      </c>
      <c r="BB8" s="384">
        <f xml:space="preserve"> FinStat!BB$11</f>
        <v>18144.771263968192</v>
      </c>
      <c r="BC8" s="384">
        <f xml:space="preserve"> FinStat!BC$11</f>
        <v>16312.282199817382</v>
      </c>
      <c r="BD8" s="384">
        <f xml:space="preserve"> FinStat!BD$11</f>
        <v>18509.481166373953</v>
      </c>
      <c r="BE8" s="384">
        <f xml:space="preserve"> FinStat!BE$11</f>
        <v>16640.159072033701</v>
      </c>
      <c r="BF8" s="384">
        <f xml:space="preserve"> FinStat!BF$11</f>
        <v>18693.992195906401</v>
      </c>
      <c r="BG8" s="384">
        <f xml:space="preserve"> FinStat!BG$11</f>
        <v>16785.221432050792</v>
      </c>
      <c r="BH8" s="384">
        <f xml:space="preserve"> FinStat!BH$11</f>
        <v>18198.609741422821</v>
      </c>
      <c r="BI8" s="384">
        <f xml:space="preserve"> FinStat!BI$11</f>
        <v>18002.447397432523</v>
      </c>
      <c r="BJ8" s="384">
        <f xml:space="preserve"> FinStat!BJ$11</f>
        <v>18369.257803918677</v>
      </c>
      <c r="BK8" s="384">
        <f xml:space="preserve"> FinStat!BK$11</f>
        <v>18167.201156881085</v>
      </c>
      <c r="BL8" s="384">
        <f xml:space="preserve"> FinStat!BL$11</f>
        <v>18738.47988577744</v>
      </c>
      <c r="BM8" s="384">
        <f xml:space="preserve"> FinStat!BM$11</f>
        <v>18532.361900134405</v>
      </c>
      <c r="BN8" s="384">
        <f xml:space="preserve"> FinStat!BN$11</f>
        <v>19115.123331481569</v>
      </c>
      <c r="BO8" s="384">
        <f xml:space="preserve"> FinStat!BO$11</f>
        <v>18904.862374327102</v>
      </c>
      <c r="BP8" s="384">
        <f xml:space="preserve"> FinStat!BP$11</f>
        <v>19499.337310444353</v>
      </c>
      <c r="BQ8" s="384">
        <f xml:space="preserve"> FinStat!BQ$11</f>
        <v>18332.106199794158</v>
      </c>
      <c r="BR8" s="384">
        <f xml:space="preserve"> FinStat!BR$11</f>
        <v>20853.545337723772</v>
      </c>
      <c r="BS8" s="384">
        <f xml:space="preserve"> FinStat!BS$11</f>
        <v>18700.581534410012</v>
      </c>
      <c r="BT8" s="384">
        <f xml:space="preserve"> FinStat!BT$11</f>
        <v>21272.701599012027</v>
      </c>
      <c r="BU8" s="384">
        <f xml:space="preserve"> FinStat!BU$11</f>
        <v>19076.46322325166</v>
      </c>
      <c r="BV8" s="384">
        <f xml:space="preserve"> FinStat!BV$11</f>
        <v>21700.282901152153</v>
      </c>
      <c r="BW8" s="384">
        <f xml:space="preserve"> FinStat!BW$11</f>
        <v>15979.5995282125</v>
      </c>
      <c r="BX8" s="384">
        <f xml:space="preserve"> FinStat!BX$11</f>
        <v>14537.894542867965</v>
      </c>
      <c r="BY8" s="384">
        <f xml:space="preserve"> FinStat!BY$11</f>
        <v>16598.866256393783</v>
      </c>
      <c r="BZ8" s="384">
        <f xml:space="preserve"> FinStat!BZ$11</f>
        <v>14985.017009790245</v>
      </c>
      <c r="CA8" s="384">
        <f xml:space="preserve"> FinStat!CA$11</f>
        <v>17920.649560888261</v>
      </c>
      <c r="CB8" s="384">
        <f xml:space="preserve"> FinStat!CB$11</f>
        <v>16703.945347787034</v>
      </c>
      <c r="CC8" s="384">
        <f xml:space="preserve"> FinStat!CC$11</f>
        <v>18999.939273323864</v>
      </c>
      <c r="CD8" s="384">
        <f xml:space="preserve"> FinStat!CD$11</f>
        <v>16012.554334175649</v>
      </c>
      <c r="CE8" s="384">
        <f xml:space="preserve"> FinStat!CE$11</f>
        <v>18220.295481412948</v>
      </c>
      <c r="CF8" s="384">
        <f xml:space="preserve"> FinStat!CF$11</f>
        <v>18087.919685704583</v>
      </c>
      <c r="CG8" s="384">
        <f xml:space="preserve"> FinStat!CG$11</f>
        <v>18724.530874545017</v>
      </c>
      <c r="CH8" s="384">
        <f xml:space="preserve"> FinStat!CH$11</f>
        <v>17615.78588659448</v>
      </c>
      <c r="CI8" s="384">
        <f xml:space="preserve"> FinStat!CI$11</f>
        <v>20179.700634953631</v>
      </c>
      <c r="CJ8" s="384">
        <f xml:space="preserve"> FinStat!CJ$11</f>
        <v>19490.457073899437</v>
      </c>
      <c r="CK8" s="384">
        <f xml:space="preserve"> FinStat!CK$11</f>
        <v>22316.662182581145</v>
      </c>
      <c r="CL8" s="384">
        <f xml:space="preserve"> FinStat!CL$11</f>
        <v>19738.497842548779</v>
      </c>
      <c r="CM8" s="384">
        <f xml:space="preserve"> FinStat!CM$11</f>
        <v>22620.07249972962</v>
      </c>
      <c r="CN8" s="384">
        <f xml:space="preserve"> FinStat!CN$11</f>
        <v>20135.241649184019</v>
      </c>
      <c r="CO8" s="384">
        <f xml:space="preserve"> FinStat!CO$11</f>
        <v>23074.735956974197</v>
      </c>
      <c r="CP8" s="384">
        <f xml:space="preserve"> FinStat!CP$11</f>
        <v>20539.960006332629</v>
      </c>
      <c r="CQ8" s="384">
        <f xml:space="preserve"> FinStat!CQ$11</f>
        <v>25052.822728342311</v>
      </c>
      <c r="CR8" s="384">
        <f xml:space="preserve"> FinStat!CR$11</f>
        <v>22413.123335464705</v>
      </c>
      <c r="CS8" s="384">
        <f xml:space="preserve"> FinStat!CS$11</f>
        <v>25556.384465181989</v>
      </c>
      <c r="CT8" s="384">
        <f xml:space="preserve"> FinStat!CT$11</f>
        <v>22863.627114507544</v>
      </c>
      <c r="CU8" s="384">
        <f xml:space="preserve"> FinStat!CU$11</f>
        <v>26070.067792932154</v>
      </c>
      <c r="CV8" s="384">
        <f xml:space="preserve"> FinStat!CV$11</f>
        <v>23323.186019509136</v>
      </c>
      <c r="CW8" s="384">
        <f xml:space="preserve"> FinStat!CW$11</f>
        <v>26594.076155570088</v>
      </c>
      <c r="CX8" s="384">
        <f xml:space="preserve"> FinStat!CX$11</f>
        <v>23791.982058501286</v>
      </c>
      <c r="CY8" s="384">
        <f xml:space="preserve"> FinStat!CY$11</f>
        <v>27128.617086297047</v>
      </c>
      <c r="CZ8" s="384">
        <f xml:space="preserve"> FinStat!CZ$11</f>
        <v>24270.200897877163</v>
      </c>
      <c r="DA8" s="384">
        <f xml:space="preserve"> FinStat!DA$11</f>
        <v>28807.790745349121</v>
      </c>
      <c r="DB8" s="384">
        <f xml:space="preserve"> FinStat!DB$11</f>
        <v>25826.910786753251</v>
      </c>
      <c r="DC8" s="384">
        <f xml:space="preserve"> FinStat!DC$11</f>
        <v>29386.827339330615</v>
      </c>
      <c r="DD8" s="384">
        <f xml:space="preserve"> FinStat!DD$11</f>
        <v>26346.031693567013</v>
      </c>
      <c r="DE8" s="384">
        <f xml:space="preserve"> FinStat!DE$11</f>
        <v>29977.502568851174</v>
      </c>
      <c r="DF8" s="384">
        <f xml:space="preserve"> FinStat!DF$11</f>
        <v>26875.586930607707</v>
      </c>
      <c r="DG8" s="384">
        <f xml:space="preserve"> FinStat!DG$11</f>
        <v>30580.050370485078</v>
      </c>
      <c r="DH8" s="384">
        <f xml:space="preserve"> FinStat!DH$11</f>
        <v>0</v>
      </c>
      <c r="DI8" s="384">
        <f xml:space="preserve"> FinStat!DI$11</f>
        <v>0</v>
      </c>
      <c r="DJ8" s="384">
        <f xml:space="preserve"> FinStat!DJ$11</f>
        <v>0</v>
      </c>
    </row>
    <row r="9" spans="1:114" s="272" customFormat="1" x14ac:dyDescent="0.25">
      <c r="A9" s="382"/>
      <c r="B9" s="382"/>
      <c r="C9" s="383"/>
      <c r="D9" s="389" t="s">
        <v>240</v>
      </c>
      <c r="E9" s="385" t="str">
        <f t="shared" ref="E9:G9" si="0" xml:space="preserve"> E$63</f>
        <v>Tax Depreciation</v>
      </c>
      <c r="F9" s="385">
        <f t="shared" ref="F9:G9" si="1" xml:space="preserve"> F$63</f>
        <v>0</v>
      </c>
      <c r="G9" s="385" t="str">
        <f t="shared" ref="G9:AL9" si="2" xml:space="preserve"> G$63</f>
        <v>$ 000s</v>
      </c>
      <c r="H9" s="385">
        <f t="shared" si="2"/>
        <v>0</v>
      </c>
      <c r="I9" s="385">
        <f t="shared" si="2"/>
        <v>0</v>
      </c>
      <c r="J9" s="385">
        <f t="shared" si="2"/>
        <v>0</v>
      </c>
      <c r="K9" s="385">
        <f t="shared" si="2"/>
        <v>0</v>
      </c>
      <c r="L9" s="385">
        <f t="shared" si="2"/>
        <v>7750</v>
      </c>
      <c r="M9" s="385">
        <f t="shared" si="2"/>
        <v>7362.5</v>
      </c>
      <c r="N9" s="385">
        <f t="shared" si="2"/>
        <v>6994.375</v>
      </c>
      <c r="O9" s="385">
        <f t="shared" si="2"/>
        <v>6644.65625</v>
      </c>
      <c r="P9" s="385">
        <f t="shared" si="2"/>
        <v>6312.4234375000005</v>
      </c>
      <c r="Q9" s="385">
        <f t="shared" si="2"/>
        <v>5996.8022656250005</v>
      </c>
      <c r="R9" s="385">
        <f t="shared" si="2"/>
        <v>5696.9621523437509</v>
      </c>
      <c r="S9" s="385">
        <f t="shared" si="2"/>
        <v>5412.1140447265634</v>
      </c>
      <c r="T9" s="385">
        <f t="shared" si="2"/>
        <v>5141.508342490235</v>
      </c>
      <c r="U9" s="385">
        <f t="shared" si="2"/>
        <v>4884.4329253657224</v>
      </c>
      <c r="V9" s="385">
        <f t="shared" si="2"/>
        <v>4640.211279097437</v>
      </c>
      <c r="W9" s="385">
        <f t="shared" si="2"/>
        <v>4408.2007151425651</v>
      </c>
      <c r="X9" s="385">
        <f t="shared" si="2"/>
        <v>4187.7906793854372</v>
      </c>
      <c r="Y9" s="385">
        <f t="shared" si="2"/>
        <v>3978.401145416165</v>
      </c>
      <c r="Z9" s="385">
        <f t="shared" si="2"/>
        <v>3929.4810881453568</v>
      </c>
      <c r="AA9" s="385">
        <f t="shared" si="2"/>
        <v>3733.0070337380889</v>
      </c>
      <c r="AB9" s="385">
        <f t="shared" si="2"/>
        <v>3546.3566820511842</v>
      </c>
      <c r="AC9" s="385">
        <f t="shared" si="2"/>
        <v>3369.0388479486255</v>
      </c>
      <c r="AD9" s="385">
        <f t="shared" si="2"/>
        <v>3300.5869055511939</v>
      </c>
      <c r="AE9" s="385">
        <f t="shared" si="2"/>
        <v>3135.5575602736344</v>
      </c>
      <c r="AF9" s="385">
        <f t="shared" si="2"/>
        <v>2978.7796822599526</v>
      </c>
      <c r="AG9" s="385">
        <f t="shared" si="2"/>
        <v>2829.8406981469548</v>
      </c>
      <c r="AH9" s="385">
        <f t="shared" si="2"/>
        <v>3488.348663239607</v>
      </c>
      <c r="AI9" s="385">
        <f t="shared" si="2"/>
        <v>3313.9312300776264</v>
      </c>
      <c r="AJ9" s="385">
        <f t="shared" si="2"/>
        <v>3148.2346685737448</v>
      </c>
      <c r="AK9" s="385">
        <f t="shared" si="2"/>
        <v>2990.8229351450577</v>
      </c>
      <c r="AL9" s="385">
        <f t="shared" si="2"/>
        <v>2916.2817883878051</v>
      </c>
      <c r="AM9" s="385">
        <f t="shared" ref="AM9:BR9" si="3" xml:space="preserve"> AM$63</f>
        <v>2770.4676989684144</v>
      </c>
      <c r="AN9" s="385">
        <f t="shared" si="3"/>
        <v>2631.9443140199937</v>
      </c>
      <c r="AO9" s="385">
        <f t="shared" si="3"/>
        <v>2500.3470983189941</v>
      </c>
      <c r="AP9" s="385">
        <f t="shared" si="3"/>
        <v>2400.3297434030442</v>
      </c>
      <c r="AQ9" s="385">
        <f t="shared" si="3"/>
        <v>2280.3132562328919</v>
      </c>
      <c r="AR9" s="385">
        <f t="shared" si="3"/>
        <v>2166.2975934212477</v>
      </c>
      <c r="AS9" s="385">
        <f t="shared" si="3"/>
        <v>2057.9827137501852</v>
      </c>
      <c r="AT9" s="385">
        <f t="shared" si="3"/>
        <v>1980.083578062676</v>
      </c>
      <c r="AU9" s="385">
        <f t="shared" si="3"/>
        <v>1881.0793991595424</v>
      </c>
      <c r="AV9" s="385">
        <f t="shared" si="3"/>
        <v>1787.0254292015652</v>
      </c>
      <c r="AW9" s="385">
        <f t="shared" si="3"/>
        <v>1697.6741577414869</v>
      </c>
      <c r="AX9" s="385">
        <f t="shared" si="3"/>
        <v>1712.7904498544126</v>
      </c>
      <c r="AY9" s="385">
        <f t="shared" si="3"/>
        <v>1627.1509273616921</v>
      </c>
      <c r="AZ9" s="385">
        <f t="shared" si="3"/>
        <v>1545.7933809936073</v>
      </c>
      <c r="BA9" s="385">
        <f t="shared" si="3"/>
        <v>1468.5037119439269</v>
      </c>
      <c r="BB9" s="385">
        <f t="shared" si="3"/>
        <v>1395.0785263467305</v>
      </c>
      <c r="BC9" s="385">
        <f t="shared" si="3"/>
        <v>1325.3246000293941</v>
      </c>
      <c r="BD9" s="385">
        <f t="shared" si="3"/>
        <v>1259.0583700279244</v>
      </c>
      <c r="BE9" s="385">
        <f t="shared" si="3"/>
        <v>1196.1054515265282</v>
      </c>
      <c r="BF9" s="385">
        <f t="shared" si="3"/>
        <v>1136.3001789502018</v>
      </c>
      <c r="BG9" s="385">
        <f t="shared" si="3"/>
        <v>1079.4851700026918</v>
      </c>
      <c r="BH9" s="385">
        <f t="shared" si="3"/>
        <v>1025.5109115025571</v>
      </c>
      <c r="BI9" s="385">
        <f t="shared" si="3"/>
        <v>974.23536592742937</v>
      </c>
      <c r="BJ9" s="385">
        <f t="shared" si="3"/>
        <v>925.52359763105778</v>
      </c>
      <c r="BK9" s="385">
        <f t="shared" si="3"/>
        <v>879.24741774950496</v>
      </c>
      <c r="BL9" s="385">
        <f t="shared" si="3"/>
        <v>835.28504686202962</v>
      </c>
      <c r="BM9" s="385">
        <f t="shared" si="3"/>
        <v>793.52079451892814</v>
      </c>
      <c r="BN9" s="385">
        <f t="shared" si="3"/>
        <v>753.8447547929818</v>
      </c>
      <c r="BO9" s="385">
        <f t="shared" si="3"/>
        <v>716.15251705333276</v>
      </c>
      <c r="BP9" s="385">
        <f t="shared" si="3"/>
        <v>680.3448912006661</v>
      </c>
      <c r="BQ9" s="385">
        <f t="shared" si="3"/>
        <v>646.32764664063279</v>
      </c>
      <c r="BR9" s="385">
        <f t="shared" si="3"/>
        <v>614.01126430860108</v>
      </c>
      <c r="BS9" s="385">
        <f t="shared" ref="BS9:CX9" si="4" xml:space="preserve"> BS$63</f>
        <v>583.31070109317102</v>
      </c>
      <c r="BT9" s="385">
        <f t="shared" si="4"/>
        <v>554.14516603851246</v>
      </c>
      <c r="BU9" s="385">
        <f t="shared" si="4"/>
        <v>526.43790773658691</v>
      </c>
      <c r="BV9" s="385">
        <f t="shared" si="4"/>
        <v>500.11601234975751</v>
      </c>
      <c r="BW9" s="385">
        <f t="shared" si="4"/>
        <v>475.11021173226965</v>
      </c>
      <c r="BX9" s="385">
        <f t="shared" si="4"/>
        <v>451.35470114565618</v>
      </c>
      <c r="BY9" s="385">
        <f t="shared" si="4"/>
        <v>428.78696608837339</v>
      </c>
      <c r="BZ9" s="385">
        <f t="shared" si="4"/>
        <v>407.34761778395472</v>
      </c>
      <c r="CA9" s="385">
        <f t="shared" si="4"/>
        <v>386.98023689475696</v>
      </c>
      <c r="CB9" s="385">
        <f t="shared" si="4"/>
        <v>367.63122505001911</v>
      </c>
      <c r="CC9" s="385">
        <f t="shared" si="4"/>
        <v>349.24966379751817</v>
      </c>
      <c r="CD9" s="385">
        <f t="shared" si="4"/>
        <v>331.78718060764226</v>
      </c>
      <c r="CE9" s="385">
        <f t="shared" si="4"/>
        <v>315.19782157726013</v>
      </c>
      <c r="CF9" s="385">
        <f t="shared" si="4"/>
        <v>299.43793049839718</v>
      </c>
      <c r="CG9" s="385">
        <f t="shared" si="4"/>
        <v>284.46603397347729</v>
      </c>
      <c r="CH9" s="385">
        <f t="shared" si="4"/>
        <v>270.24273227480347</v>
      </c>
      <c r="CI9" s="385">
        <f t="shared" si="4"/>
        <v>256.73059566106326</v>
      </c>
      <c r="CJ9" s="385">
        <f t="shared" si="4"/>
        <v>243.89406587801011</v>
      </c>
      <c r="CK9" s="385">
        <f t="shared" si="4"/>
        <v>231.69936258410959</v>
      </c>
      <c r="CL9" s="385">
        <f t="shared" si="4"/>
        <v>220.1143944549041</v>
      </c>
      <c r="CM9" s="385">
        <f t="shared" si="4"/>
        <v>209.1086747321589</v>
      </c>
      <c r="CN9" s="385">
        <f t="shared" si="4"/>
        <v>198.65324099555096</v>
      </c>
      <c r="CO9" s="385">
        <f t="shared" si="4"/>
        <v>188.72057894577344</v>
      </c>
      <c r="CP9" s="385">
        <f t="shared" si="4"/>
        <v>179.28454999848475</v>
      </c>
      <c r="CQ9" s="385">
        <f t="shared" si="4"/>
        <v>170.32032249856053</v>
      </c>
      <c r="CR9" s="385">
        <f t="shared" si="4"/>
        <v>161.8043063736325</v>
      </c>
      <c r="CS9" s="385">
        <f t="shared" si="4"/>
        <v>153.71409105495087</v>
      </c>
      <c r="CT9" s="385">
        <f t="shared" si="4"/>
        <v>146.02838650220332</v>
      </c>
      <c r="CU9" s="385">
        <f t="shared" si="4"/>
        <v>138.72696717709314</v>
      </c>
      <c r="CV9" s="385">
        <f t="shared" si="4"/>
        <v>131.79061881823847</v>
      </c>
      <c r="CW9" s="385">
        <f t="shared" si="4"/>
        <v>125.20108787732657</v>
      </c>
      <c r="CX9" s="385">
        <f t="shared" si="4"/>
        <v>118.94103348346023</v>
      </c>
      <c r="CY9" s="385">
        <f t="shared" ref="CY9:DJ9" si="5" xml:space="preserve"> CY$63</f>
        <v>112.99398180928722</v>
      </c>
      <c r="CZ9" s="385">
        <f t="shared" si="5"/>
        <v>107.34428271882287</v>
      </c>
      <c r="DA9" s="385">
        <f t="shared" si="5"/>
        <v>101.97706858288173</v>
      </c>
      <c r="DB9" s="385">
        <f t="shared" si="5"/>
        <v>96.878215153737642</v>
      </c>
      <c r="DC9" s="385">
        <f t="shared" si="5"/>
        <v>92.034304396050771</v>
      </c>
      <c r="DD9" s="385">
        <f t="shared" si="5"/>
        <v>87.432589176248229</v>
      </c>
      <c r="DE9" s="385">
        <f t="shared" si="5"/>
        <v>83.060959717435821</v>
      </c>
      <c r="DF9" s="385">
        <f t="shared" si="5"/>
        <v>78.907911731564013</v>
      </c>
      <c r="DG9" s="385">
        <f t="shared" si="5"/>
        <v>74.962516144985813</v>
      </c>
      <c r="DH9" s="385">
        <f t="shared" si="5"/>
        <v>71.214390337736518</v>
      </c>
      <c r="DI9" s="385">
        <f t="shared" si="5"/>
        <v>67.653670820849698</v>
      </c>
      <c r="DJ9" s="385">
        <f t="shared" si="5"/>
        <v>64.270987279807215</v>
      </c>
    </row>
    <row r="10" spans="1:114" x14ac:dyDescent="0.25">
      <c r="D10" s="4" t="s">
        <v>240</v>
      </c>
      <c r="E10" s="418" t="str">
        <f xml:space="preserve"> Debt!E$83</f>
        <v>Finance cost POS</v>
      </c>
      <c r="F10" s="418">
        <f xml:space="preserve"> Debt!F$83</f>
        <v>0</v>
      </c>
      <c r="G10" s="418" t="str">
        <f xml:space="preserve"> Debt!G$83</f>
        <v>$ 000s</v>
      </c>
      <c r="H10" s="418">
        <f xml:space="preserve"> Debt!H$83</f>
        <v>0</v>
      </c>
      <c r="I10" s="418">
        <f xml:space="preserve"> Debt!I$83</f>
        <v>0</v>
      </c>
      <c r="J10" s="418">
        <f xml:space="preserve"> Debt!J$83</f>
        <v>0</v>
      </c>
      <c r="K10" s="418">
        <f xml:space="preserve"> Debt!K$83</f>
        <v>0</v>
      </c>
      <c r="L10" s="418">
        <f xml:space="preserve"> Debt!L$83</f>
        <v>2010.2638888888887</v>
      </c>
      <c r="M10" s="418">
        <f xml:space="preserve"> Debt!M$83</f>
        <v>1976.7594907407406</v>
      </c>
      <c r="N10" s="418">
        <f xml:space="preserve"> Debt!N$83</f>
        <v>1901.0104166666667</v>
      </c>
      <c r="O10" s="418">
        <f xml:space="preserve"> Debt!O$83</f>
        <v>1888.992534722222</v>
      </c>
      <c r="P10" s="418">
        <f xml:space="preserve"> Debt!P$83</f>
        <v>1876.2462962962964</v>
      </c>
      <c r="Q10" s="418">
        <f xml:space="preserve"> Debt!Q$83</f>
        <v>1842.7418981481483</v>
      </c>
      <c r="R10" s="418">
        <f xml:space="preserve"> Debt!R$83</f>
        <v>1789.5718750000001</v>
      </c>
      <c r="S10" s="418">
        <f xml:space="preserve"> Debt!S$83</f>
        <v>1756.4316550925928</v>
      </c>
      <c r="T10" s="418">
        <f xml:space="preserve"> Debt!T$83</f>
        <v>1742.2287037037042</v>
      </c>
      <c r="U10" s="418">
        <f xml:space="preserve"> Debt!U$83</f>
        <v>1708.7243055555562</v>
      </c>
      <c r="V10" s="418">
        <f xml:space="preserve"> Debt!V$83</f>
        <v>1638.8020833333342</v>
      </c>
      <c r="W10" s="418">
        <f xml:space="preserve"> Debt!W$83</f>
        <v>1623.8707754629636</v>
      </c>
      <c r="X10" s="418">
        <f xml:space="preserve"> Debt!X$83</f>
        <v>1608.2111111111119</v>
      </c>
      <c r="Y10" s="418">
        <f xml:space="preserve"> Debt!Y$83</f>
        <v>1574.7067129629638</v>
      </c>
      <c r="Z10" s="418">
        <f xml:space="preserve"> Debt!Z$83</f>
        <v>1507.6979166666679</v>
      </c>
      <c r="AA10" s="418">
        <f xml:space="preserve"> Debt!AA$83</f>
        <v>1491.3098958333344</v>
      </c>
      <c r="AB10" s="418">
        <f xml:space="preserve"> Debt!AB$83</f>
        <v>1474.1935185185198</v>
      </c>
      <c r="AC10" s="418">
        <f xml:space="preserve"> Debt!AC$83</f>
        <v>1440.6891203703717</v>
      </c>
      <c r="AD10" s="418">
        <f xml:space="preserve"> Debt!AD$83</f>
        <v>1376.5937500000016</v>
      </c>
      <c r="AE10" s="418">
        <f xml:space="preserve"> Debt!AE$83</f>
        <v>1358.7490162037052</v>
      </c>
      <c r="AF10" s="418">
        <f xml:space="preserve"> Debt!AF$83</f>
        <v>1340.1759259259275</v>
      </c>
      <c r="AG10" s="418">
        <f xml:space="preserve"> Debt!AG$83</f>
        <v>1306.6715277777794</v>
      </c>
      <c r="AH10" s="418">
        <f xml:space="preserve"> Debt!AH$83</f>
        <v>1577.8283564814831</v>
      </c>
      <c r="AI10" s="418">
        <f xml:space="preserve"> Debt!AI$83</f>
        <v>1536.7256365740757</v>
      </c>
      <c r="AJ10" s="418">
        <f xml:space="preserve"> Debt!AJ$83</f>
        <v>1512.0583333333352</v>
      </c>
      <c r="AK10" s="418">
        <f xml:space="preserve"> Debt!AK$83</f>
        <v>1470.5039351851869</v>
      </c>
      <c r="AL10" s="418">
        <f xml:space="preserve"> Debt!AL$83</f>
        <v>1397.8854166666686</v>
      </c>
      <c r="AM10" s="418">
        <f xml:space="preserve"> Debt!AM$83</f>
        <v>1372.3147569444461</v>
      </c>
      <c r="AN10" s="418">
        <f xml:space="preserve"> Debt!AN$83</f>
        <v>1345.8407407407424</v>
      </c>
      <c r="AO10" s="418">
        <f xml:space="preserve"> Debt!AO$83</f>
        <v>1304.2863425925943</v>
      </c>
      <c r="AP10" s="418">
        <f xml:space="preserve"> Debt!AP$83</f>
        <v>1235.2812500000016</v>
      </c>
      <c r="AQ10" s="418">
        <f xml:space="preserve"> Debt!AQ$83</f>
        <v>1207.9038773148163</v>
      </c>
      <c r="AR10" s="418">
        <f xml:space="preserve"> Debt!AR$83</f>
        <v>1179.6231481481495</v>
      </c>
      <c r="AS10" s="418">
        <f xml:space="preserve"> Debt!AS$83</f>
        <v>1138.0687500000015</v>
      </c>
      <c r="AT10" s="418">
        <f xml:space="preserve"> Debt!AT$83</f>
        <v>1072.6770833333348</v>
      </c>
      <c r="AU10" s="418">
        <f xml:space="preserve"> Debt!AU$83</f>
        <v>1043.4929976851865</v>
      </c>
      <c r="AV10" s="418">
        <f xml:space="preserve"> Debt!AV$83</f>
        <v>1013.4055555555568</v>
      </c>
      <c r="AW10" s="418">
        <f xml:space="preserve"> Debt!AW$83</f>
        <v>971.85115740740878</v>
      </c>
      <c r="AX10" s="418">
        <f xml:space="preserve"> Debt!AX$83</f>
        <v>920.18483796296425</v>
      </c>
      <c r="AY10" s="418">
        <f xml:space="preserve"> Debt!AY$83</f>
        <v>879.08211805555675</v>
      </c>
      <c r="AZ10" s="418">
        <f xml:space="preserve"> Debt!AZ$83</f>
        <v>847.18796296296421</v>
      </c>
      <c r="BA10" s="418">
        <f xml:space="preserve"> Debt!BA$83</f>
        <v>805.63356481481594</v>
      </c>
      <c r="BB10" s="418">
        <f xml:space="preserve"> Debt!BB$83</f>
        <v>747.46875000000125</v>
      </c>
      <c r="BC10" s="418">
        <f xml:space="preserve"> Debt!BC$83</f>
        <v>714.67123842592707</v>
      </c>
      <c r="BD10" s="418">
        <f xml:space="preserve"> Debt!BD$83</f>
        <v>680.9703703703716</v>
      </c>
      <c r="BE10" s="418">
        <f xml:space="preserve"> Debt!BE$83</f>
        <v>639.41597222222344</v>
      </c>
      <c r="BF10" s="418">
        <f xml:space="preserve"> Debt!BF$83</f>
        <v>584.86458333333462</v>
      </c>
      <c r="BG10" s="418">
        <f xml:space="preserve"> Debt!BG$83</f>
        <v>550.26035879629751</v>
      </c>
      <c r="BH10" s="418">
        <f xml:space="preserve"> Debt!BH$83</f>
        <v>514.7527777777791</v>
      </c>
      <c r="BI10" s="418">
        <f xml:space="preserve"> Debt!BI$83</f>
        <v>473.19837962963101</v>
      </c>
      <c r="BJ10" s="418">
        <f xml:space="preserve"> Debt!BJ$83</f>
        <v>422.26041666666805</v>
      </c>
      <c r="BK10" s="418">
        <f xml:space="preserve"> Debt!BK$83</f>
        <v>385.849479166668</v>
      </c>
      <c r="BL10" s="418">
        <f xml:space="preserve"> Debt!BL$83</f>
        <v>348.53518518518661</v>
      </c>
      <c r="BM10" s="418">
        <f xml:space="preserve"> Debt!BM$83</f>
        <v>306.98078703703845</v>
      </c>
      <c r="BN10" s="418">
        <f xml:space="preserve"> Debt!BN$83</f>
        <v>262.54131944444583</v>
      </c>
      <c r="BO10" s="418">
        <f xml:space="preserve"> Debt!BO$83</f>
        <v>221.43859953703839</v>
      </c>
      <c r="BP10" s="418">
        <f xml:space="preserve"> Debt!BP$83</f>
        <v>182.317592592594</v>
      </c>
      <c r="BQ10" s="418">
        <f xml:space="preserve"> Debt!BQ$83</f>
        <v>140.76319444444584</v>
      </c>
      <c r="BR10" s="418">
        <f xml:space="preserve"> Debt!BR$83</f>
        <v>97.052083333334707</v>
      </c>
      <c r="BS10" s="418">
        <f xml:space="preserve"> Debt!BS$83</f>
        <v>57.027719907408809</v>
      </c>
      <c r="BT10" s="418">
        <f xml:space="preserve"> Debt!BT$83</f>
        <v>16.100000000001423</v>
      </c>
      <c r="BU10" s="418">
        <f xml:space="preserve"> Debt!BU$83</f>
        <v>8.0500000000014236</v>
      </c>
      <c r="BV10" s="418">
        <f xml:space="preserve"> Debt!BV$83</f>
        <v>1.3929479791841003E-12</v>
      </c>
      <c r="BW10" s="418">
        <f xml:space="preserve"> Debt!BW$83</f>
        <v>1.4084251789528123E-12</v>
      </c>
      <c r="BX10" s="418">
        <f xml:space="preserve"> Debt!BX$83</f>
        <v>1.4239023787215247E-12</v>
      </c>
      <c r="BY10" s="418">
        <f xml:space="preserve"> Debt!BY$83</f>
        <v>1.4239023787215247E-12</v>
      </c>
      <c r="BZ10" s="418">
        <f xml:space="preserve"> Debt!BZ$83</f>
        <v>1.3929479791841003E-12</v>
      </c>
      <c r="CA10" s="418">
        <f xml:space="preserve"> Debt!CA$83</f>
        <v>1.4084251789528123E-12</v>
      </c>
      <c r="CB10" s="418">
        <f xml:space="preserve"> Debt!CB$83</f>
        <v>1.4239023787215247E-12</v>
      </c>
      <c r="CC10" s="418">
        <f xml:space="preserve"> Debt!CC$83</f>
        <v>1.4239023787215247E-12</v>
      </c>
      <c r="CD10" s="418">
        <f xml:space="preserve"> Debt!CD$83</f>
        <v>1.4084251789528123E-12</v>
      </c>
      <c r="CE10" s="418">
        <f xml:space="preserve"> Debt!CE$83</f>
        <v>1.4084251789528123E-12</v>
      </c>
      <c r="CF10" s="418">
        <f xml:space="preserve"> Debt!CF$83</f>
        <v>1.4239023787215247E-12</v>
      </c>
      <c r="CG10" s="418">
        <f xml:space="preserve"> Debt!CG$83</f>
        <v>1.4239023787215247E-12</v>
      </c>
      <c r="CH10" s="418">
        <f xml:space="preserve"> Debt!CH$83</f>
        <v>1.3929479791841003E-12</v>
      </c>
      <c r="CI10" s="418">
        <f xml:space="preserve"> Debt!CI$83</f>
        <v>1.4084251789528123E-12</v>
      </c>
      <c r="CJ10" s="418">
        <f xml:space="preserve"> Debt!CJ$83</f>
        <v>1.4239023787215247E-12</v>
      </c>
      <c r="CK10" s="418">
        <f xml:space="preserve"> Debt!CK$83</f>
        <v>1.4239023787215247E-12</v>
      </c>
      <c r="CL10" s="418">
        <f xml:space="preserve"> Debt!CL$83</f>
        <v>1.3929479791841003E-12</v>
      </c>
      <c r="CM10" s="418">
        <f xml:space="preserve"> Debt!CM$83</f>
        <v>1.4084251789528123E-12</v>
      </c>
      <c r="CN10" s="418">
        <f xml:space="preserve"> Debt!CN$83</f>
        <v>1.4239023787215247E-12</v>
      </c>
      <c r="CO10" s="418">
        <f xml:space="preserve"> Debt!CO$83</f>
        <v>1.4239023787215247E-12</v>
      </c>
      <c r="CP10" s="418">
        <f xml:space="preserve"> Debt!CP$83</f>
        <v>1.3929479791841003E-12</v>
      </c>
      <c r="CQ10" s="418">
        <f xml:space="preserve"> Debt!CQ$83</f>
        <v>1.4084251789528123E-12</v>
      </c>
      <c r="CR10" s="418">
        <f xml:space="preserve"> Debt!CR$83</f>
        <v>1.4239023787215247E-12</v>
      </c>
      <c r="CS10" s="418">
        <f xml:space="preserve"> Debt!CS$83</f>
        <v>1.4239023787215247E-12</v>
      </c>
      <c r="CT10" s="418">
        <f xml:space="preserve"> Debt!CT$83</f>
        <v>1.4084251789528123E-12</v>
      </c>
      <c r="CU10" s="418">
        <f xml:space="preserve"> Debt!CU$83</f>
        <v>1.4084251789528123E-12</v>
      </c>
      <c r="CV10" s="418">
        <f xml:space="preserve"> Debt!CV$83</f>
        <v>1.4239023787215247E-12</v>
      </c>
      <c r="CW10" s="418">
        <f xml:space="preserve"> Debt!CW$83</f>
        <v>1.4239023787215247E-12</v>
      </c>
      <c r="CX10" s="418">
        <f xml:space="preserve"> Debt!CX$83</f>
        <v>1.3929479791841003E-12</v>
      </c>
      <c r="CY10" s="418">
        <f xml:space="preserve"> Debt!CY$83</f>
        <v>1.4084251789528123E-12</v>
      </c>
      <c r="CZ10" s="418">
        <f xml:space="preserve"> Debt!CZ$83</f>
        <v>1.4239023787215247E-12</v>
      </c>
      <c r="DA10" s="418">
        <f xml:space="preserve"> Debt!DA$83</f>
        <v>1.4239023787215247E-12</v>
      </c>
      <c r="DB10" s="418">
        <f xml:space="preserve"> Debt!DB$83</f>
        <v>1.3929479791841003E-12</v>
      </c>
      <c r="DC10" s="418">
        <f xml:space="preserve"> Debt!DC$83</f>
        <v>1.4084251789528123E-12</v>
      </c>
      <c r="DD10" s="418">
        <f xml:space="preserve"> Debt!DD$83</f>
        <v>1.4239023787215247E-12</v>
      </c>
      <c r="DE10" s="418">
        <f xml:space="preserve"> Debt!DE$83</f>
        <v>1.4239023787215247E-12</v>
      </c>
      <c r="DF10" s="418">
        <f xml:space="preserve"> Debt!DF$83</f>
        <v>1.3929479791841003E-12</v>
      </c>
      <c r="DG10" s="418">
        <f xml:space="preserve"> Debt!DG$83</f>
        <v>1.4084251789528123E-12</v>
      </c>
      <c r="DH10" s="418">
        <f xml:space="preserve"> Debt!DH$83</f>
        <v>1.4239023787215247E-12</v>
      </c>
      <c r="DI10" s="418">
        <f xml:space="preserve"> Debt!DI$83</f>
        <v>1.4239023787215247E-12</v>
      </c>
      <c r="DJ10" s="418">
        <f xml:space="preserve"> Debt!DJ$83</f>
        <v>1.4084251789528123E-12</v>
      </c>
    </row>
    <row r="11" spans="1:114" s="124" customFormat="1" x14ac:dyDescent="0.25">
      <c r="A11" s="301"/>
      <c r="B11" s="301"/>
      <c r="C11" s="302"/>
      <c r="E11" s="303" t="s">
        <v>241</v>
      </c>
      <c r="F11" s="303"/>
      <c r="G11" s="5" t="str">
        <f>smu</f>
        <v>$ 000s</v>
      </c>
      <c r="H11" s="303"/>
      <c r="I11" s="303"/>
      <c r="J11" s="303">
        <f t="shared" ref="J11:AO11" si="6">J8-J9-J10</f>
        <v>0</v>
      </c>
      <c r="K11" s="303">
        <f t="shared" si="6"/>
        <v>0</v>
      </c>
      <c r="L11" s="303">
        <f t="shared" si="6"/>
        <v>-1820.8007408888898</v>
      </c>
      <c r="M11" s="303">
        <f t="shared" si="6"/>
        <v>-2102.4134479989266</v>
      </c>
      <c r="N11" s="303">
        <f t="shared" si="6"/>
        <v>-152.18969907787209</v>
      </c>
      <c r="O11" s="303">
        <f t="shared" si="6"/>
        <v>-304.62665572456763</v>
      </c>
      <c r="P11" s="303">
        <f t="shared" si="6"/>
        <v>1243.0401140045005</v>
      </c>
      <c r="Q11" s="303">
        <f t="shared" si="6"/>
        <v>165.44787967152342</v>
      </c>
      <c r="R11" s="303">
        <f t="shared" si="6"/>
        <v>1691.9556728813654</v>
      </c>
      <c r="S11" s="303">
        <f t="shared" si="6"/>
        <v>2010.6240017931436</v>
      </c>
      <c r="T11" s="303">
        <f t="shared" si="6"/>
        <v>2665.9784261562054</v>
      </c>
      <c r="U11" s="303">
        <f t="shared" si="6"/>
        <v>2434.3339691770998</v>
      </c>
      <c r="V11" s="303">
        <f t="shared" si="6"/>
        <v>4116.0343291324461</v>
      </c>
      <c r="W11" s="303">
        <f t="shared" si="6"/>
        <v>4056.8257708351161</v>
      </c>
      <c r="X11" s="303">
        <f t="shared" si="6"/>
        <v>5786.9250646785158</v>
      </c>
      <c r="Y11" s="303">
        <f t="shared" si="6"/>
        <v>4714.6897807469277</v>
      </c>
      <c r="Z11" s="303">
        <f t="shared" si="6"/>
        <v>6361.2961794652356</v>
      </c>
      <c r="AA11" s="303">
        <f t="shared" si="6"/>
        <v>5301.7799939138949</v>
      </c>
      <c r="AB11" s="303">
        <f t="shared" si="6"/>
        <v>7044.8654847518319</v>
      </c>
      <c r="AC11" s="303">
        <f t="shared" si="6"/>
        <v>5927.9435033283717</v>
      </c>
      <c r="AD11" s="303">
        <f t="shared" si="6"/>
        <v>8423.8320869230756</v>
      </c>
      <c r="AE11" s="303">
        <f t="shared" si="6"/>
        <v>7224.0060455139883</v>
      </c>
      <c r="AF11" s="303">
        <f t="shared" si="6"/>
        <v>9045.3874904121221</v>
      </c>
      <c r="AG11" s="303">
        <f t="shared" si="6"/>
        <v>7817.3384797686149</v>
      </c>
      <c r="AH11" s="303">
        <f t="shared" si="6"/>
        <v>8566.7893751587217</v>
      </c>
      <c r="AI11" s="303">
        <f t="shared" si="6"/>
        <v>7343.4662382260794</v>
      </c>
      <c r="AJ11" s="303">
        <f t="shared" si="6"/>
        <v>9267.9268135554375</v>
      </c>
      <c r="AK11" s="303">
        <f t="shared" si="6"/>
        <v>7999.3412129616645</v>
      </c>
      <c r="AL11" s="303">
        <f t="shared" si="6"/>
        <v>9894.0098286988505</v>
      </c>
      <c r="AM11" s="303">
        <f t="shared" si="6"/>
        <v>8568.3450558532095</v>
      </c>
      <c r="AN11" s="303">
        <f t="shared" si="6"/>
        <v>11109.832185706182</v>
      </c>
      <c r="AO11" s="303">
        <f t="shared" si="6"/>
        <v>9721.7958468715988</v>
      </c>
      <c r="AP11" s="303">
        <f t="shared" ref="AP11:BU11" si="7">AP8-AP9-AP10</f>
        <v>11755.267353597264</v>
      </c>
      <c r="AQ11" s="303">
        <f t="shared" si="7"/>
        <v>10310.093382919911</v>
      </c>
      <c r="AR11" s="303">
        <f t="shared" si="7"/>
        <v>12354.314260205616</v>
      </c>
      <c r="AS11" s="303">
        <f t="shared" si="7"/>
        <v>10879.605094098428</v>
      </c>
      <c r="AT11" s="303">
        <f t="shared" si="7"/>
        <v>12963.049063914677</v>
      </c>
      <c r="AU11" s="303">
        <f t="shared" si="7"/>
        <v>11434.004857816644</v>
      </c>
      <c r="AV11" s="303">
        <f t="shared" si="7"/>
        <v>13537.296516032309</v>
      </c>
      <c r="AW11" s="303">
        <f t="shared" si="7"/>
        <v>11977.659342331181</v>
      </c>
      <c r="AX11" s="303">
        <f t="shared" si="7"/>
        <v>14803.793251992685</v>
      </c>
      <c r="AY11" s="303">
        <f t="shared" si="7"/>
        <v>13169.549522264173</v>
      </c>
      <c r="AZ11" s="303">
        <f t="shared" si="7"/>
        <v>15394.266243503675</v>
      </c>
      <c r="BA11" s="303">
        <f t="shared" si="7"/>
        <v>13716.728520533065</v>
      </c>
      <c r="BB11" s="303">
        <f t="shared" si="7"/>
        <v>16002.223987621461</v>
      </c>
      <c r="BC11" s="303">
        <f t="shared" si="7"/>
        <v>14272.286361362061</v>
      </c>
      <c r="BD11" s="303">
        <f t="shared" si="7"/>
        <v>16569.452425975658</v>
      </c>
      <c r="BE11" s="303">
        <f t="shared" si="7"/>
        <v>14804.63764828495</v>
      </c>
      <c r="BF11" s="303">
        <f t="shared" si="7"/>
        <v>16972.827433622864</v>
      </c>
      <c r="BG11" s="303">
        <f t="shared" si="7"/>
        <v>15155.475903251803</v>
      </c>
      <c r="BH11" s="303">
        <f t="shared" si="7"/>
        <v>16658.346052142486</v>
      </c>
      <c r="BI11" s="303">
        <f t="shared" si="7"/>
        <v>16555.013651875463</v>
      </c>
      <c r="BJ11" s="303">
        <f t="shared" si="7"/>
        <v>17021.473789620952</v>
      </c>
      <c r="BK11" s="303">
        <f t="shared" si="7"/>
        <v>16902.104259964912</v>
      </c>
      <c r="BL11" s="303">
        <f t="shared" si="7"/>
        <v>17554.659653730221</v>
      </c>
      <c r="BM11" s="303">
        <f t="shared" si="7"/>
        <v>17431.860318578438</v>
      </c>
      <c r="BN11" s="303">
        <f t="shared" si="7"/>
        <v>18098.737257244142</v>
      </c>
      <c r="BO11" s="303">
        <f t="shared" si="7"/>
        <v>17967.271257736731</v>
      </c>
      <c r="BP11" s="303">
        <f t="shared" si="7"/>
        <v>18636.674826651095</v>
      </c>
      <c r="BQ11" s="303">
        <f t="shared" si="7"/>
        <v>17545.015358709079</v>
      </c>
      <c r="BR11" s="303">
        <f t="shared" si="7"/>
        <v>20142.481990081837</v>
      </c>
      <c r="BS11" s="303">
        <f t="shared" si="7"/>
        <v>18060.243113409433</v>
      </c>
      <c r="BT11" s="303">
        <f t="shared" si="7"/>
        <v>20702.456432973511</v>
      </c>
      <c r="BU11" s="303">
        <f t="shared" si="7"/>
        <v>18541.975315515068</v>
      </c>
      <c r="BV11" s="303">
        <f t="shared" ref="BV11:DA11" si="8">BV8-BV9-BV10</f>
        <v>21200.166888802396</v>
      </c>
      <c r="BW11" s="303">
        <f t="shared" si="8"/>
        <v>15504.489316480229</v>
      </c>
      <c r="BX11" s="303">
        <f t="shared" si="8"/>
        <v>14086.539841722308</v>
      </c>
      <c r="BY11" s="303">
        <f t="shared" si="8"/>
        <v>16170.079290305408</v>
      </c>
      <c r="BZ11" s="303">
        <f t="shared" si="8"/>
        <v>14577.669392006288</v>
      </c>
      <c r="CA11" s="303">
        <f t="shared" si="8"/>
        <v>17533.669323993505</v>
      </c>
      <c r="CB11" s="303">
        <f t="shared" si="8"/>
        <v>16336.314122737012</v>
      </c>
      <c r="CC11" s="303">
        <f t="shared" si="8"/>
        <v>18650.689609526347</v>
      </c>
      <c r="CD11" s="303">
        <f t="shared" si="8"/>
        <v>15680.767153568006</v>
      </c>
      <c r="CE11" s="303">
        <f t="shared" si="8"/>
        <v>17905.097659835686</v>
      </c>
      <c r="CF11" s="303">
        <f t="shared" si="8"/>
        <v>17788.481755206187</v>
      </c>
      <c r="CG11" s="303">
        <f t="shared" si="8"/>
        <v>18440.06484057154</v>
      </c>
      <c r="CH11" s="303">
        <f t="shared" si="8"/>
        <v>17345.543154319676</v>
      </c>
      <c r="CI11" s="303">
        <f t="shared" si="8"/>
        <v>19922.97003929257</v>
      </c>
      <c r="CJ11" s="303">
        <f t="shared" si="8"/>
        <v>19246.563008021429</v>
      </c>
      <c r="CK11" s="303">
        <f t="shared" si="8"/>
        <v>22084.962819997036</v>
      </c>
      <c r="CL11" s="303">
        <f t="shared" si="8"/>
        <v>19518.383448093875</v>
      </c>
      <c r="CM11" s="303">
        <f t="shared" si="8"/>
        <v>22410.96382499746</v>
      </c>
      <c r="CN11" s="303">
        <f t="shared" si="8"/>
        <v>19936.588408188469</v>
      </c>
      <c r="CO11" s="303">
        <f t="shared" si="8"/>
        <v>22886.015378028424</v>
      </c>
      <c r="CP11" s="303">
        <f t="shared" si="8"/>
        <v>20360.675456334146</v>
      </c>
      <c r="CQ11" s="303">
        <f t="shared" si="8"/>
        <v>24882.502405843752</v>
      </c>
      <c r="CR11" s="303">
        <f t="shared" si="8"/>
        <v>22251.319029091072</v>
      </c>
      <c r="CS11" s="303">
        <f t="shared" si="8"/>
        <v>25402.670374127039</v>
      </c>
      <c r="CT11" s="303">
        <f t="shared" si="8"/>
        <v>22717.598728005341</v>
      </c>
      <c r="CU11" s="303">
        <f t="shared" si="8"/>
        <v>25931.340825755062</v>
      </c>
      <c r="CV11" s="303">
        <f t="shared" si="8"/>
        <v>23191.395400690897</v>
      </c>
      <c r="CW11" s="303">
        <f t="shared" si="8"/>
        <v>26468.875067692763</v>
      </c>
      <c r="CX11" s="303">
        <f t="shared" si="8"/>
        <v>23673.041025017825</v>
      </c>
      <c r="CY11" s="303">
        <f t="shared" si="8"/>
        <v>27015.62310448776</v>
      </c>
      <c r="CZ11" s="303">
        <f t="shared" si="8"/>
        <v>24162.85661515834</v>
      </c>
      <c r="DA11" s="303">
        <f t="shared" si="8"/>
        <v>28705.81367676624</v>
      </c>
      <c r="DB11" s="303">
        <f t="shared" ref="DB11:DJ11" si="9">DB8-DB9-DB10</f>
        <v>25730.032571599513</v>
      </c>
      <c r="DC11" s="303">
        <f t="shared" si="9"/>
        <v>29294.793034934566</v>
      </c>
      <c r="DD11" s="303">
        <f t="shared" si="9"/>
        <v>26258.599104390763</v>
      </c>
      <c r="DE11" s="303">
        <f t="shared" si="9"/>
        <v>29894.441609133737</v>
      </c>
      <c r="DF11" s="303">
        <f t="shared" si="9"/>
        <v>26796.679018876144</v>
      </c>
      <c r="DG11" s="303">
        <f t="shared" si="9"/>
        <v>30505.08785434009</v>
      </c>
      <c r="DH11" s="303">
        <f t="shared" si="9"/>
        <v>-71.214390337737939</v>
      </c>
      <c r="DI11" s="303">
        <f t="shared" si="9"/>
        <v>-67.653670820851119</v>
      </c>
      <c r="DJ11" s="303">
        <f t="shared" si="9"/>
        <v>-64.270987279808622</v>
      </c>
    </row>
    <row r="13" spans="1:114" x14ac:dyDescent="0.25">
      <c r="E13" s="349" t="str">
        <f t="shared" ref="E13:AJ13" si="10" xml:space="preserve"> E$11</f>
        <v>Taxable Income/Tax loss</v>
      </c>
      <c r="F13" s="349">
        <f t="shared" si="10"/>
        <v>0</v>
      </c>
      <c r="G13" s="349" t="str">
        <f t="shared" si="10"/>
        <v>$ 000s</v>
      </c>
      <c r="H13" s="349">
        <f t="shared" si="10"/>
        <v>0</v>
      </c>
      <c r="I13" s="349">
        <f t="shared" si="10"/>
        <v>0</v>
      </c>
      <c r="J13" s="349">
        <f t="shared" si="10"/>
        <v>0</v>
      </c>
      <c r="K13" s="349">
        <f t="shared" si="10"/>
        <v>0</v>
      </c>
      <c r="L13" s="349">
        <f t="shared" si="10"/>
        <v>-1820.8007408888898</v>
      </c>
      <c r="M13" s="349">
        <f t="shared" si="10"/>
        <v>-2102.4134479989266</v>
      </c>
      <c r="N13" s="349">
        <f t="shared" si="10"/>
        <v>-152.18969907787209</v>
      </c>
      <c r="O13" s="349">
        <f t="shared" si="10"/>
        <v>-304.62665572456763</v>
      </c>
      <c r="P13" s="349">
        <f t="shared" si="10"/>
        <v>1243.0401140045005</v>
      </c>
      <c r="Q13" s="349">
        <f t="shared" si="10"/>
        <v>165.44787967152342</v>
      </c>
      <c r="R13" s="349">
        <f t="shared" si="10"/>
        <v>1691.9556728813654</v>
      </c>
      <c r="S13" s="349">
        <f t="shared" si="10"/>
        <v>2010.6240017931436</v>
      </c>
      <c r="T13" s="349">
        <f t="shared" si="10"/>
        <v>2665.9784261562054</v>
      </c>
      <c r="U13" s="349">
        <f t="shared" si="10"/>
        <v>2434.3339691770998</v>
      </c>
      <c r="V13" s="349">
        <f t="shared" si="10"/>
        <v>4116.0343291324461</v>
      </c>
      <c r="W13" s="349">
        <f t="shared" si="10"/>
        <v>4056.8257708351161</v>
      </c>
      <c r="X13" s="349">
        <f t="shared" si="10"/>
        <v>5786.9250646785158</v>
      </c>
      <c r="Y13" s="349">
        <f t="shared" si="10"/>
        <v>4714.6897807469277</v>
      </c>
      <c r="Z13" s="349">
        <f t="shared" si="10"/>
        <v>6361.2961794652356</v>
      </c>
      <c r="AA13" s="349">
        <f t="shared" si="10"/>
        <v>5301.7799939138949</v>
      </c>
      <c r="AB13" s="349">
        <f t="shared" si="10"/>
        <v>7044.8654847518319</v>
      </c>
      <c r="AC13" s="349">
        <f t="shared" si="10"/>
        <v>5927.9435033283717</v>
      </c>
      <c r="AD13" s="349">
        <f t="shared" si="10"/>
        <v>8423.8320869230756</v>
      </c>
      <c r="AE13" s="349">
        <f t="shared" si="10"/>
        <v>7224.0060455139883</v>
      </c>
      <c r="AF13" s="349">
        <f t="shared" si="10"/>
        <v>9045.3874904121221</v>
      </c>
      <c r="AG13" s="349">
        <f t="shared" si="10"/>
        <v>7817.3384797686149</v>
      </c>
      <c r="AH13" s="349">
        <f t="shared" si="10"/>
        <v>8566.7893751587217</v>
      </c>
      <c r="AI13" s="349">
        <f t="shared" si="10"/>
        <v>7343.4662382260794</v>
      </c>
      <c r="AJ13" s="349">
        <f t="shared" si="10"/>
        <v>9267.9268135554375</v>
      </c>
      <c r="AK13" s="349">
        <f t="shared" ref="AK13:BP13" si="11" xml:space="preserve"> AK$11</f>
        <v>7999.3412129616645</v>
      </c>
      <c r="AL13" s="349">
        <f t="shared" si="11"/>
        <v>9894.0098286988505</v>
      </c>
      <c r="AM13" s="349">
        <f t="shared" si="11"/>
        <v>8568.3450558532095</v>
      </c>
      <c r="AN13" s="349">
        <f t="shared" si="11"/>
        <v>11109.832185706182</v>
      </c>
      <c r="AO13" s="349">
        <f t="shared" si="11"/>
        <v>9721.7958468715988</v>
      </c>
      <c r="AP13" s="349">
        <f t="shared" si="11"/>
        <v>11755.267353597264</v>
      </c>
      <c r="AQ13" s="349">
        <f t="shared" si="11"/>
        <v>10310.093382919911</v>
      </c>
      <c r="AR13" s="349">
        <f t="shared" si="11"/>
        <v>12354.314260205616</v>
      </c>
      <c r="AS13" s="349">
        <f t="shared" si="11"/>
        <v>10879.605094098428</v>
      </c>
      <c r="AT13" s="349">
        <f t="shared" si="11"/>
        <v>12963.049063914677</v>
      </c>
      <c r="AU13" s="349">
        <f t="shared" si="11"/>
        <v>11434.004857816644</v>
      </c>
      <c r="AV13" s="349">
        <f t="shared" si="11"/>
        <v>13537.296516032309</v>
      </c>
      <c r="AW13" s="349">
        <f t="shared" si="11"/>
        <v>11977.659342331181</v>
      </c>
      <c r="AX13" s="349">
        <f t="shared" si="11"/>
        <v>14803.793251992685</v>
      </c>
      <c r="AY13" s="349">
        <f t="shared" si="11"/>
        <v>13169.549522264173</v>
      </c>
      <c r="AZ13" s="349">
        <f t="shared" si="11"/>
        <v>15394.266243503675</v>
      </c>
      <c r="BA13" s="349">
        <f t="shared" si="11"/>
        <v>13716.728520533065</v>
      </c>
      <c r="BB13" s="349">
        <f t="shared" si="11"/>
        <v>16002.223987621461</v>
      </c>
      <c r="BC13" s="349">
        <f t="shared" si="11"/>
        <v>14272.286361362061</v>
      </c>
      <c r="BD13" s="349">
        <f t="shared" si="11"/>
        <v>16569.452425975658</v>
      </c>
      <c r="BE13" s="349">
        <f t="shared" si="11"/>
        <v>14804.63764828495</v>
      </c>
      <c r="BF13" s="349">
        <f t="shared" si="11"/>
        <v>16972.827433622864</v>
      </c>
      <c r="BG13" s="349">
        <f t="shared" si="11"/>
        <v>15155.475903251803</v>
      </c>
      <c r="BH13" s="349">
        <f t="shared" si="11"/>
        <v>16658.346052142486</v>
      </c>
      <c r="BI13" s="349">
        <f t="shared" si="11"/>
        <v>16555.013651875463</v>
      </c>
      <c r="BJ13" s="349">
        <f t="shared" si="11"/>
        <v>17021.473789620952</v>
      </c>
      <c r="BK13" s="349">
        <f t="shared" si="11"/>
        <v>16902.104259964912</v>
      </c>
      <c r="BL13" s="349">
        <f t="shared" si="11"/>
        <v>17554.659653730221</v>
      </c>
      <c r="BM13" s="349">
        <f t="shared" si="11"/>
        <v>17431.860318578438</v>
      </c>
      <c r="BN13" s="349">
        <f t="shared" si="11"/>
        <v>18098.737257244142</v>
      </c>
      <c r="BO13" s="349">
        <f t="shared" si="11"/>
        <v>17967.271257736731</v>
      </c>
      <c r="BP13" s="349">
        <f t="shared" si="11"/>
        <v>18636.674826651095</v>
      </c>
      <c r="BQ13" s="349">
        <f t="shared" ref="BQ13:CV13" si="12" xml:space="preserve"> BQ$11</f>
        <v>17545.015358709079</v>
      </c>
      <c r="BR13" s="349">
        <f t="shared" si="12"/>
        <v>20142.481990081837</v>
      </c>
      <c r="BS13" s="349">
        <f t="shared" si="12"/>
        <v>18060.243113409433</v>
      </c>
      <c r="BT13" s="349">
        <f t="shared" si="12"/>
        <v>20702.456432973511</v>
      </c>
      <c r="BU13" s="349">
        <f t="shared" si="12"/>
        <v>18541.975315515068</v>
      </c>
      <c r="BV13" s="349">
        <f t="shared" si="12"/>
        <v>21200.166888802396</v>
      </c>
      <c r="BW13" s="349">
        <f t="shared" si="12"/>
        <v>15504.489316480229</v>
      </c>
      <c r="BX13" s="349">
        <f t="shared" si="12"/>
        <v>14086.539841722308</v>
      </c>
      <c r="BY13" s="349">
        <f t="shared" si="12"/>
        <v>16170.079290305408</v>
      </c>
      <c r="BZ13" s="349">
        <f t="shared" si="12"/>
        <v>14577.669392006288</v>
      </c>
      <c r="CA13" s="349">
        <f t="shared" si="12"/>
        <v>17533.669323993505</v>
      </c>
      <c r="CB13" s="349">
        <f t="shared" si="12"/>
        <v>16336.314122737012</v>
      </c>
      <c r="CC13" s="349">
        <f t="shared" si="12"/>
        <v>18650.689609526347</v>
      </c>
      <c r="CD13" s="349">
        <f t="shared" si="12"/>
        <v>15680.767153568006</v>
      </c>
      <c r="CE13" s="349">
        <f t="shared" si="12"/>
        <v>17905.097659835686</v>
      </c>
      <c r="CF13" s="349">
        <f t="shared" si="12"/>
        <v>17788.481755206187</v>
      </c>
      <c r="CG13" s="349">
        <f t="shared" si="12"/>
        <v>18440.06484057154</v>
      </c>
      <c r="CH13" s="349">
        <f t="shared" si="12"/>
        <v>17345.543154319676</v>
      </c>
      <c r="CI13" s="349">
        <f t="shared" si="12"/>
        <v>19922.97003929257</v>
      </c>
      <c r="CJ13" s="349">
        <f t="shared" si="12"/>
        <v>19246.563008021429</v>
      </c>
      <c r="CK13" s="349">
        <f t="shared" si="12"/>
        <v>22084.962819997036</v>
      </c>
      <c r="CL13" s="349">
        <f t="shared" si="12"/>
        <v>19518.383448093875</v>
      </c>
      <c r="CM13" s="349">
        <f t="shared" si="12"/>
        <v>22410.96382499746</v>
      </c>
      <c r="CN13" s="349">
        <f t="shared" si="12"/>
        <v>19936.588408188469</v>
      </c>
      <c r="CO13" s="349">
        <f t="shared" si="12"/>
        <v>22886.015378028424</v>
      </c>
      <c r="CP13" s="349">
        <f t="shared" si="12"/>
        <v>20360.675456334146</v>
      </c>
      <c r="CQ13" s="349">
        <f t="shared" si="12"/>
        <v>24882.502405843752</v>
      </c>
      <c r="CR13" s="349">
        <f t="shared" si="12"/>
        <v>22251.319029091072</v>
      </c>
      <c r="CS13" s="349">
        <f t="shared" si="12"/>
        <v>25402.670374127039</v>
      </c>
      <c r="CT13" s="349">
        <f t="shared" si="12"/>
        <v>22717.598728005341</v>
      </c>
      <c r="CU13" s="349">
        <f t="shared" si="12"/>
        <v>25931.340825755062</v>
      </c>
      <c r="CV13" s="349">
        <f t="shared" si="12"/>
        <v>23191.395400690897</v>
      </c>
      <c r="CW13" s="349">
        <f t="shared" ref="CW13:DJ13" si="13" xml:space="preserve"> CW$11</f>
        <v>26468.875067692763</v>
      </c>
      <c r="CX13" s="349">
        <f t="shared" si="13"/>
        <v>23673.041025017825</v>
      </c>
      <c r="CY13" s="349">
        <f t="shared" si="13"/>
        <v>27015.62310448776</v>
      </c>
      <c r="CZ13" s="349">
        <f t="shared" si="13"/>
        <v>24162.85661515834</v>
      </c>
      <c r="DA13" s="349">
        <f t="shared" si="13"/>
        <v>28705.81367676624</v>
      </c>
      <c r="DB13" s="349">
        <f t="shared" si="13"/>
        <v>25730.032571599513</v>
      </c>
      <c r="DC13" s="349">
        <f t="shared" si="13"/>
        <v>29294.793034934566</v>
      </c>
      <c r="DD13" s="349">
        <f t="shared" si="13"/>
        <v>26258.599104390763</v>
      </c>
      <c r="DE13" s="349">
        <f t="shared" si="13"/>
        <v>29894.441609133737</v>
      </c>
      <c r="DF13" s="349">
        <f t="shared" si="13"/>
        <v>26796.679018876144</v>
      </c>
      <c r="DG13" s="349">
        <f t="shared" si="13"/>
        <v>30505.08785434009</v>
      </c>
      <c r="DH13" s="349">
        <f t="shared" si="13"/>
        <v>-71.214390337737939</v>
      </c>
      <c r="DI13" s="349">
        <f t="shared" si="13"/>
        <v>-67.653670820851119</v>
      </c>
      <c r="DJ13" s="349">
        <f t="shared" si="13"/>
        <v>-64.270987279808622</v>
      </c>
    </row>
    <row r="14" spans="1:114" s="124" customFormat="1" x14ac:dyDescent="0.25">
      <c r="A14" s="301"/>
      <c r="B14" s="301"/>
      <c r="C14" s="302"/>
      <c r="E14" s="379" t="s">
        <v>242</v>
      </c>
      <c r="F14" s="303"/>
      <c r="G14" s="303" t="str">
        <f>smu</f>
        <v>$ 000s</v>
      </c>
      <c r="H14" s="303"/>
      <c r="I14" s="303"/>
      <c r="J14" s="303">
        <f t="shared" ref="J14:AO14" si="14">MAX(J13,0)</f>
        <v>0</v>
      </c>
      <c r="K14" s="303">
        <f t="shared" si="14"/>
        <v>0</v>
      </c>
      <c r="L14" s="303">
        <f t="shared" si="14"/>
        <v>0</v>
      </c>
      <c r="M14" s="303">
        <f t="shared" si="14"/>
        <v>0</v>
      </c>
      <c r="N14" s="303">
        <f t="shared" si="14"/>
        <v>0</v>
      </c>
      <c r="O14" s="303">
        <f t="shared" si="14"/>
        <v>0</v>
      </c>
      <c r="P14" s="303">
        <f t="shared" si="14"/>
        <v>1243.0401140045005</v>
      </c>
      <c r="Q14" s="303">
        <f t="shared" si="14"/>
        <v>165.44787967152342</v>
      </c>
      <c r="R14" s="303">
        <f t="shared" si="14"/>
        <v>1691.9556728813654</v>
      </c>
      <c r="S14" s="303">
        <f t="shared" si="14"/>
        <v>2010.6240017931436</v>
      </c>
      <c r="T14" s="303">
        <f t="shared" si="14"/>
        <v>2665.9784261562054</v>
      </c>
      <c r="U14" s="303">
        <f t="shared" si="14"/>
        <v>2434.3339691770998</v>
      </c>
      <c r="V14" s="303">
        <f t="shared" si="14"/>
        <v>4116.0343291324461</v>
      </c>
      <c r="W14" s="303">
        <f t="shared" si="14"/>
        <v>4056.8257708351161</v>
      </c>
      <c r="X14" s="303">
        <f t="shared" si="14"/>
        <v>5786.9250646785158</v>
      </c>
      <c r="Y14" s="303">
        <f t="shared" si="14"/>
        <v>4714.6897807469277</v>
      </c>
      <c r="Z14" s="303">
        <f t="shared" si="14"/>
        <v>6361.2961794652356</v>
      </c>
      <c r="AA14" s="303">
        <f t="shared" si="14"/>
        <v>5301.7799939138949</v>
      </c>
      <c r="AB14" s="303">
        <f t="shared" si="14"/>
        <v>7044.8654847518319</v>
      </c>
      <c r="AC14" s="303">
        <f t="shared" si="14"/>
        <v>5927.9435033283717</v>
      </c>
      <c r="AD14" s="303">
        <f t="shared" si="14"/>
        <v>8423.8320869230756</v>
      </c>
      <c r="AE14" s="303">
        <f t="shared" si="14"/>
        <v>7224.0060455139883</v>
      </c>
      <c r="AF14" s="303">
        <f t="shared" si="14"/>
        <v>9045.3874904121221</v>
      </c>
      <c r="AG14" s="303">
        <f t="shared" si="14"/>
        <v>7817.3384797686149</v>
      </c>
      <c r="AH14" s="303">
        <f t="shared" si="14"/>
        <v>8566.7893751587217</v>
      </c>
      <c r="AI14" s="303">
        <f t="shared" si="14"/>
        <v>7343.4662382260794</v>
      </c>
      <c r="AJ14" s="303">
        <f t="shared" si="14"/>
        <v>9267.9268135554375</v>
      </c>
      <c r="AK14" s="303">
        <f t="shared" si="14"/>
        <v>7999.3412129616645</v>
      </c>
      <c r="AL14" s="303">
        <f t="shared" si="14"/>
        <v>9894.0098286988505</v>
      </c>
      <c r="AM14" s="303">
        <f t="shared" si="14"/>
        <v>8568.3450558532095</v>
      </c>
      <c r="AN14" s="303">
        <f t="shared" si="14"/>
        <v>11109.832185706182</v>
      </c>
      <c r="AO14" s="303">
        <f t="shared" si="14"/>
        <v>9721.7958468715988</v>
      </c>
      <c r="AP14" s="303">
        <f t="shared" ref="AP14:BU14" si="15">MAX(AP13,0)</f>
        <v>11755.267353597264</v>
      </c>
      <c r="AQ14" s="303">
        <f t="shared" si="15"/>
        <v>10310.093382919911</v>
      </c>
      <c r="AR14" s="303">
        <f t="shared" si="15"/>
        <v>12354.314260205616</v>
      </c>
      <c r="AS14" s="303">
        <f t="shared" si="15"/>
        <v>10879.605094098428</v>
      </c>
      <c r="AT14" s="303">
        <f t="shared" si="15"/>
        <v>12963.049063914677</v>
      </c>
      <c r="AU14" s="303">
        <f t="shared" si="15"/>
        <v>11434.004857816644</v>
      </c>
      <c r="AV14" s="303">
        <f t="shared" si="15"/>
        <v>13537.296516032309</v>
      </c>
      <c r="AW14" s="303">
        <f t="shared" si="15"/>
        <v>11977.659342331181</v>
      </c>
      <c r="AX14" s="303">
        <f t="shared" si="15"/>
        <v>14803.793251992685</v>
      </c>
      <c r="AY14" s="303">
        <f t="shared" si="15"/>
        <v>13169.549522264173</v>
      </c>
      <c r="AZ14" s="303">
        <f t="shared" si="15"/>
        <v>15394.266243503675</v>
      </c>
      <c r="BA14" s="303">
        <f t="shared" si="15"/>
        <v>13716.728520533065</v>
      </c>
      <c r="BB14" s="303">
        <f t="shared" si="15"/>
        <v>16002.223987621461</v>
      </c>
      <c r="BC14" s="303">
        <f t="shared" si="15"/>
        <v>14272.286361362061</v>
      </c>
      <c r="BD14" s="303">
        <f t="shared" si="15"/>
        <v>16569.452425975658</v>
      </c>
      <c r="BE14" s="303">
        <f t="shared" si="15"/>
        <v>14804.63764828495</v>
      </c>
      <c r="BF14" s="303">
        <f t="shared" si="15"/>
        <v>16972.827433622864</v>
      </c>
      <c r="BG14" s="303">
        <f t="shared" si="15"/>
        <v>15155.475903251803</v>
      </c>
      <c r="BH14" s="303">
        <f t="shared" si="15"/>
        <v>16658.346052142486</v>
      </c>
      <c r="BI14" s="303">
        <f t="shared" si="15"/>
        <v>16555.013651875463</v>
      </c>
      <c r="BJ14" s="303">
        <f t="shared" si="15"/>
        <v>17021.473789620952</v>
      </c>
      <c r="BK14" s="303">
        <f t="shared" si="15"/>
        <v>16902.104259964912</v>
      </c>
      <c r="BL14" s="303">
        <f t="shared" si="15"/>
        <v>17554.659653730221</v>
      </c>
      <c r="BM14" s="303">
        <f t="shared" si="15"/>
        <v>17431.860318578438</v>
      </c>
      <c r="BN14" s="303">
        <f t="shared" si="15"/>
        <v>18098.737257244142</v>
      </c>
      <c r="BO14" s="303">
        <f t="shared" si="15"/>
        <v>17967.271257736731</v>
      </c>
      <c r="BP14" s="303">
        <f t="shared" si="15"/>
        <v>18636.674826651095</v>
      </c>
      <c r="BQ14" s="303">
        <f t="shared" si="15"/>
        <v>17545.015358709079</v>
      </c>
      <c r="BR14" s="303">
        <f t="shared" si="15"/>
        <v>20142.481990081837</v>
      </c>
      <c r="BS14" s="303">
        <f t="shared" si="15"/>
        <v>18060.243113409433</v>
      </c>
      <c r="BT14" s="303">
        <f t="shared" si="15"/>
        <v>20702.456432973511</v>
      </c>
      <c r="BU14" s="303">
        <f t="shared" si="15"/>
        <v>18541.975315515068</v>
      </c>
      <c r="BV14" s="303">
        <f t="shared" ref="BV14:DA14" si="16">MAX(BV13,0)</f>
        <v>21200.166888802396</v>
      </c>
      <c r="BW14" s="303">
        <f t="shared" si="16"/>
        <v>15504.489316480229</v>
      </c>
      <c r="BX14" s="303">
        <f t="shared" si="16"/>
        <v>14086.539841722308</v>
      </c>
      <c r="BY14" s="303">
        <f t="shared" si="16"/>
        <v>16170.079290305408</v>
      </c>
      <c r="BZ14" s="303">
        <f t="shared" si="16"/>
        <v>14577.669392006288</v>
      </c>
      <c r="CA14" s="303">
        <f t="shared" si="16"/>
        <v>17533.669323993505</v>
      </c>
      <c r="CB14" s="303">
        <f t="shared" si="16"/>
        <v>16336.314122737012</v>
      </c>
      <c r="CC14" s="303">
        <f t="shared" si="16"/>
        <v>18650.689609526347</v>
      </c>
      <c r="CD14" s="303">
        <f t="shared" si="16"/>
        <v>15680.767153568006</v>
      </c>
      <c r="CE14" s="303">
        <f t="shared" si="16"/>
        <v>17905.097659835686</v>
      </c>
      <c r="CF14" s="303">
        <f t="shared" si="16"/>
        <v>17788.481755206187</v>
      </c>
      <c r="CG14" s="303">
        <f t="shared" si="16"/>
        <v>18440.06484057154</v>
      </c>
      <c r="CH14" s="303">
        <f t="shared" si="16"/>
        <v>17345.543154319676</v>
      </c>
      <c r="CI14" s="303">
        <f t="shared" si="16"/>
        <v>19922.97003929257</v>
      </c>
      <c r="CJ14" s="303">
        <f t="shared" si="16"/>
        <v>19246.563008021429</v>
      </c>
      <c r="CK14" s="303">
        <f t="shared" si="16"/>
        <v>22084.962819997036</v>
      </c>
      <c r="CL14" s="303">
        <f t="shared" si="16"/>
        <v>19518.383448093875</v>
      </c>
      <c r="CM14" s="303">
        <f t="shared" si="16"/>
        <v>22410.96382499746</v>
      </c>
      <c r="CN14" s="303">
        <f t="shared" si="16"/>
        <v>19936.588408188469</v>
      </c>
      <c r="CO14" s="303">
        <f t="shared" si="16"/>
        <v>22886.015378028424</v>
      </c>
      <c r="CP14" s="303">
        <f t="shared" si="16"/>
        <v>20360.675456334146</v>
      </c>
      <c r="CQ14" s="303">
        <f t="shared" si="16"/>
        <v>24882.502405843752</v>
      </c>
      <c r="CR14" s="303">
        <f t="shared" si="16"/>
        <v>22251.319029091072</v>
      </c>
      <c r="CS14" s="303">
        <f t="shared" si="16"/>
        <v>25402.670374127039</v>
      </c>
      <c r="CT14" s="303">
        <f t="shared" si="16"/>
        <v>22717.598728005341</v>
      </c>
      <c r="CU14" s="303">
        <f t="shared" si="16"/>
        <v>25931.340825755062</v>
      </c>
      <c r="CV14" s="303">
        <f t="shared" si="16"/>
        <v>23191.395400690897</v>
      </c>
      <c r="CW14" s="303">
        <f t="shared" si="16"/>
        <v>26468.875067692763</v>
      </c>
      <c r="CX14" s="303">
        <f t="shared" si="16"/>
        <v>23673.041025017825</v>
      </c>
      <c r="CY14" s="303">
        <f t="shared" si="16"/>
        <v>27015.62310448776</v>
      </c>
      <c r="CZ14" s="303">
        <f t="shared" si="16"/>
        <v>24162.85661515834</v>
      </c>
      <c r="DA14" s="303">
        <f t="shared" si="16"/>
        <v>28705.81367676624</v>
      </c>
      <c r="DB14" s="303">
        <f t="shared" ref="DB14:DJ14" si="17">MAX(DB13,0)</f>
        <v>25730.032571599513</v>
      </c>
      <c r="DC14" s="303">
        <f t="shared" si="17"/>
        <v>29294.793034934566</v>
      </c>
      <c r="DD14" s="303">
        <f t="shared" si="17"/>
        <v>26258.599104390763</v>
      </c>
      <c r="DE14" s="303">
        <f t="shared" si="17"/>
        <v>29894.441609133737</v>
      </c>
      <c r="DF14" s="303">
        <f t="shared" si="17"/>
        <v>26796.679018876144</v>
      </c>
      <c r="DG14" s="303">
        <f t="shared" si="17"/>
        <v>30505.08785434009</v>
      </c>
      <c r="DH14" s="303">
        <f t="shared" si="17"/>
        <v>0</v>
      </c>
      <c r="DI14" s="303">
        <f t="shared" si="17"/>
        <v>0</v>
      </c>
      <c r="DJ14" s="303">
        <f t="shared" si="17"/>
        <v>0</v>
      </c>
    </row>
    <row r="15" spans="1:114" x14ac:dyDescent="0.25">
      <c r="E15" s="349"/>
    </row>
    <row r="17" spans="1:114" x14ac:dyDescent="0.25">
      <c r="E17" s="349" t="str">
        <f t="shared" ref="E17:BP17" si="18" xml:space="preserve"> E$11</f>
        <v>Taxable Income/Tax loss</v>
      </c>
      <c r="F17" s="349">
        <f t="shared" si="18"/>
        <v>0</v>
      </c>
      <c r="G17" s="349" t="str">
        <f t="shared" si="18"/>
        <v>$ 000s</v>
      </c>
      <c r="H17" s="349">
        <f t="shared" si="18"/>
        <v>0</v>
      </c>
      <c r="I17" s="349">
        <f t="shared" si="18"/>
        <v>0</v>
      </c>
      <c r="J17" s="349">
        <f t="shared" si="18"/>
        <v>0</v>
      </c>
      <c r="K17" s="349">
        <f t="shared" si="18"/>
        <v>0</v>
      </c>
      <c r="L17" s="349">
        <f t="shared" si="18"/>
        <v>-1820.8007408888898</v>
      </c>
      <c r="M17" s="349">
        <f t="shared" si="18"/>
        <v>-2102.4134479989266</v>
      </c>
      <c r="N17" s="349">
        <f t="shared" si="18"/>
        <v>-152.18969907787209</v>
      </c>
      <c r="O17" s="349">
        <f t="shared" si="18"/>
        <v>-304.62665572456763</v>
      </c>
      <c r="P17" s="349">
        <f t="shared" si="18"/>
        <v>1243.0401140045005</v>
      </c>
      <c r="Q17" s="349">
        <f t="shared" si="18"/>
        <v>165.44787967152342</v>
      </c>
      <c r="R17" s="349">
        <f t="shared" si="18"/>
        <v>1691.9556728813654</v>
      </c>
      <c r="S17" s="349">
        <f t="shared" si="18"/>
        <v>2010.6240017931436</v>
      </c>
      <c r="T17" s="349">
        <f t="shared" si="18"/>
        <v>2665.9784261562054</v>
      </c>
      <c r="U17" s="349">
        <f t="shared" si="18"/>
        <v>2434.3339691770998</v>
      </c>
      <c r="V17" s="349">
        <f t="shared" si="18"/>
        <v>4116.0343291324461</v>
      </c>
      <c r="W17" s="349">
        <f t="shared" si="18"/>
        <v>4056.8257708351161</v>
      </c>
      <c r="X17" s="349">
        <f t="shared" si="18"/>
        <v>5786.9250646785158</v>
      </c>
      <c r="Y17" s="349">
        <f t="shared" si="18"/>
        <v>4714.6897807469277</v>
      </c>
      <c r="Z17" s="349">
        <f t="shared" si="18"/>
        <v>6361.2961794652356</v>
      </c>
      <c r="AA17" s="349">
        <f t="shared" si="18"/>
        <v>5301.7799939138949</v>
      </c>
      <c r="AB17" s="349">
        <f t="shared" si="18"/>
        <v>7044.8654847518319</v>
      </c>
      <c r="AC17" s="349">
        <f t="shared" si="18"/>
        <v>5927.9435033283717</v>
      </c>
      <c r="AD17" s="349">
        <f t="shared" si="18"/>
        <v>8423.8320869230756</v>
      </c>
      <c r="AE17" s="349">
        <f t="shared" si="18"/>
        <v>7224.0060455139883</v>
      </c>
      <c r="AF17" s="349">
        <f t="shared" si="18"/>
        <v>9045.3874904121221</v>
      </c>
      <c r="AG17" s="349">
        <f t="shared" si="18"/>
        <v>7817.3384797686149</v>
      </c>
      <c r="AH17" s="349">
        <f t="shared" si="18"/>
        <v>8566.7893751587217</v>
      </c>
      <c r="AI17" s="349">
        <f t="shared" si="18"/>
        <v>7343.4662382260794</v>
      </c>
      <c r="AJ17" s="349">
        <f t="shared" si="18"/>
        <v>9267.9268135554375</v>
      </c>
      <c r="AK17" s="349">
        <f t="shared" si="18"/>
        <v>7999.3412129616645</v>
      </c>
      <c r="AL17" s="349">
        <f t="shared" si="18"/>
        <v>9894.0098286988505</v>
      </c>
      <c r="AM17" s="349">
        <f t="shared" si="18"/>
        <v>8568.3450558532095</v>
      </c>
      <c r="AN17" s="349">
        <f t="shared" si="18"/>
        <v>11109.832185706182</v>
      </c>
      <c r="AO17" s="349">
        <f t="shared" si="18"/>
        <v>9721.7958468715988</v>
      </c>
      <c r="AP17" s="349">
        <f t="shared" si="18"/>
        <v>11755.267353597264</v>
      </c>
      <c r="AQ17" s="349">
        <f t="shared" si="18"/>
        <v>10310.093382919911</v>
      </c>
      <c r="AR17" s="349">
        <f t="shared" si="18"/>
        <v>12354.314260205616</v>
      </c>
      <c r="AS17" s="349">
        <f t="shared" si="18"/>
        <v>10879.605094098428</v>
      </c>
      <c r="AT17" s="349">
        <f t="shared" si="18"/>
        <v>12963.049063914677</v>
      </c>
      <c r="AU17" s="349">
        <f t="shared" si="18"/>
        <v>11434.004857816644</v>
      </c>
      <c r="AV17" s="349">
        <f t="shared" si="18"/>
        <v>13537.296516032309</v>
      </c>
      <c r="AW17" s="349">
        <f t="shared" si="18"/>
        <v>11977.659342331181</v>
      </c>
      <c r="AX17" s="349">
        <f t="shared" si="18"/>
        <v>14803.793251992685</v>
      </c>
      <c r="AY17" s="349">
        <f t="shared" si="18"/>
        <v>13169.549522264173</v>
      </c>
      <c r="AZ17" s="349">
        <f t="shared" si="18"/>
        <v>15394.266243503675</v>
      </c>
      <c r="BA17" s="349">
        <f t="shared" si="18"/>
        <v>13716.728520533065</v>
      </c>
      <c r="BB17" s="349">
        <f t="shared" si="18"/>
        <v>16002.223987621461</v>
      </c>
      <c r="BC17" s="349">
        <f t="shared" si="18"/>
        <v>14272.286361362061</v>
      </c>
      <c r="BD17" s="349">
        <f t="shared" si="18"/>
        <v>16569.452425975658</v>
      </c>
      <c r="BE17" s="349">
        <f t="shared" si="18"/>
        <v>14804.63764828495</v>
      </c>
      <c r="BF17" s="349">
        <f t="shared" si="18"/>
        <v>16972.827433622864</v>
      </c>
      <c r="BG17" s="349">
        <f t="shared" si="18"/>
        <v>15155.475903251803</v>
      </c>
      <c r="BH17" s="349">
        <f t="shared" si="18"/>
        <v>16658.346052142486</v>
      </c>
      <c r="BI17" s="349">
        <f t="shared" si="18"/>
        <v>16555.013651875463</v>
      </c>
      <c r="BJ17" s="349">
        <f t="shared" si="18"/>
        <v>17021.473789620952</v>
      </c>
      <c r="BK17" s="349">
        <f t="shared" si="18"/>
        <v>16902.104259964912</v>
      </c>
      <c r="BL17" s="349">
        <f t="shared" si="18"/>
        <v>17554.659653730221</v>
      </c>
      <c r="BM17" s="349">
        <f t="shared" si="18"/>
        <v>17431.860318578438</v>
      </c>
      <c r="BN17" s="349">
        <f t="shared" si="18"/>
        <v>18098.737257244142</v>
      </c>
      <c r="BO17" s="349">
        <f t="shared" si="18"/>
        <v>17967.271257736731</v>
      </c>
      <c r="BP17" s="349">
        <f t="shared" si="18"/>
        <v>18636.674826651095</v>
      </c>
      <c r="BQ17" s="349">
        <f t="shared" ref="BQ17:DJ17" si="19" xml:space="preserve"> BQ$11</f>
        <v>17545.015358709079</v>
      </c>
      <c r="BR17" s="349">
        <f t="shared" si="19"/>
        <v>20142.481990081837</v>
      </c>
      <c r="BS17" s="349">
        <f t="shared" si="19"/>
        <v>18060.243113409433</v>
      </c>
      <c r="BT17" s="349">
        <f t="shared" si="19"/>
        <v>20702.456432973511</v>
      </c>
      <c r="BU17" s="349">
        <f t="shared" si="19"/>
        <v>18541.975315515068</v>
      </c>
      <c r="BV17" s="349">
        <f t="shared" si="19"/>
        <v>21200.166888802396</v>
      </c>
      <c r="BW17" s="349">
        <f t="shared" si="19"/>
        <v>15504.489316480229</v>
      </c>
      <c r="BX17" s="349">
        <f t="shared" si="19"/>
        <v>14086.539841722308</v>
      </c>
      <c r="BY17" s="349">
        <f t="shared" si="19"/>
        <v>16170.079290305408</v>
      </c>
      <c r="BZ17" s="349">
        <f t="shared" si="19"/>
        <v>14577.669392006288</v>
      </c>
      <c r="CA17" s="349">
        <f t="shared" si="19"/>
        <v>17533.669323993505</v>
      </c>
      <c r="CB17" s="349">
        <f t="shared" si="19"/>
        <v>16336.314122737012</v>
      </c>
      <c r="CC17" s="349">
        <f t="shared" si="19"/>
        <v>18650.689609526347</v>
      </c>
      <c r="CD17" s="349">
        <f t="shared" si="19"/>
        <v>15680.767153568006</v>
      </c>
      <c r="CE17" s="349">
        <f t="shared" si="19"/>
        <v>17905.097659835686</v>
      </c>
      <c r="CF17" s="349">
        <f t="shared" si="19"/>
        <v>17788.481755206187</v>
      </c>
      <c r="CG17" s="349">
        <f t="shared" si="19"/>
        <v>18440.06484057154</v>
      </c>
      <c r="CH17" s="349">
        <f t="shared" si="19"/>
        <v>17345.543154319676</v>
      </c>
      <c r="CI17" s="349">
        <f t="shared" si="19"/>
        <v>19922.97003929257</v>
      </c>
      <c r="CJ17" s="349">
        <f t="shared" si="19"/>
        <v>19246.563008021429</v>
      </c>
      <c r="CK17" s="349">
        <f t="shared" si="19"/>
        <v>22084.962819997036</v>
      </c>
      <c r="CL17" s="349">
        <f t="shared" si="19"/>
        <v>19518.383448093875</v>
      </c>
      <c r="CM17" s="349">
        <f t="shared" si="19"/>
        <v>22410.96382499746</v>
      </c>
      <c r="CN17" s="349">
        <f t="shared" si="19"/>
        <v>19936.588408188469</v>
      </c>
      <c r="CO17" s="349">
        <f t="shared" si="19"/>
        <v>22886.015378028424</v>
      </c>
      <c r="CP17" s="349">
        <f t="shared" si="19"/>
        <v>20360.675456334146</v>
      </c>
      <c r="CQ17" s="349">
        <f t="shared" si="19"/>
        <v>24882.502405843752</v>
      </c>
      <c r="CR17" s="349">
        <f t="shared" si="19"/>
        <v>22251.319029091072</v>
      </c>
      <c r="CS17" s="349">
        <f t="shared" si="19"/>
        <v>25402.670374127039</v>
      </c>
      <c r="CT17" s="349">
        <f t="shared" si="19"/>
        <v>22717.598728005341</v>
      </c>
      <c r="CU17" s="349">
        <f t="shared" si="19"/>
        <v>25931.340825755062</v>
      </c>
      <c r="CV17" s="349">
        <f t="shared" si="19"/>
        <v>23191.395400690897</v>
      </c>
      <c r="CW17" s="349">
        <f t="shared" si="19"/>
        <v>26468.875067692763</v>
      </c>
      <c r="CX17" s="349">
        <f t="shared" si="19"/>
        <v>23673.041025017825</v>
      </c>
      <c r="CY17" s="349">
        <f t="shared" si="19"/>
        <v>27015.62310448776</v>
      </c>
      <c r="CZ17" s="349">
        <f t="shared" si="19"/>
        <v>24162.85661515834</v>
      </c>
      <c r="DA17" s="349">
        <f t="shared" si="19"/>
        <v>28705.81367676624</v>
      </c>
      <c r="DB17" s="349">
        <f t="shared" si="19"/>
        <v>25730.032571599513</v>
      </c>
      <c r="DC17" s="349">
        <f t="shared" si="19"/>
        <v>29294.793034934566</v>
      </c>
      <c r="DD17" s="349">
        <f t="shared" si="19"/>
        <v>26258.599104390763</v>
      </c>
      <c r="DE17" s="349">
        <f t="shared" si="19"/>
        <v>29894.441609133737</v>
      </c>
      <c r="DF17" s="349">
        <f t="shared" si="19"/>
        <v>26796.679018876144</v>
      </c>
      <c r="DG17" s="349">
        <f t="shared" si="19"/>
        <v>30505.08785434009</v>
      </c>
      <c r="DH17" s="349">
        <f t="shared" si="19"/>
        <v>-71.214390337737939</v>
      </c>
      <c r="DI17" s="349">
        <f t="shared" si="19"/>
        <v>-67.653670820851119</v>
      </c>
      <c r="DJ17" s="349">
        <f t="shared" si="19"/>
        <v>-64.270987279808622</v>
      </c>
    </row>
    <row r="18" spans="1:114" s="124" customFormat="1" x14ac:dyDescent="0.25">
      <c r="A18" s="301"/>
      <c r="B18" s="301"/>
      <c r="C18" s="302"/>
      <c r="E18" s="379" t="s">
        <v>243</v>
      </c>
      <c r="F18" s="303"/>
      <c r="G18" s="303" t="str">
        <f>smu</f>
        <v>$ 000s</v>
      </c>
      <c r="H18" s="303"/>
      <c r="I18" s="303"/>
      <c r="J18" s="303">
        <f t="shared" ref="J18:AO18" si="20">MIN(J17,0)*-1</f>
        <v>0</v>
      </c>
      <c r="K18" s="303">
        <f t="shared" si="20"/>
        <v>0</v>
      </c>
      <c r="L18" s="303">
        <f t="shared" si="20"/>
        <v>1820.8007408888898</v>
      </c>
      <c r="M18" s="303">
        <f t="shared" si="20"/>
        <v>2102.4134479989266</v>
      </c>
      <c r="N18" s="303">
        <f t="shared" si="20"/>
        <v>152.18969907787209</v>
      </c>
      <c r="O18" s="303">
        <f t="shared" si="20"/>
        <v>304.62665572456763</v>
      </c>
      <c r="P18" s="303">
        <f t="shared" si="20"/>
        <v>0</v>
      </c>
      <c r="Q18" s="303">
        <f t="shared" si="20"/>
        <v>0</v>
      </c>
      <c r="R18" s="303">
        <f t="shared" si="20"/>
        <v>0</v>
      </c>
      <c r="S18" s="303">
        <f t="shared" si="20"/>
        <v>0</v>
      </c>
      <c r="T18" s="303">
        <f t="shared" si="20"/>
        <v>0</v>
      </c>
      <c r="U18" s="303">
        <f t="shared" si="20"/>
        <v>0</v>
      </c>
      <c r="V18" s="303">
        <f t="shared" si="20"/>
        <v>0</v>
      </c>
      <c r="W18" s="303">
        <f t="shared" si="20"/>
        <v>0</v>
      </c>
      <c r="X18" s="303">
        <f t="shared" si="20"/>
        <v>0</v>
      </c>
      <c r="Y18" s="303">
        <f t="shared" si="20"/>
        <v>0</v>
      </c>
      <c r="Z18" s="303">
        <f t="shared" si="20"/>
        <v>0</v>
      </c>
      <c r="AA18" s="303">
        <f t="shared" si="20"/>
        <v>0</v>
      </c>
      <c r="AB18" s="303">
        <f t="shared" si="20"/>
        <v>0</v>
      </c>
      <c r="AC18" s="303">
        <f t="shared" si="20"/>
        <v>0</v>
      </c>
      <c r="AD18" s="303">
        <f t="shared" si="20"/>
        <v>0</v>
      </c>
      <c r="AE18" s="303">
        <f t="shared" si="20"/>
        <v>0</v>
      </c>
      <c r="AF18" s="303">
        <f t="shared" si="20"/>
        <v>0</v>
      </c>
      <c r="AG18" s="303">
        <f t="shared" si="20"/>
        <v>0</v>
      </c>
      <c r="AH18" s="303">
        <f t="shared" si="20"/>
        <v>0</v>
      </c>
      <c r="AI18" s="303">
        <f t="shared" si="20"/>
        <v>0</v>
      </c>
      <c r="AJ18" s="303">
        <f t="shared" si="20"/>
        <v>0</v>
      </c>
      <c r="AK18" s="303">
        <f t="shared" si="20"/>
        <v>0</v>
      </c>
      <c r="AL18" s="303">
        <f t="shared" si="20"/>
        <v>0</v>
      </c>
      <c r="AM18" s="303">
        <f t="shared" si="20"/>
        <v>0</v>
      </c>
      <c r="AN18" s="303">
        <f t="shared" si="20"/>
        <v>0</v>
      </c>
      <c r="AO18" s="303">
        <f t="shared" si="20"/>
        <v>0</v>
      </c>
      <c r="AP18" s="303">
        <f t="shared" ref="AP18:BU18" si="21">MIN(AP17,0)*-1</f>
        <v>0</v>
      </c>
      <c r="AQ18" s="303">
        <f t="shared" si="21"/>
        <v>0</v>
      </c>
      <c r="AR18" s="303">
        <f t="shared" si="21"/>
        <v>0</v>
      </c>
      <c r="AS18" s="303">
        <f t="shared" si="21"/>
        <v>0</v>
      </c>
      <c r="AT18" s="303">
        <f t="shared" si="21"/>
        <v>0</v>
      </c>
      <c r="AU18" s="303">
        <f t="shared" si="21"/>
        <v>0</v>
      </c>
      <c r="AV18" s="303">
        <f t="shared" si="21"/>
        <v>0</v>
      </c>
      <c r="AW18" s="303">
        <f t="shared" si="21"/>
        <v>0</v>
      </c>
      <c r="AX18" s="303">
        <f t="shared" si="21"/>
        <v>0</v>
      </c>
      <c r="AY18" s="303">
        <f t="shared" si="21"/>
        <v>0</v>
      </c>
      <c r="AZ18" s="303">
        <f t="shared" si="21"/>
        <v>0</v>
      </c>
      <c r="BA18" s="303">
        <f t="shared" si="21"/>
        <v>0</v>
      </c>
      <c r="BB18" s="303">
        <f t="shared" si="21"/>
        <v>0</v>
      </c>
      <c r="BC18" s="303">
        <f t="shared" si="21"/>
        <v>0</v>
      </c>
      <c r="BD18" s="303">
        <f t="shared" si="21"/>
        <v>0</v>
      </c>
      <c r="BE18" s="303">
        <f t="shared" si="21"/>
        <v>0</v>
      </c>
      <c r="BF18" s="303">
        <f t="shared" si="21"/>
        <v>0</v>
      </c>
      <c r="BG18" s="303">
        <f t="shared" si="21"/>
        <v>0</v>
      </c>
      <c r="BH18" s="303">
        <f t="shared" si="21"/>
        <v>0</v>
      </c>
      <c r="BI18" s="303">
        <f t="shared" si="21"/>
        <v>0</v>
      </c>
      <c r="BJ18" s="303">
        <f t="shared" si="21"/>
        <v>0</v>
      </c>
      <c r="BK18" s="303">
        <f t="shared" si="21"/>
        <v>0</v>
      </c>
      <c r="BL18" s="303">
        <f t="shared" si="21"/>
        <v>0</v>
      </c>
      <c r="BM18" s="303">
        <f t="shared" si="21"/>
        <v>0</v>
      </c>
      <c r="BN18" s="303">
        <f t="shared" si="21"/>
        <v>0</v>
      </c>
      <c r="BO18" s="303">
        <f t="shared" si="21"/>
        <v>0</v>
      </c>
      <c r="BP18" s="303">
        <f t="shared" si="21"/>
        <v>0</v>
      </c>
      <c r="BQ18" s="303">
        <f t="shared" si="21"/>
        <v>0</v>
      </c>
      <c r="BR18" s="303">
        <f t="shared" si="21"/>
        <v>0</v>
      </c>
      <c r="BS18" s="303">
        <f t="shared" si="21"/>
        <v>0</v>
      </c>
      <c r="BT18" s="303">
        <f t="shared" si="21"/>
        <v>0</v>
      </c>
      <c r="BU18" s="303">
        <f t="shared" si="21"/>
        <v>0</v>
      </c>
      <c r="BV18" s="303">
        <f t="shared" ref="BV18:DA18" si="22">MIN(BV17,0)*-1</f>
        <v>0</v>
      </c>
      <c r="BW18" s="303">
        <f t="shared" si="22"/>
        <v>0</v>
      </c>
      <c r="BX18" s="303">
        <f t="shared" si="22"/>
        <v>0</v>
      </c>
      <c r="BY18" s="303">
        <f t="shared" si="22"/>
        <v>0</v>
      </c>
      <c r="BZ18" s="303">
        <f t="shared" si="22"/>
        <v>0</v>
      </c>
      <c r="CA18" s="303">
        <f t="shared" si="22"/>
        <v>0</v>
      </c>
      <c r="CB18" s="303">
        <f t="shared" si="22"/>
        <v>0</v>
      </c>
      <c r="CC18" s="303">
        <f t="shared" si="22"/>
        <v>0</v>
      </c>
      <c r="CD18" s="303">
        <f t="shared" si="22"/>
        <v>0</v>
      </c>
      <c r="CE18" s="303">
        <f t="shared" si="22"/>
        <v>0</v>
      </c>
      <c r="CF18" s="303">
        <f t="shared" si="22"/>
        <v>0</v>
      </c>
      <c r="CG18" s="303">
        <f t="shared" si="22"/>
        <v>0</v>
      </c>
      <c r="CH18" s="303">
        <f t="shared" si="22"/>
        <v>0</v>
      </c>
      <c r="CI18" s="303">
        <f t="shared" si="22"/>
        <v>0</v>
      </c>
      <c r="CJ18" s="303">
        <f t="shared" si="22"/>
        <v>0</v>
      </c>
      <c r="CK18" s="303">
        <f t="shared" si="22"/>
        <v>0</v>
      </c>
      <c r="CL18" s="303">
        <f t="shared" si="22"/>
        <v>0</v>
      </c>
      <c r="CM18" s="303">
        <f t="shared" si="22"/>
        <v>0</v>
      </c>
      <c r="CN18" s="303">
        <f t="shared" si="22"/>
        <v>0</v>
      </c>
      <c r="CO18" s="303">
        <f t="shared" si="22"/>
        <v>0</v>
      </c>
      <c r="CP18" s="303">
        <f t="shared" si="22"/>
        <v>0</v>
      </c>
      <c r="CQ18" s="303">
        <f t="shared" si="22"/>
        <v>0</v>
      </c>
      <c r="CR18" s="303">
        <f t="shared" si="22"/>
        <v>0</v>
      </c>
      <c r="CS18" s="303">
        <f t="shared" si="22"/>
        <v>0</v>
      </c>
      <c r="CT18" s="303">
        <f t="shared" si="22"/>
        <v>0</v>
      </c>
      <c r="CU18" s="303">
        <f t="shared" si="22"/>
        <v>0</v>
      </c>
      <c r="CV18" s="303">
        <f t="shared" si="22"/>
        <v>0</v>
      </c>
      <c r="CW18" s="303">
        <f t="shared" si="22"/>
        <v>0</v>
      </c>
      <c r="CX18" s="303">
        <f t="shared" si="22"/>
        <v>0</v>
      </c>
      <c r="CY18" s="303">
        <f t="shared" si="22"/>
        <v>0</v>
      </c>
      <c r="CZ18" s="303">
        <f t="shared" si="22"/>
        <v>0</v>
      </c>
      <c r="DA18" s="303">
        <f t="shared" si="22"/>
        <v>0</v>
      </c>
      <c r="DB18" s="303">
        <f t="shared" ref="DB18:DJ18" si="23">MIN(DB17,0)*-1</f>
        <v>0</v>
      </c>
      <c r="DC18" s="303">
        <f t="shared" si="23"/>
        <v>0</v>
      </c>
      <c r="DD18" s="303">
        <f t="shared" si="23"/>
        <v>0</v>
      </c>
      <c r="DE18" s="303">
        <f t="shared" si="23"/>
        <v>0</v>
      </c>
      <c r="DF18" s="303">
        <f t="shared" si="23"/>
        <v>0</v>
      </c>
      <c r="DG18" s="303">
        <f t="shared" si="23"/>
        <v>0</v>
      </c>
      <c r="DH18" s="303">
        <f t="shared" si="23"/>
        <v>71.214390337737939</v>
      </c>
      <c r="DI18" s="303">
        <f t="shared" si="23"/>
        <v>67.653670820851119</v>
      </c>
      <c r="DJ18" s="303">
        <f t="shared" si="23"/>
        <v>64.270987279808622</v>
      </c>
    </row>
    <row r="21" spans="1:114" x14ac:dyDescent="0.25">
      <c r="E21" s="349" t="str">
        <f t="shared" ref="E21" si="24" xml:space="preserve"> E$30</f>
        <v>Tax Loss C/F bal balance BEG</v>
      </c>
      <c r="F21" s="349">
        <f t="shared" ref="F21" si="25" xml:space="preserve"> F$30</f>
        <v>0</v>
      </c>
      <c r="G21" s="349" t="str">
        <f t="shared" ref="G21:AL21" si="26" xml:space="preserve"> G$30</f>
        <v>$000s</v>
      </c>
      <c r="H21" s="349">
        <f t="shared" si="26"/>
        <v>0</v>
      </c>
      <c r="I21" s="349">
        <f t="shared" si="26"/>
        <v>0</v>
      </c>
      <c r="J21" s="349">
        <f t="shared" si="26"/>
        <v>0</v>
      </c>
      <c r="K21" s="349">
        <f t="shared" si="26"/>
        <v>0</v>
      </c>
      <c r="L21" s="349">
        <f t="shared" si="26"/>
        <v>0</v>
      </c>
      <c r="M21" s="349">
        <f t="shared" si="26"/>
        <v>1820.8007408888898</v>
      </c>
      <c r="N21" s="349">
        <f t="shared" si="26"/>
        <v>3923.2141888878164</v>
      </c>
      <c r="O21" s="349">
        <f t="shared" si="26"/>
        <v>4075.4038879656882</v>
      </c>
      <c r="P21" s="349">
        <f t="shared" si="26"/>
        <v>4380.0305436902563</v>
      </c>
      <c r="Q21" s="349">
        <f t="shared" si="26"/>
        <v>3136.9904296857558</v>
      </c>
      <c r="R21" s="349">
        <f t="shared" si="26"/>
        <v>2971.5425500142323</v>
      </c>
      <c r="S21" s="349">
        <f t="shared" si="26"/>
        <v>1279.5868771328669</v>
      </c>
      <c r="T21" s="349">
        <f t="shared" si="26"/>
        <v>0</v>
      </c>
      <c r="U21" s="349">
        <f t="shared" si="26"/>
        <v>0</v>
      </c>
      <c r="V21" s="349">
        <f t="shared" si="26"/>
        <v>0</v>
      </c>
      <c r="W21" s="349">
        <f t="shared" si="26"/>
        <v>0</v>
      </c>
      <c r="X21" s="349">
        <f t="shared" si="26"/>
        <v>0</v>
      </c>
      <c r="Y21" s="349">
        <f t="shared" si="26"/>
        <v>0</v>
      </c>
      <c r="Z21" s="349">
        <f t="shared" si="26"/>
        <v>0</v>
      </c>
      <c r="AA21" s="349">
        <f t="shared" si="26"/>
        <v>0</v>
      </c>
      <c r="AB21" s="349">
        <f t="shared" si="26"/>
        <v>0</v>
      </c>
      <c r="AC21" s="349">
        <f t="shared" si="26"/>
        <v>0</v>
      </c>
      <c r="AD21" s="349">
        <f t="shared" si="26"/>
        <v>0</v>
      </c>
      <c r="AE21" s="349">
        <f t="shared" si="26"/>
        <v>0</v>
      </c>
      <c r="AF21" s="349">
        <f t="shared" si="26"/>
        <v>0</v>
      </c>
      <c r="AG21" s="349">
        <f t="shared" si="26"/>
        <v>0</v>
      </c>
      <c r="AH21" s="349">
        <f t="shared" si="26"/>
        <v>0</v>
      </c>
      <c r="AI21" s="349">
        <f t="shared" si="26"/>
        <v>0</v>
      </c>
      <c r="AJ21" s="349">
        <f t="shared" si="26"/>
        <v>0</v>
      </c>
      <c r="AK21" s="349">
        <f t="shared" si="26"/>
        <v>0</v>
      </c>
      <c r="AL21" s="349">
        <f t="shared" si="26"/>
        <v>0</v>
      </c>
      <c r="AM21" s="349">
        <f t="shared" ref="AM21:BR21" si="27" xml:space="preserve"> AM$30</f>
        <v>0</v>
      </c>
      <c r="AN21" s="349">
        <f t="shared" si="27"/>
        <v>0</v>
      </c>
      <c r="AO21" s="349">
        <f t="shared" si="27"/>
        <v>0</v>
      </c>
      <c r="AP21" s="349">
        <f t="shared" si="27"/>
        <v>0</v>
      </c>
      <c r="AQ21" s="349">
        <f t="shared" si="27"/>
        <v>0</v>
      </c>
      <c r="AR21" s="349">
        <f t="shared" si="27"/>
        <v>0</v>
      </c>
      <c r="AS21" s="349">
        <f t="shared" si="27"/>
        <v>0</v>
      </c>
      <c r="AT21" s="349">
        <f t="shared" si="27"/>
        <v>0</v>
      </c>
      <c r="AU21" s="349">
        <f t="shared" si="27"/>
        <v>0</v>
      </c>
      <c r="AV21" s="349">
        <f t="shared" si="27"/>
        <v>0</v>
      </c>
      <c r="AW21" s="349">
        <f t="shared" si="27"/>
        <v>0</v>
      </c>
      <c r="AX21" s="349">
        <f t="shared" si="27"/>
        <v>0</v>
      </c>
      <c r="AY21" s="349">
        <f t="shared" si="27"/>
        <v>0</v>
      </c>
      <c r="AZ21" s="349">
        <f t="shared" si="27"/>
        <v>0</v>
      </c>
      <c r="BA21" s="349">
        <f t="shared" si="27"/>
        <v>0</v>
      </c>
      <c r="BB21" s="349">
        <f t="shared" si="27"/>
        <v>0</v>
      </c>
      <c r="BC21" s="349">
        <f t="shared" si="27"/>
        <v>0</v>
      </c>
      <c r="BD21" s="349">
        <f t="shared" si="27"/>
        <v>0</v>
      </c>
      <c r="BE21" s="349">
        <f t="shared" si="27"/>
        <v>0</v>
      </c>
      <c r="BF21" s="349">
        <f t="shared" si="27"/>
        <v>0</v>
      </c>
      <c r="BG21" s="349">
        <f t="shared" si="27"/>
        <v>0</v>
      </c>
      <c r="BH21" s="349">
        <f t="shared" si="27"/>
        <v>0</v>
      </c>
      <c r="BI21" s="349">
        <f t="shared" si="27"/>
        <v>0</v>
      </c>
      <c r="BJ21" s="349">
        <f t="shared" si="27"/>
        <v>0</v>
      </c>
      <c r="BK21" s="349">
        <f t="shared" si="27"/>
        <v>0</v>
      </c>
      <c r="BL21" s="349">
        <f t="shared" si="27"/>
        <v>0</v>
      </c>
      <c r="BM21" s="349">
        <f t="shared" si="27"/>
        <v>0</v>
      </c>
      <c r="BN21" s="349">
        <f t="shared" si="27"/>
        <v>0</v>
      </c>
      <c r="BO21" s="349">
        <f t="shared" si="27"/>
        <v>0</v>
      </c>
      <c r="BP21" s="349">
        <f t="shared" si="27"/>
        <v>0</v>
      </c>
      <c r="BQ21" s="349">
        <f t="shared" si="27"/>
        <v>0</v>
      </c>
      <c r="BR21" s="349">
        <f t="shared" si="27"/>
        <v>0</v>
      </c>
      <c r="BS21" s="349">
        <f t="shared" ref="BS21:CX21" si="28" xml:space="preserve"> BS$30</f>
        <v>0</v>
      </c>
      <c r="BT21" s="349">
        <f t="shared" si="28"/>
        <v>0</v>
      </c>
      <c r="BU21" s="349">
        <f t="shared" si="28"/>
        <v>0</v>
      </c>
      <c r="BV21" s="349">
        <f t="shared" si="28"/>
        <v>0</v>
      </c>
      <c r="BW21" s="349">
        <f t="shared" si="28"/>
        <v>0</v>
      </c>
      <c r="BX21" s="349">
        <f t="shared" si="28"/>
        <v>0</v>
      </c>
      <c r="BY21" s="349">
        <f t="shared" si="28"/>
        <v>0</v>
      </c>
      <c r="BZ21" s="349">
        <f t="shared" si="28"/>
        <v>0</v>
      </c>
      <c r="CA21" s="349">
        <f t="shared" si="28"/>
        <v>0</v>
      </c>
      <c r="CB21" s="349">
        <f t="shared" si="28"/>
        <v>0</v>
      </c>
      <c r="CC21" s="349">
        <f t="shared" si="28"/>
        <v>0</v>
      </c>
      <c r="CD21" s="349">
        <f t="shared" si="28"/>
        <v>0</v>
      </c>
      <c r="CE21" s="349">
        <f t="shared" si="28"/>
        <v>0</v>
      </c>
      <c r="CF21" s="349">
        <f t="shared" si="28"/>
        <v>0</v>
      </c>
      <c r="CG21" s="349">
        <f t="shared" si="28"/>
        <v>0</v>
      </c>
      <c r="CH21" s="349">
        <f t="shared" si="28"/>
        <v>0</v>
      </c>
      <c r="CI21" s="349">
        <f t="shared" si="28"/>
        <v>0</v>
      </c>
      <c r="CJ21" s="349">
        <f t="shared" si="28"/>
        <v>0</v>
      </c>
      <c r="CK21" s="349">
        <f t="shared" si="28"/>
        <v>0</v>
      </c>
      <c r="CL21" s="349">
        <f t="shared" si="28"/>
        <v>0</v>
      </c>
      <c r="CM21" s="349">
        <f t="shared" si="28"/>
        <v>0</v>
      </c>
      <c r="CN21" s="349">
        <f t="shared" si="28"/>
        <v>0</v>
      </c>
      <c r="CO21" s="349">
        <f t="shared" si="28"/>
        <v>0</v>
      </c>
      <c r="CP21" s="349">
        <f t="shared" si="28"/>
        <v>0</v>
      </c>
      <c r="CQ21" s="349">
        <f t="shared" si="28"/>
        <v>0</v>
      </c>
      <c r="CR21" s="349">
        <f t="shared" si="28"/>
        <v>0</v>
      </c>
      <c r="CS21" s="349">
        <f t="shared" si="28"/>
        <v>0</v>
      </c>
      <c r="CT21" s="349">
        <f t="shared" si="28"/>
        <v>0</v>
      </c>
      <c r="CU21" s="349">
        <f t="shared" si="28"/>
        <v>0</v>
      </c>
      <c r="CV21" s="349">
        <f t="shared" si="28"/>
        <v>0</v>
      </c>
      <c r="CW21" s="349">
        <f t="shared" si="28"/>
        <v>0</v>
      </c>
      <c r="CX21" s="349">
        <f t="shared" si="28"/>
        <v>0</v>
      </c>
      <c r="CY21" s="349">
        <f t="shared" ref="CY21:DJ21" si="29" xml:space="preserve"> CY$30</f>
        <v>0</v>
      </c>
      <c r="CZ21" s="349">
        <f t="shared" si="29"/>
        <v>0</v>
      </c>
      <c r="DA21" s="349">
        <f t="shared" si="29"/>
        <v>0</v>
      </c>
      <c r="DB21" s="349">
        <f t="shared" si="29"/>
        <v>0</v>
      </c>
      <c r="DC21" s="349">
        <f t="shared" si="29"/>
        <v>0</v>
      </c>
      <c r="DD21" s="349">
        <f t="shared" si="29"/>
        <v>0</v>
      </c>
      <c r="DE21" s="349">
        <f t="shared" si="29"/>
        <v>0</v>
      </c>
      <c r="DF21" s="349">
        <f t="shared" si="29"/>
        <v>0</v>
      </c>
      <c r="DG21" s="349">
        <f t="shared" si="29"/>
        <v>0</v>
      </c>
      <c r="DH21" s="349">
        <f t="shared" si="29"/>
        <v>0</v>
      </c>
      <c r="DI21" s="349">
        <f t="shared" si="29"/>
        <v>71.214390337737939</v>
      </c>
      <c r="DJ21" s="349">
        <f t="shared" si="29"/>
        <v>138.86806115858906</v>
      </c>
    </row>
    <row r="22" spans="1:114" x14ac:dyDescent="0.25">
      <c r="E22" s="349" t="str">
        <f t="shared" ref="E22:AJ22" si="30" xml:space="preserve"> E$14</f>
        <v>Taxable Income</v>
      </c>
      <c r="F22" s="349">
        <f t="shared" si="30"/>
        <v>0</v>
      </c>
      <c r="G22" s="349" t="str">
        <f t="shared" si="30"/>
        <v>$ 000s</v>
      </c>
      <c r="H22" s="349">
        <f t="shared" si="30"/>
        <v>0</v>
      </c>
      <c r="I22" s="349">
        <f t="shared" si="30"/>
        <v>0</v>
      </c>
      <c r="J22" s="349">
        <f t="shared" si="30"/>
        <v>0</v>
      </c>
      <c r="K22" s="349">
        <f t="shared" si="30"/>
        <v>0</v>
      </c>
      <c r="L22" s="349">
        <f t="shared" si="30"/>
        <v>0</v>
      </c>
      <c r="M22" s="349">
        <f t="shared" si="30"/>
        <v>0</v>
      </c>
      <c r="N22" s="349">
        <f t="shared" si="30"/>
        <v>0</v>
      </c>
      <c r="O22" s="349">
        <f t="shared" si="30"/>
        <v>0</v>
      </c>
      <c r="P22" s="349">
        <f t="shared" si="30"/>
        <v>1243.0401140045005</v>
      </c>
      <c r="Q22" s="349">
        <f t="shared" si="30"/>
        <v>165.44787967152342</v>
      </c>
      <c r="R22" s="349">
        <f t="shared" si="30"/>
        <v>1691.9556728813654</v>
      </c>
      <c r="S22" s="349">
        <f t="shared" si="30"/>
        <v>2010.6240017931436</v>
      </c>
      <c r="T22" s="349">
        <f t="shared" si="30"/>
        <v>2665.9784261562054</v>
      </c>
      <c r="U22" s="349">
        <f t="shared" si="30"/>
        <v>2434.3339691770998</v>
      </c>
      <c r="V22" s="349">
        <f t="shared" si="30"/>
        <v>4116.0343291324461</v>
      </c>
      <c r="W22" s="349">
        <f t="shared" si="30"/>
        <v>4056.8257708351161</v>
      </c>
      <c r="X22" s="349">
        <f t="shared" si="30"/>
        <v>5786.9250646785158</v>
      </c>
      <c r="Y22" s="349">
        <f t="shared" si="30"/>
        <v>4714.6897807469277</v>
      </c>
      <c r="Z22" s="349">
        <f t="shared" si="30"/>
        <v>6361.2961794652356</v>
      </c>
      <c r="AA22" s="349">
        <f t="shared" si="30"/>
        <v>5301.7799939138949</v>
      </c>
      <c r="AB22" s="349">
        <f t="shared" si="30"/>
        <v>7044.8654847518319</v>
      </c>
      <c r="AC22" s="349">
        <f t="shared" si="30"/>
        <v>5927.9435033283717</v>
      </c>
      <c r="AD22" s="349">
        <f t="shared" si="30"/>
        <v>8423.8320869230756</v>
      </c>
      <c r="AE22" s="349">
        <f t="shared" si="30"/>
        <v>7224.0060455139883</v>
      </c>
      <c r="AF22" s="349">
        <f t="shared" si="30"/>
        <v>9045.3874904121221</v>
      </c>
      <c r="AG22" s="349">
        <f t="shared" si="30"/>
        <v>7817.3384797686149</v>
      </c>
      <c r="AH22" s="349">
        <f t="shared" si="30"/>
        <v>8566.7893751587217</v>
      </c>
      <c r="AI22" s="349">
        <f t="shared" si="30"/>
        <v>7343.4662382260794</v>
      </c>
      <c r="AJ22" s="349">
        <f t="shared" si="30"/>
        <v>9267.9268135554375</v>
      </c>
      <c r="AK22" s="349">
        <f t="shared" ref="AK22:BP22" si="31" xml:space="preserve"> AK$14</f>
        <v>7999.3412129616645</v>
      </c>
      <c r="AL22" s="349">
        <f t="shared" si="31"/>
        <v>9894.0098286988505</v>
      </c>
      <c r="AM22" s="349">
        <f t="shared" si="31"/>
        <v>8568.3450558532095</v>
      </c>
      <c r="AN22" s="349">
        <f t="shared" si="31"/>
        <v>11109.832185706182</v>
      </c>
      <c r="AO22" s="349">
        <f t="shared" si="31"/>
        <v>9721.7958468715988</v>
      </c>
      <c r="AP22" s="349">
        <f t="shared" si="31"/>
        <v>11755.267353597264</v>
      </c>
      <c r="AQ22" s="349">
        <f t="shared" si="31"/>
        <v>10310.093382919911</v>
      </c>
      <c r="AR22" s="349">
        <f t="shared" si="31"/>
        <v>12354.314260205616</v>
      </c>
      <c r="AS22" s="349">
        <f t="shared" si="31"/>
        <v>10879.605094098428</v>
      </c>
      <c r="AT22" s="349">
        <f t="shared" si="31"/>
        <v>12963.049063914677</v>
      </c>
      <c r="AU22" s="349">
        <f t="shared" si="31"/>
        <v>11434.004857816644</v>
      </c>
      <c r="AV22" s="349">
        <f t="shared" si="31"/>
        <v>13537.296516032309</v>
      </c>
      <c r="AW22" s="349">
        <f t="shared" si="31"/>
        <v>11977.659342331181</v>
      </c>
      <c r="AX22" s="349">
        <f t="shared" si="31"/>
        <v>14803.793251992685</v>
      </c>
      <c r="AY22" s="349">
        <f t="shared" si="31"/>
        <v>13169.549522264173</v>
      </c>
      <c r="AZ22" s="349">
        <f t="shared" si="31"/>
        <v>15394.266243503675</v>
      </c>
      <c r="BA22" s="349">
        <f t="shared" si="31"/>
        <v>13716.728520533065</v>
      </c>
      <c r="BB22" s="349">
        <f t="shared" si="31"/>
        <v>16002.223987621461</v>
      </c>
      <c r="BC22" s="349">
        <f t="shared" si="31"/>
        <v>14272.286361362061</v>
      </c>
      <c r="BD22" s="349">
        <f t="shared" si="31"/>
        <v>16569.452425975658</v>
      </c>
      <c r="BE22" s="349">
        <f t="shared" si="31"/>
        <v>14804.63764828495</v>
      </c>
      <c r="BF22" s="349">
        <f t="shared" si="31"/>
        <v>16972.827433622864</v>
      </c>
      <c r="BG22" s="349">
        <f t="shared" si="31"/>
        <v>15155.475903251803</v>
      </c>
      <c r="BH22" s="349">
        <f t="shared" si="31"/>
        <v>16658.346052142486</v>
      </c>
      <c r="BI22" s="349">
        <f t="shared" si="31"/>
        <v>16555.013651875463</v>
      </c>
      <c r="BJ22" s="349">
        <f t="shared" si="31"/>
        <v>17021.473789620952</v>
      </c>
      <c r="BK22" s="349">
        <f t="shared" si="31"/>
        <v>16902.104259964912</v>
      </c>
      <c r="BL22" s="349">
        <f t="shared" si="31"/>
        <v>17554.659653730221</v>
      </c>
      <c r="BM22" s="349">
        <f t="shared" si="31"/>
        <v>17431.860318578438</v>
      </c>
      <c r="BN22" s="349">
        <f t="shared" si="31"/>
        <v>18098.737257244142</v>
      </c>
      <c r="BO22" s="349">
        <f t="shared" si="31"/>
        <v>17967.271257736731</v>
      </c>
      <c r="BP22" s="349">
        <f t="shared" si="31"/>
        <v>18636.674826651095</v>
      </c>
      <c r="BQ22" s="349">
        <f t="shared" ref="BQ22:CV22" si="32" xml:space="preserve"> BQ$14</f>
        <v>17545.015358709079</v>
      </c>
      <c r="BR22" s="349">
        <f t="shared" si="32"/>
        <v>20142.481990081837</v>
      </c>
      <c r="BS22" s="349">
        <f t="shared" si="32"/>
        <v>18060.243113409433</v>
      </c>
      <c r="BT22" s="349">
        <f t="shared" si="32"/>
        <v>20702.456432973511</v>
      </c>
      <c r="BU22" s="349">
        <f t="shared" si="32"/>
        <v>18541.975315515068</v>
      </c>
      <c r="BV22" s="349">
        <f t="shared" si="32"/>
        <v>21200.166888802396</v>
      </c>
      <c r="BW22" s="349">
        <f t="shared" si="32"/>
        <v>15504.489316480229</v>
      </c>
      <c r="BX22" s="349">
        <f t="shared" si="32"/>
        <v>14086.539841722308</v>
      </c>
      <c r="BY22" s="349">
        <f t="shared" si="32"/>
        <v>16170.079290305408</v>
      </c>
      <c r="BZ22" s="349">
        <f t="shared" si="32"/>
        <v>14577.669392006288</v>
      </c>
      <c r="CA22" s="349">
        <f t="shared" si="32"/>
        <v>17533.669323993505</v>
      </c>
      <c r="CB22" s="349">
        <f t="shared" si="32"/>
        <v>16336.314122737012</v>
      </c>
      <c r="CC22" s="349">
        <f t="shared" si="32"/>
        <v>18650.689609526347</v>
      </c>
      <c r="CD22" s="349">
        <f t="shared" si="32"/>
        <v>15680.767153568006</v>
      </c>
      <c r="CE22" s="349">
        <f t="shared" si="32"/>
        <v>17905.097659835686</v>
      </c>
      <c r="CF22" s="349">
        <f t="shared" si="32"/>
        <v>17788.481755206187</v>
      </c>
      <c r="CG22" s="349">
        <f t="shared" si="32"/>
        <v>18440.06484057154</v>
      </c>
      <c r="CH22" s="349">
        <f t="shared" si="32"/>
        <v>17345.543154319676</v>
      </c>
      <c r="CI22" s="349">
        <f t="shared" si="32"/>
        <v>19922.97003929257</v>
      </c>
      <c r="CJ22" s="349">
        <f t="shared" si="32"/>
        <v>19246.563008021429</v>
      </c>
      <c r="CK22" s="349">
        <f t="shared" si="32"/>
        <v>22084.962819997036</v>
      </c>
      <c r="CL22" s="349">
        <f t="shared" si="32"/>
        <v>19518.383448093875</v>
      </c>
      <c r="CM22" s="349">
        <f t="shared" si="32"/>
        <v>22410.96382499746</v>
      </c>
      <c r="CN22" s="349">
        <f t="shared" si="32"/>
        <v>19936.588408188469</v>
      </c>
      <c r="CO22" s="349">
        <f t="shared" si="32"/>
        <v>22886.015378028424</v>
      </c>
      <c r="CP22" s="349">
        <f t="shared" si="32"/>
        <v>20360.675456334146</v>
      </c>
      <c r="CQ22" s="349">
        <f t="shared" si="32"/>
        <v>24882.502405843752</v>
      </c>
      <c r="CR22" s="349">
        <f t="shared" si="32"/>
        <v>22251.319029091072</v>
      </c>
      <c r="CS22" s="349">
        <f t="shared" si="32"/>
        <v>25402.670374127039</v>
      </c>
      <c r="CT22" s="349">
        <f t="shared" si="32"/>
        <v>22717.598728005341</v>
      </c>
      <c r="CU22" s="349">
        <f t="shared" si="32"/>
        <v>25931.340825755062</v>
      </c>
      <c r="CV22" s="349">
        <f t="shared" si="32"/>
        <v>23191.395400690897</v>
      </c>
      <c r="CW22" s="349">
        <f t="shared" ref="CW22:DJ22" si="33" xml:space="preserve"> CW$14</f>
        <v>26468.875067692763</v>
      </c>
      <c r="CX22" s="349">
        <f t="shared" si="33"/>
        <v>23673.041025017825</v>
      </c>
      <c r="CY22" s="349">
        <f t="shared" si="33"/>
        <v>27015.62310448776</v>
      </c>
      <c r="CZ22" s="349">
        <f t="shared" si="33"/>
        <v>24162.85661515834</v>
      </c>
      <c r="DA22" s="349">
        <f t="shared" si="33"/>
        <v>28705.81367676624</v>
      </c>
      <c r="DB22" s="349">
        <f t="shared" si="33"/>
        <v>25730.032571599513</v>
      </c>
      <c r="DC22" s="349">
        <f t="shared" si="33"/>
        <v>29294.793034934566</v>
      </c>
      <c r="DD22" s="349">
        <f t="shared" si="33"/>
        <v>26258.599104390763</v>
      </c>
      <c r="DE22" s="349">
        <f t="shared" si="33"/>
        <v>29894.441609133737</v>
      </c>
      <c r="DF22" s="349">
        <f t="shared" si="33"/>
        <v>26796.679018876144</v>
      </c>
      <c r="DG22" s="349">
        <f t="shared" si="33"/>
        <v>30505.08785434009</v>
      </c>
      <c r="DH22" s="349">
        <f t="shared" si="33"/>
        <v>0</v>
      </c>
      <c r="DI22" s="349">
        <f t="shared" si="33"/>
        <v>0</v>
      </c>
      <c r="DJ22" s="349">
        <f t="shared" si="33"/>
        <v>0</v>
      </c>
    </row>
    <row r="23" spans="1:114" s="124" customFormat="1" x14ac:dyDescent="0.25">
      <c r="A23" s="301"/>
      <c r="B23" s="301"/>
      <c r="C23" s="302"/>
      <c r="E23" s="303" t="s">
        <v>244</v>
      </c>
      <c r="F23" s="303"/>
      <c r="G23" s="303" t="str">
        <f>smu</f>
        <v>$ 000s</v>
      </c>
      <c r="H23" s="303"/>
      <c r="I23" s="303"/>
      <c r="J23" s="303">
        <f t="shared" ref="J23:AO23" si="34">MIN(J21:J22)</f>
        <v>0</v>
      </c>
      <c r="K23" s="303">
        <f t="shared" si="34"/>
        <v>0</v>
      </c>
      <c r="L23" s="303">
        <f t="shared" si="34"/>
        <v>0</v>
      </c>
      <c r="M23" s="303">
        <f t="shared" si="34"/>
        <v>0</v>
      </c>
      <c r="N23" s="303">
        <f t="shared" si="34"/>
        <v>0</v>
      </c>
      <c r="O23" s="303">
        <f t="shared" si="34"/>
        <v>0</v>
      </c>
      <c r="P23" s="303">
        <f t="shared" si="34"/>
        <v>1243.0401140045005</v>
      </c>
      <c r="Q23" s="303">
        <f t="shared" si="34"/>
        <v>165.44787967152342</v>
      </c>
      <c r="R23" s="303">
        <f t="shared" si="34"/>
        <v>1691.9556728813654</v>
      </c>
      <c r="S23" s="303">
        <f t="shared" si="34"/>
        <v>1279.5868771328669</v>
      </c>
      <c r="T23" s="303">
        <f t="shared" si="34"/>
        <v>0</v>
      </c>
      <c r="U23" s="303">
        <f t="shared" si="34"/>
        <v>0</v>
      </c>
      <c r="V23" s="303">
        <f t="shared" si="34"/>
        <v>0</v>
      </c>
      <c r="W23" s="303">
        <f t="shared" si="34"/>
        <v>0</v>
      </c>
      <c r="X23" s="303">
        <f t="shared" si="34"/>
        <v>0</v>
      </c>
      <c r="Y23" s="303">
        <f t="shared" si="34"/>
        <v>0</v>
      </c>
      <c r="Z23" s="303">
        <f t="shared" si="34"/>
        <v>0</v>
      </c>
      <c r="AA23" s="303">
        <f t="shared" si="34"/>
        <v>0</v>
      </c>
      <c r="AB23" s="303">
        <f t="shared" si="34"/>
        <v>0</v>
      </c>
      <c r="AC23" s="303">
        <f t="shared" si="34"/>
        <v>0</v>
      </c>
      <c r="AD23" s="303">
        <f t="shared" si="34"/>
        <v>0</v>
      </c>
      <c r="AE23" s="303">
        <f t="shared" si="34"/>
        <v>0</v>
      </c>
      <c r="AF23" s="303">
        <f t="shared" si="34"/>
        <v>0</v>
      </c>
      <c r="AG23" s="303">
        <f t="shared" si="34"/>
        <v>0</v>
      </c>
      <c r="AH23" s="303">
        <f t="shared" si="34"/>
        <v>0</v>
      </c>
      <c r="AI23" s="303">
        <f t="shared" si="34"/>
        <v>0</v>
      </c>
      <c r="AJ23" s="303">
        <f t="shared" si="34"/>
        <v>0</v>
      </c>
      <c r="AK23" s="303">
        <f t="shared" si="34"/>
        <v>0</v>
      </c>
      <c r="AL23" s="303">
        <f t="shared" si="34"/>
        <v>0</v>
      </c>
      <c r="AM23" s="303">
        <f t="shared" si="34"/>
        <v>0</v>
      </c>
      <c r="AN23" s="303">
        <f t="shared" si="34"/>
        <v>0</v>
      </c>
      <c r="AO23" s="303">
        <f t="shared" si="34"/>
        <v>0</v>
      </c>
      <c r="AP23" s="303">
        <f t="shared" ref="AP23:BU23" si="35">MIN(AP21:AP22)</f>
        <v>0</v>
      </c>
      <c r="AQ23" s="303">
        <f t="shared" si="35"/>
        <v>0</v>
      </c>
      <c r="AR23" s="303">
        <f t="shared" si="35"/>
        <v>0</v>
      </c>
      <c r="AS23" s="303">
        <f t="shared" si="35"/>
        <v>0</v>
      </c>
      <c r="AT23" s="303">
        <f t="shared" si="35"/>
        <v>0</v>
      </c>
      <c r="AU23" s="303">
        <f t="shared" si="35"/>
        <v>0</v>
      </c>
      <c r="AV23" s="303">
        <f t="shared" si="35"/>
        <v>0</v>
      </c>
      <c r="AW23" s="303">
        <f t="shared" si="35"/>
        <v>0</v>
      </c>
      <c r="AX23" s="303">
        <f t="shared" si="35"/>
        <v>0</v>
      </c>
      <c r="AY23" s="303">
        <f t="shared" si="35"/>
        <v>0</v>
      </c>
      <c r="AZ23" s="303">
        <f t="shared" si="35"/>
        <v>0</v>
      </c>
      <c r="BA23" s="303">
        <f t="shared" si="35"/>
        <v>0</v>
      </c>
      <c r="BB23" s="303">
        <f t="shared" si="35"/>
        <v>0</v>
      </c>
      <c r="BC23" s="303">
        <f t="shared" si="35"/>
        <v>0</v>
      </c>
      <c r="BD23" s="303">
        <f t="shared" si="35"/>
        <v>0</v>
      </c>
      <c r="BE23" s="303">
        <f t="shared" si="35"/>
        <v>0</v>
      </c>
      <c r="BF23" s="303">
        <f t="shared" si="35"/>
        <v>0</v>
      </c>
      <c r="BG23" s="303">
        <f t="shared" si="35"/>
        <v>0</v>
      </c>
      <c r="BH23" s="303">
        <f t="shared" si="35"/>
        <v>0</v>
      </c>
      <c r="BI23" s="303">
        <f t="shared" si="35"/>
        <v>0</v>
      </c>
      <c r="BJ23" s="303">
        <f t="shared" si="35"/>
        <v>0</v>
      </c>
      <c r="BK23" s="303">
        <f t="shared" si="35"/>
        <v>0</v>
      </c>
      <c r="BL23" s="303">
        <f t="shared" si="35"/>
        <v>0</v>
      </c>
      <c r="BM23" s="303">
        <f t="shared" si="35"/>
        <v>0</v>
      </c>
      <c r="BN23" s="303">
        <f t="shared" si="35"/>
        <v>0</v>
      </c>
      <c r="BO23" s="303">
        <f t="shared" si="35"/>
        <v>0</v>
      </c>
      <c r="BP23" s="303">
        <f t="shared" si="35"/>
        <v>0</v>
      </c>
      <c r="BQ23" s="303">
        <f t="shared" si="35"/>
        <v>0</v>
      </c>
      <c r="BR23" s="303">
        <f t="shared" si="35"/>
        <v>0</v>
      </c>
      <c r="BS23" s="303">
        <f t="shared" si="35"/>
        <v>0</v>
      </c>
      <c r="BT23" s="303">
        <f t="shared" si="35"/>
        <v>0</v>
      </c>
      <c r="BU23" s="303">
        <f t="shared" si="35"/>
        <v>0</v>
      </c>
      <c r="BV23" s="303">
        <f t="shared" ref="BV23:DA23" si="36">MIN(BV21:BV22)</f>
        <v>0</v>
      </c>
      <c r="BW23" s="303">
        <f t="shared" si="36"/>
        <v>0</v>
      </c>
      <c r="BX23" s="303">
        <f t="shared" si="36"/>
        <v>0</v>
      </c>
      <c r="BY23" s="303">
        <f t="shared" si="36"/>
        <v>0</v>
      </c>
      <c r="BZ23" s="303">
        <f t="shared" si="36"/>
        <v>0</v>
      </c>
      <c r="CA23" s="303">
        <f t="shared" si="36"/>
        <v>0</v>
      </c>
      <c r="CB23" s="303">
        <f t="shared" si="36"/>
        <v>0</v>
      </c>
      <c r="CC23" s="303">
        <f t="shared" si="36"/>
        <v>0</v>
      </c>
      <c r="CD23" s="303">
        <f t="shared" si="36"/>
        <v>0</v>
      </c>
      <c r="CE23" s="303">
        <f t="shared" si="36"/>
        <v>0</v>
      </c>
      <c r="CF23" s="303">
        <f t="shared" si="36"/>
        <v>0</v>
      </c>
      <c r="CG23" s="303">
        <f t="shared" si="36"/>
        <v>0</v>
      </c>
      <c r="CH23" s="303">
        <f t="shared" si="36"/>
        <v>0</v>
      </c>
      <c r="CI23" s="303">
        <f t="shared" si="36"/>
        <v>0</v>
      </c>
      <c r="CJ23" s="303">
        <f t="shared" si="36"/>
        <v>0</v>
      </c>
      <c r="CK23" s="303">
        <f t="shared" si="36"/>
        <v>0</v>
      </c>
      <c r="CL23" s="303">
        <f t="shared" si="36"/>
        <v>0</v>
      </c>
      <c r="CM23" s="303">
        <f t="shared" si="36"/>
        <v>0</v>
      </c>
      <c r="CN23" s="303">
        <f t="shared" si="36"/>
        <v>0</v>
      </c>
      <c r="CO23" s="303">
        <f t="shared" si="36"/>
        <v>0</v>
      </c>
      <c r="CP23" s="303">
        <f t="shared" si="36"/>
        <v>0</v>
      </c>
      <c r="CQ23" s="303">
        <f t="shared" si="36"/>
        <v>0</v>
      </c>
      <c r="CR23" s="303">
        <f t="shared" si="36"/>
        <v>0</v>
      </c>
      <c r="CS23" s="303">
        <f t="shared" si="36"/>
        <v>0</v>
      </c>
      <c r="CT23" s="303">
        <f t="shared" si="36"/>
        <v>0</v>
      </c>
      <c r="CU23" s="303">
        <f t="shared" si="36"/>
        <v>0</v>
      </c>
      <c r="CV23" s="303">
        <f t="shared" si="36"/>
        <v>0</v>
      </c>
      <c r="CW23" s="303">
        <f t="shared" si="36"/>
        <v>0</v>
      </c>
      <c r="CX23" s="303">
        <f t="shared" si="36"/>
        <v>0</v>
      </c>
      <c r="CY23" s="303">
        <f t="shared" si="36"/>
        <v>0</v>
      </c>
      <c r="CZ23" s="303">
        <f t="shared" si="36"/>
        <v>0</v>
      </c>
      <c r="DA23" s="303">
        <f t="shared" si="36"/>
        <v>0</v>
      </c>
      <c r="DB23" s="303">
        <f t="shared" ref="DB23:DJ23" si="37">MIN(DB21:DB22)</f>
        <v>0</v>
      </c>
      <c r="DC23" s="303">
        <f t="shared" si="37"/>
        <v>0</v>
      </c>
      <c r="DD23" s="303">
        <f t="shared" si="37"/>
        <v>0</v>
      </c>
      <c r="DE23" s="303">
        <f t="shared" si="37"/>
        <v>0</v>
      </c>
      <c r="DF23" s="303">
        <f t="shared" si="37"/>
        <v>0</v>
      </c>
      <c r="DG23" s="303">
        <f t="shared" si="37"/>
        <v>0</v>
      </c>
      <c r="DH23" s="303">
        <f t="shared" si="37"/>
        <v>0</v>
      </c>
      <c r="DI23" s="303">
        <f t="shared" si="37"/>
        <v>0</v>
      </c>
      <c r="DJ23" s="303">
        <f t="shared" si="37"/>
        <v>0</v>
      </c>
    </row>
    <row r="25" spans="1:114" ht="14.4" x14ac:dyDescent="0.25">
      <c r="A25" s="19" t="s">
        <v>245</v>
      </c>
      <c r="B25" s="19"/>
      <c r="C25" s="20"/>
      <c r="D25" s="22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  <c r="CV25" s="38"/>
      <c r="CW25" s="38"/>
      <c r="CX25" s="38"/>
      <c r="CY25" s="38"/>
      <c r="CZ25" s="38"/>
      <c r="DA25" s="38"/>
      <c r="DB25" s="38"/>
      <c r="DC25" s="38"/>
      <c r="DD25" s="38"/>
      <c r="DE25" s="38"/>
      <c r="DF25" s="38"/>
      <c r="DG25" s="38"/>
      <c r="DH25" s="38"/>
      <c r="DI25" s="38"/>
      <c r="DJ25" s="38"/>
    </row>
    <row r="26" spans="1:114" ht="14.4" x14ac:dyDescent="0.25">
      <c r="A26" s="19"/>
      <c r="B26" s="19"/>
      <c r="C26" s="20"/>
      <c r="D26" s="22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8"/>
      <c r="CS26" s="38"/>
      <c r="CT26" s="38"/>
      <c r="CU26" s="38"/>
      <c r="CV26" s="38"/>
      <c r="CW26" s="38"/>
      <c r="CX26" s="38"/>
      <c r="CY26" s="38"/>
      <c r="CZ26" s="38"/>
      <c r="DA26" s="38"/>
      <c r="DB26" s="38"/>
      <c r="DC26" s="38"/>
      <c r="DD26" s="38"/>
      <c r="DE26" s="38"/>
      <c r="DF26" s="38"/>
      <c r="DG26" s="38"/>
      <c r="DH26" s="38"/>
      <c r="DI26" s="38"/>
      <c r="DJ26" s="38"/>
    </row>
    <row r="27" spans="1:114" ht="14.4" x14ac:dyDescent="0.25">
      <c r="A27" s="129"/>
      <c r="B27" s="129"/>
      <c r="C27" s="130"/>
      <c r="D27" s="131"/>
      <c r="E27" s="131" t="s">
        <v>246</v>
      </c>
      <c r="F27" s="131">
        <v>0</v>
      </c>
      <c r="G27" s="131"/>
      <c r="H27" s="131"/>
      <c r="I27" s="131"/>
      <c r="J27" s="131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131"/>
      <c r="Z27" s="131"/>
      <c r="AA27" s="131"/>
      <c r="AB27" s="131"/>
      <c r="AC27" s="131"/>
      <c r="AD27" s="131"/>
      <c r="AE27" s="131"/>
      <c r="AF27" s="131"/>
      <c r="AG27" s="131"/>
      <c r="AH27" s="131"/>
      <c r="AI27" s="131"/>
      <c r="AJ27" s="131"/>
      <c r="AK27" s="131"/>
      <c r="AL27" s="131"/>
      <c r="AM27" s="131"/>
      <c r="AN27" s="131"/>
      <c r="AO27" s="131"/>
      <c r="AP27" s="131"/>
      <c r="AQ27" s="131"/>
      <c r="AR27" s="131"/>
      <c r="AS27" s="131"/>
      <c r="AT27" s="131"/>
      <c r="AU27" s="131"/>
      <c r="AV27" s="131"/>
      <c r="AW27" s="131"/>
      <c r="AX27" s="131"/>
      <c r="AY27" s="131"/>
      <c r="AZ27" s="131"/>
      <c r="BA27" s="131"/>
      <c r="BB27" s="131"/>
      <c r="BC27" s="131"/>
      <c r="BD27" s="131"/>
      <c r="BE27" s="131"/>
      <c r="BF27" s="131"/>
      <c r="BG27" s="131"/>
      <c r="BH27" s="131"/>
      <c r="BI27" s="131"/>
      <c r="BJ27" s="131"/>
      <c r="BK27" s="131"/>
      <c r="BL27" s="131"/>
      <c r="BM27" s="131"/>
      <c r="BN27" s="131"/>
      <c r="BO27" s="131"/>
      <c r="BP27" s="131"/>
      <c r="BQ27" s="131"/>
      <c r="BR27" s="131"/>
      <c r="BS27" s="131"/>
      <c r="BT27" s="131"/>
      <c r="BU27" s="131"/>
      <c r="BV27" s="131"/>
      <c r="BW27" s="131"/>
      <c r="BX27" s="131"/>
      <c r="BY27" s="131"/>
      <c r="BZ27" s="131"/>
      <c r="CA27" s="131"/>
      <c r="CB27" s="131"/>
      <c r="CC27" s="131"/>
      <c r="CD27" s="131"/>
      <c r="CE27" s="131"/>
      <c r="CF27" s="131"/>
      <c r="CG27" s="131"/>
      <c r="CH27" s="131"/>
      <c r="CI27" s="131"/>
      <c r="CJ27" s="131"/>
      <c r="CK27" s="131"/>
      <c r="CL27" s="131"/>
      <c r="CM27" s="131"/>
      <c r="CN27" s="131"/>
      <c r="CO27" s="131"/>
      <c r="CP27" s="131"/>
      <c r="CQ27" s="131"/>
      <c r="CR27" s="131"/>
      <c r="CS27" s="131"/>
      <c r="CT27" s="131"/>
      <c r="CU27" s="131"/>
      <c r="CV27" s="131"/>
      <c r="CW27" s="131"/>
      <c r="CX27" s="131"/>
      <c r="CY27" s="131"/>
      <c r="CZ27" s="131"/>
      <c r="DA27" s="131"/>
      <c r="DB27" s="131"/>
      <c r="DC27" s="131"/>
      <c r="DD27" s="131"/>
      <c r="DE27" s="131"/>
      <c r="DF27" s="131"/>
      <c r="DG27" s="131"/>
      <c r="DH27" s="131"/>
      <c r="DI27" s="131"/>
      <c r="DJ27" s="131"/>
    </row>
    <row r="28" spans="1:114" s="118" customFormat="1" ht="14.4" x14ac:dyDescent="0.25">
      <c r="A28" s="7"/>
      <c r="B28" s="7"/>
      <c r="C28" s="8"/>
      <c r="D28" s="10"/>
      <c r="E28" s="279" t="str">
        <f>Time!E$34</f>
        <v>Acquisition / initial balance date flag</v>
      </c>
      <c r="F28" s="279">
        <f>Time!F$34</f>
        <v>0</v>
      </c>
      <c r="G28" s="279" t="str">
        <f>Time!G$34</f>
        <v>flag</v>
      </c>
      <c r="H28" s="279">
        <f>Time!H$34</f>
        <v>1</v>
      </c>
      <c r="I28" s="279">
        <f>Time!I$34</f>
        <v>0</v>
      </c>
      <c r="J28" s="279">
        <f>Time!J$34</f>
        <v>0</v>
      </c>
      <c r="K28" s="279">
        <f>Time!K$34</f>
        <v>1</v>
      </c>
      <c r="L28" s="279">
        <f>Time!L$34</f>
        <v>0</v>
      </c>
      <c r="M28" s="279">
        <f>Time!M$34</f>
        <v>0</v>
      </c>
      <c r="N28" s="279">
        <f>Time!N$34</f>
        <v>0</v>
      </c>
      <c r="O28" s="279">
        <f>Time!O$34</f>
        <v>0</v>
      </c>
      <c r="P28" s="279">
        <f>Time!P$34</f>
        <v>0</v>
      </c>
      <c r="Q28" s="279">
        <f>Time!Q$34</f>
        <v>0</v>
      </c>
      <c r="R28" s="279">
        <f>Time!R$34</f>
        <v>0</v>
      </c>
      <c r="S28" s="279">
        <f>Time!S$34</f>
        <v>0</v>
      </c>
      <c r="T28" s="279">
        <f>Time!T$34</f>
        <v>0</v>
      </c>
      <c r="U28" s="279">
        <f>Time!U$34</f>
        <v>0</v>
      </c>
      <c r="V28" s="279">
        <f>Time!V$34</f>
        <v>0</v>
      </c>
      <c r="W28" s="279">
        <f>Time!W$34</f>
        <v>0</v>
      </c>
      <c r="X28" s="279">
        <f>Time!X$34</f>
        <v>0</v>
      </c>
      <c r="Y28" s="279">
        <f>Time!Y$34</f>
        <v>0</v>
      </c>
      <c r="Z28" s="279">
        <f>Time!Z$34</f>
        <v>0</v>
      </c>
      <c r="AA28" s="279">
        <f>Time!AA$34</f>
        <v>0</v>
      </c>
      <c r="AB28" s="279">
        <f>Time!AB$34</f>
        <v>0</v>
      </c>
      <c r="AC28" s="279">
        <f>Time!AC$34</f>
        <v>0</v>
      </c>
      <c r="AD28" s="279">
        <f>Time!AD$34</f>
        <v>0</v>
      </c>
      <c r="AE28" s="279">
        <f>Time!AE$34</f>
        <v>0</v>
      </c>
      <c r="AF28" s="279">
        <f>Time!AF$34</f>
        <v>0</v>
      </c>
      <c r="AG28" s="279">
        <f>Time!AG$34</f>
        <v>0</v>
      </c>
      <c r="AH28" s="279">
        <f>Time!AH$34</f>
        <v>0</v>
      </c>
      <c r="AI28" s="279">
        <f>Time!AI$34</f>
        <v>0</v>
      </c>
      <c r="AJ28" s="279">
        <f>Time!AJ$34</f>
        <v>0</v>
      </c>
      <c r="AK28" s="279">
        <f>Time!AK$34</f>
        <v>0</v>
      </c>
      <c r="AL28" s="279">
        <f>Time!AL$34</f>
        <v>0</v>
      </c>
      <c r="AM28" s="279">
        <f>Time!AM$34</f>
        <v>0</v>
      </c>
      <c r="AN28" s="279">
        <f>Time!AN$34</f>
        <v>0</v>
      </c>
      <c r="AO28" s="279">
        <f>Time!AO$34</f>
        <v>0</v>
      </c>
      <c r="AP28" s="279">
        <f>Time!AP$34</f>
        <v>0</v>
      </c>
      <c r="AQ28" s="279">
        <f>Time!AQ$34</f>
        <v>0</v>
      </c>
      <c r="AR28" s="279">
        <f>Time!AR$34</f>
        <v>0</v>
      </c>
      <c r="AS28" s="279">
        <f>Time!AS$34</f>
        <v>0</v>
      </c>
      <c r="AT28" s="279">
        <f>Time!AT$34</f>
        <v>0</v>
      </c>
      <c r="AU28" s="279">
        <f>Time!AU$34</f>
        <v>0</v>
      </c>
      <c r="AV28" s="279">
        <f>Time!AV$34</f>
        <v>0</v>
      </c>
      <c r="AW28" s="279">
        <f>Time!AW$34</f>
        <v>0</v>
      </c>
      <c r="AX28" s="279">
        <f>Time!AX$34</f>
        <v>0</v>
      </c>
      <c r="AY28" s="279">
        <f>Time!AY$34</f>
        <v>0</v>
      </c>
      <c r="AZ28" s="279">
        <f>Time!AZ$34</f>
        <v>0</v>
      </c>
      <c r="BA28" s="279">
        <f>Time!BA$34</f>
        <v>0</v>
      </c>
      <c r="BB28" s="279">
        <f>Time!BB$34</f>
        <v>0</v>
      </c>
      <c r="BC28" s="279">
        <f>Time!BC$34</f>
        <v>0</v>
      </c>
      <c r="BD28" s="279">
        <f>Time!BD$34</f>
        <v>0</v>
      </c>
      <c r="BE28" s="279">
        <f>Time!BE$34</f>
        <v>0</v>
      </c>
      <c r="BF28" s="279">
        <f>Time!BF$34</f>
        <v>0</v>
      </c>
      <c r="BG28" s="279">
        <f>Time!BG$34</f>
        <v>0</v>
      </c>
      <c r="BH28" s="279">
        <f>Time!BH$34</f>
        <v>0</v>
      </c>
      <c r="BI28" s="279">
        <f>Time!BI$34</f>
        <v>0</v>
      </c>
      <c r="BJ28" s="279">
        <f>Time!BJ$34</f>
        <v>0</v>
      </c>
      <c r="BK28" s="279">
        <f>Time!BK$34</f>
        <v>0</v>
      </c>
      <c r="BL28" s="279">
        <f>Time!BL$34</f>
        <v>0</v>
      </c>
      <c r="BM28" s="279">
        <f>Time!BM$34</f>
        <v>0</v>
      </c>
      <c r="BN28" s="279">
        <f>Time!BN$34</f>
        <v>0</v>
      </c>
      <c r="BO28" s="279">
        <f>Time!BO$34</f>
        <v>0</v>
      </c>
      <c r="BP28" s="279">
        <f>Time!BP$34</f>
        <v>0</v>
      </c>
      <c r="BQ28" s="279">
        <f>Time!BQ$34</f>
        <v>0</v>
      </c>
      <c r="BR28" s="279">
        <f>Time!BR$34</f>
        <v>0</v>
      </c>
      <c r="BS28" s="279">
        <f>Time!BS$34</f>
        <v>0</v>
      </c>
      <c r="BT28" s="279">
        <f>Time!BT$34</f>
        <v>0</v>
      </c>
      <c r="BU28" s="279">
        <f>Time!BU$34</f>
        <v>0</v>
      </c>
      <c r="BV28" s="279">
        <f>Time!BV$34</f>
        <v>0</v>
      </c>
      <c r="BW28" s="279">
        <f>Time!BW$34</f>
        <v>0</v>
      </c>
      <c r="BX28" s="279">
        <f>Time!BX$34</f>
        <v>0</v>
      </c>
      <c r="BY28" s="279">
        <f>Time!BY$34</f>
        <v>0</v>
      </c>
      <c r="BZ28" s="279">
        <f>Time!BZ$34</f>
        <v>0</v>
      </c>
      <c r="CA28" s="279">
        <f>Time!CA$34</f>
        <v>0</v>
      </c>
      <c r="CB28" s="279">
        <f>Time!CB$34</f>
        <v>0</v>
      </c>
      <c r="CC28" s="279">
        <f>Time!CC$34</f>
        <v>0</v>
      </c>
      <c r="CD28" s="279">
        <f>Time!CD$34</f>
        <v>0</v>
      </c>
      <c r="CE28" s="279">
        <f>Time!CE$34</f>
        <v>0</v>
      </c>
      <c r="CF28" s="279">
        <f>Time!CF$34</f>
        <v>0</v>
      </c>
      <c r="CG28" s="279">
        <f>Time!CG$34</f>
        <v>0</v>
      </c>
      <c r="CH28" s="279">
        <f>Time!CH$34</f>
        <v>0</v>
      </c>
      <c r="CI28" s="279">
        <f>Time!CI$34</f>
        <v>0</v>
      </c>
      <c r="CJ28" s="279">
        <f>Time!CJ$34</f>
        <v>0</v>
      </c>
      <c r="CK28" s="279">
        <f>Time!CK$34</f>
        <v>0</v>
      </c>
      <c r="CL28" s="279">
        <f>Time!CL$34</f>
        <v>0</v>
      </c>
      <c r="CM28" s="279">
        <f>Time!CM$34</f>
        <v>0</v>
      </c>
      <c r="CN28" s="279">
        <f>Time!CN$34</f>
        <v>0</v>
      </c>
      <c r="CO28" s="279">
        <f>Time!CO$34</f>
        <v>0</v>
      </c>
      <c r="CP28" s="279">
        <f>Time!CP$34</f>
        <v>0</v>
      </c>
      <c r="CQ28" s="279">
        <f>Time!CQ$34</f>
        <v>0</v>
      </c>
      <c r="CR28" s="279">
        <f>Time!CR$34</f>
        <v>0</v>
      </c>
      <c r="CS28" s="279">
        <f>Time!CS$34</f>
        <v>0</v>
      </c>
      <c r="CT28" s="279">
        <f>Time!CT$34</f>
        <v>0</v>
      </c>
      <c r="CU28" s="279">
        <f>Time!CU$34</f>
        <v>0</v>
      </c>
      <c r="CV28" s="279">
        <f>Time!CV$34</f>
        <v>0</v>
      </c>
      <c r="CW28" s="279">
        <f>Time!CW$34</f>
        <v>0</v>
      </c>
      <c r="CX28" s="279">
        <f>Time!CX$34</f>
        <v>0</v>
      </c>
      <c r="CY28" s="279">
        <f>Time!CY$34</f>
        <v>0</v>
      </c>
      <c r="CZ28" s="279">
        <f>Time!CZ$34</f>
        <v>0</v>
      </c>
      <c r="DA28" s="279">
        <f>Time!DA$34</f>
        <v>0</v>
      </c>
      <c r="DB28" s="279">
        <f>Time!DB$34</f>
        <v>0</v>
      </c>
      <c r="DC28" s="279">
        <f>Time!DC$34</f>
        <v>0</v>
      </c>
      <c r="DD28" s="279">
        <f>Time!DD$34</f>
        <v>0</v>
      </c>
      <c r="DE28" s="279">
        <f>Time!DE$34</f>
        <v>0</v>
      </c>
      <c r="DF28" s="279">
        <f>Time!DF$34</f>
        <v>0</v>
      </c>
      <c r="DG28" s="279">
        <f>Time!DG$34</f>
        <v>0</v>
      </c>
      <c r="DH28" s="279">
        <f>Time!DH$34</f>
        <v>0</v>
      </c>
      <c r="DI28" s="279">
        <f>Time!DI$34</f>
        <v>0</v>
      </c>
      <c r="DJ28" s="279">
        <f>Time!DJ$34</f>
        <v>0</v>
      </c>
    </row>
    <row r="29" spans="1:114" ht="14.4" x14ac:dyDescent="0.25">
      <c r="A29" s="7"/>
      <c r="B29" s="7"/>
      <c r="C29" s="8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</row>
    <row r="30" spans="1:114" ht="14.4" x14ac:dyDescent="0.25">
      <c r="A30" s="7"/>
      <c r="B30" s="7"/>
      <c r="C30" s="8"/>
      <c r="D30" s="10"/>
      <c r="E30" s="10" t="s">
        <v>247</v>
      </c>
      <c r="F30" s="10"/>
      <c r="G30" s="10" t="s">
        <v>57</v>
      </c>
      <c r="H30" s="10"/>
      <c r="I30" s="10"/>
      <c r="J30" s="10">
        <f t="shared" ref="J30:BU30" si="38" xml:space="preserve"> I33</f>
        <v>0</v>
      </c>
      <c r="K30" s="10">
        <f t="shared" si="38"/>
        <v>0</v>
      </c>
      <c r="L30" s="10">
        <f t="shared" si="38"/>
        <v>0</v>
      </c>
      <c r="M30" s="10">
        <f t="shared" si="38"/>
        <v>1820.8007408888898</v>
      </c>
      <c r="N30" s="10">
        <f t="shared" si="38"/>
        <v>3923.2141888878164</v>
      </c>
      <c r="O30" s="10">
        <f t="shared" si="38"/>
        <v>4075.4038879656882</v>
      </c>
      <c r="P30" s="10">
        <f t="shared" si="38"/>
        <v>4380.0305436902563</v>
      </c>
      <c r="Q30" s="10">
        <f t="shared" si="38"/>
        <v>3136.9904296857558</v>
      </c>
      <c r="R30" s="10">
        <f t="shared" si="38"/>
        <v>2971.5425500142323</v>
      </c>
      <c r="S30" s="10">
        <f t="shared" si="38"/>
        <v>1279.5868771328669</v>
      </c>
      <c r="T30" s="10">
        <f t="shared" si="38"/>
        <v>0</v>
      </c>
      <c r="U30" s="10">
        <f t="shared" si="38"/>
        <v>0</v>
      </c>
      <c r="V30" s="10">
        <f t="shared" si="38"/>
        <v>0</v>
      </c>
      <c r="W30" s="10">
        <f t="shared" si="38"/>
        <v>0</v>
      </c>
      <c r="X30" s="10">
        <f t="shared" si="38"/>
        <v>0</v>
      </c>
      <c r="Y30" s="10">
        <f t="shared" si="38"/>
        <v>0</v>
      </c>
      <c r="Z30" s="10">
        <f t="shared" si="38"/>
        <v>0</v>
      </c>
      <c r="AA30" s="10">
        <f t="shared" si="38"/>
        <v>0</v>
      </c>
      <c r="AB30" s="10">
        <f t="shared" si="38"/>
        <v>0</v>
      </c>
      <c r="AC30" s="10">
        <f t="shared" si="38"/>
        <v>0</v>
      </c>
      <c r="AD30" s="10">
        <f t="shared" si="38"/>
        <v>0</v>
      </c>
      <c r="AE30" s="10">
        <f t="shared" si="38"/>
        <v>0</v>
      </c>
      <c r="AF30" s="10">
        <f t="shared" si="38"/>
        <v>0</v>
      </c>
      <c r="AG30" s="10">
        <f t="shared" si="38"/>
        <v>0</v>
      </c>
      <c r="AH30" s="10">
        <f t="shared" si="38"/>
        <v>0</v>
      </c>
      <c r="AI30" s="10">
        <f t="shared" si="38"/>
        <v>0</v>
      </c>
      <c r="AJ30" s="10">
        <f t="shared" si="38"/>
        <v>0</v>
      </c>
      <c r="AK30" s="10">
        <f t="shared" si="38"/>
        <v>0</v>
      </c>
      <c r="AL30" s="10">
        <f t="shared" si="38"/>
        <v>0</v>
      </c>
      <c r="AM30" s="10">
        <f t="shared" si="38"/>
        <v>0</v>
      </c>
      <c r="AN30" s="10">
        <f t="shared" si="38"/>
        <v>0</v>
      </c>
      <c r="AO30" s="10">
        <f t="shared" si="38"/>
        <v>0</v>
      </c>
      <c r="AP30" s="10">
        <f t="shared" si="38"/>
        <v>0</v>
      </c>
      <c r="AQ30" s="10">
        <f t="shared" si="38"/>
        <v>0</v>
      </c>
      <c r="AR30" s="10">
        <f t="shared" si="38"/>
        <v>0</v>
      </c>
      <c r="AS30" s="10">
        <f t="shared" si="38"/>
        <v>0</v>
      </c>
      <c r="AT30" s="10">
        <f t="shared" si="38"/>
        <v>0</v>
      </c>
      <c r="AU30" s="10">
        <f t="shared" si="38"/>
        <v>0</v>
      </c>
      <c r="AV30" s="10">
        <f t="shared" si="38"/>
        <v>0</v>
      </c>
      <c r="AW30" s="10">
        <f t="shared" si="38"/>
        <v>0</v>
      </c>
      <c r="AX30" s="10">
        <f t="shared" si="38"/>
        <v>0</v>
      </c>
      <c r="AY30" s="10">
        <f t="shared" si="38"/>
        <v>0</v>
      </c>
      <c r="AZ30" s="10">
        <f t="shared" si="38"/>
        <v>0</v>
      </c>
      <c r="BA30" s="10">
        <f t="shared" si="38"/>
        <v>0</v>
      </c>
      <c r="BB30" s="10">
        <f t="shared" si="38"/>
        <v>0</v>
      </c>
      <c r="BC30" s="10">
        <f t="shared" si="38"/>
        <v>0</v>
      </c>
      <c r="BD30" s="10">
        <f t="shared" si="38"/>
        <v>0</v>
      </c>
      <c r="BE30" s="10">
        <f t="shared" si="38"/>
        <v>0</v>
      </c>
      <c r="BF30" s="10">
        <f t="shared" si="38"/>
        <v>0</v>
      </c>
      <c r="BG30" s="10">
        <f t="shared" si="38"/>
        <v>0</v>
      </c>
      <c r="BH30" s="10">
        <f t="shared" si="38"/>
        <v>0</v>
      </c>
      <c r="BI30" s="10">
        <f t="shared" si="38"/>
        <v>0</v>
      </c>
      <c r="BJ30" s="10">
        <f t="shared" si="38"/>
        <v>0</v>
      </c>
      <c r="BK30" s="10">
        <f t="shared" si="38"/>
        <v>0</v>
      </c>
      <c r="BL30" s="10">
        <f t="shared" si="38"/>
        <v>0</v>
      </c>
      <c r="BM30" s="10">
        <f t="shared" si="38"/>
        <v>0</v>
      </c>
      <c r="BN30" s="10">
        <f t="shared" si="38"/>
        <v>0</v>
      </c>
      <c r="BO30" s="10">
        <f t="shared" si="38"/>
        <v>0</v>
      </c>
      <c r="BP30" s="10">
        <f t="shared" si="38"/>
        <v>0</v>
      </c>
      <c r="BQ30" s="10">
        <f t="shared" si="38"/>
        <v>0</v>
      </c>
      <c r="BR30" s="10">
        <f t="shared" si="38"/>
        <v>0</v>
      </c>
      <c r="BS30" s="10">
        <f t="shared" si="38"/>
        <v>0</v>
      </c>
      <c r="BT30" s="10">
        <f t="shared" si="38"/>
        <v>0</v>
      </c>
      <c r="BU30" s="10">
        <f t="shared" si="38"/>
        <v>0</v>
      </c>
      <c r="BV30" s="10">
        <f t="shared" ref="BV30:DJ30" si="39" xml:space="preserve"> BU33</f>
        <v>0</v>
      </c>
      <c r="BW30" s="10">
        <f t="shared" si="39"/>
        <v>0</v>
      </c>
      <c r="BX30" s="10">
        <f t="shared" si="39"/>
        <v>0</v>
      </c>
      <c r="BY30" s="10">
        <f t="shared" si="39"/>
        <v>0</v>
      </c>
      <c r="BZ30" s="10">
        <f t="shared" si="39"/>
        <v>0</v>
      </c>
      <c r="CA30" s="10">
        <f t="shared" si="39"/>
        <v>0</v>
      </c>
      <c r="CB30" s="10">
        <f t="shared" si="39"/>
        <v>0</v>
      </c>
      <c r="CC30" s="10">
        <f t="shared" si="39"/>
        <v>0</v>
      </c>
      <c r="CD30" s="10">
        <f t="shared" si="39"/>
        <v>0</v>
      </c>
      <c r="CE30" s="10">
        <f t="shared" si="39"/>
        <v>0</v>
      </c>
      <c r="CF30" s="10">
        <f t="shared" si="39"/>
        <v>0</v>
      </c>
      <c r="CG30" s="10">
        <f t="shared" si="39"/>
        <v>0</v>
      </c>
      <c r="CH30" s="10">
        <f t="shared" si="39"/>
        <v>0</v>
      </c>
      <c r="CI30" s="10">
        <f t="shared" si="39"/>
        <v>0</v>
      </c>
      <c r="CJ30" s="10">
        <f t="shared" si="39"/>
        <v>0</v>
      </c>
      <c r="CK30" s="10">
        <f t="shared" si="39"/>
        <v>0</v>
      </c>
      <c r="CL30" s="10">
        <f t="shared" si="39"/>
        <v>0</v>
      </c>
      <c r="CM30" s="10">
        <f t="shared" si="39"/>
        <v>0</v>
      </c>
      <c r="CN30" s="10">
        <f t="shared" si="39"/>
        <v>0</v>
      </c>
      <c r="CO30" s="10">
        <f t="shared" si="39"/>
        <v>0</v>
      </c>
      <c r="CP30" s="10">
        <f t="shared" si="39"/>
        <v>0</v>
      </c>
      <c r="CQ30" s="10">
        <f t="shared" si="39"/>
        <v>0</v>
      </c>
      <c r="CR30" s="10">
        <f t="shared" si="39"/>
        <v>0</v>
      </c>
      <c r="CS30" s="10">
        <f t="shared" si="39"/>
        <v>0</v>
      </c>
      <c r="CT30" s="10">
        <f t="shared" si="39"/>
        <v>0</v>
      </c>
      <c r="CU30" s="10">
        <f t="shared" si="39"/>
        <v>0</v>
      </c>
      <c r="CV30" s="10">
        <f t="shared" si="39"/>
        <v>0</v>
      </c>
      <c r="CW30" s="10">
        <f t="shared" si="39"/>
        <v>0</v>
      </c>
      <c r="CX30" s="10">
        <f t="shared" si="39"/>
        <v>0</v>
      </c>
      <c r="CY30" s="10">
        <f t="shared" si="39"/>
        <v>0</v>
      </c>
      <c r="CZ30" s="10">
        <f t="shared" si="39"/>
        <v>0</v>
      </c>
      <c r="DA30" s="10">
        <f t="shared" si="39"/>
        <v>0</v>
      </c>
      <c r="DB30" s="10">
        <f t="shared" si="39"/>
        <v>0</v>
      </c>
      <c r="DC30" s="10">
        <f t="shared" si="39"/>
        <v>0</v>
      </c>
      <c r="DD30" s="10">
        <f t="shared" si="39"/>
        <v>0</v>
      </c>
      <c r="DE30" s="10">
        <f t="shared" si="39"/>
        <v>0</v>
      </c>
      <c r="DF30" s="10">
        <f t="shared" si="39"/>
        <v>0</v>
      </c>
      <c r="DG30" s="10">
        <f t="shared" si="39"/>
        <v>0</v>
      </c>
      <c r="DH30" s="10">
        <f t="shared" si="39"/>
        <v>0</v>
      </c>
      <c r="DI30" s="10">
        <f t="shared" si="39"/>
        <v>71.214390337737939</v>
      </c>
      <c r="DJ30" s="10">
        <f t="shared" si="39"/>
        <v>138.86806115858906</v>
      </c>
    </row>
    <row r="31" spans="1:114" ht="14.4" x14ac:dyDescent="0.25">
      <c r="A31" s="7"/>
      <c r="B31" s="7"/>
      <c r="C31" s="8"/>
      <c r="D31" s="9" t="s">
        <v>74</v>
      </c>
      <c r="E31" s="380" t="str">
        <f t="shared" ref="E31:AJ31" si="40" xml:space="preserve"> E$18</f>
        <v>Tax loss</v>
      </c>
      <c r="F31" s="380">
        <f t="shared" si="40"/>
        <v>0</v>
      </c>
      <c r="G31" s="380" t="str">
        <f t="shared" si="40"/>
        <v>$ 000s</v>
      </c>
      <c r="H31" s="380">
        <f t="shared" si="40"/>
        <v>0</v>
      </c>
      <c r="I31" s="380">
        <f t="shared" si="40"/>
        <v>0</v>
      </c>
      <c r="J31" s="380">
        <f t="shared" si="40"/>
        <v>0</v>
      </c>
      <c r="K31" s="380">
        <f t="shared" si="40"/>
        <v>0</v>
      </c>
      <c r="L31" s="380">
        <f t="shared" si="40"/>
        <v>1820.8007408888898</v>
      </c>
      <c r="M31" s="380">
        <f t="shared" si="40"/>
        <v>2102.4134479989266</v>
      </c>
      <c r="N31" s="380">
        <f t="shared" si="40"/>
        <v>152.18969907787209</v>
      </c>
      <c r="O31" s="380">
        <f t="shared" si="40"/>
        <v>304.62665572456763</v>
      </c>
      <c r="P31" s="380">
        <f t="shared" si="40"/>
        <v>0</v>
      </c>
      <c r="Q31" s="380">
        <f t="shared" si="40"/>
        <v>0</v>
      </c>
      <c r="R31" s="380">
        <f t="shared" si="40"/>
        <v>0</v>
      </c>
      <c r="S31" s="380">
        <f t="shared" si="40"/>
        <v>0</v>
      </c>
      <c r="T31" s="380">
        <f t="shared" si="40"/>
        <v>0</v>
      </c>
      <c r="U31" s="380">
        <f t="shared" si="40"/>
        <v>0</v>
      </c>
      <c r="V31" s="380">
        <f t="shared" si="40"/>
        <v>0</v>
      </c>
      <c r="W31" s="380">
        <f t="shared" si="40"/>
        <v>0</v>
      </c>
      <c r="X31" s="380">
        <f t="shared" si="40"/>
        <v>0</v>
      </c>
      <c r="Y31" s="380">
        <f t="shared" si="40"/>
        <v>0</v>
      </c>
      <c r="Z31" s="380">
        <f t="shared" si="40"/>
        <v>0</v>
      </c>
      <c r="AA31" s="380">
        <f t="shared" si="40"/>
        <v>0</v>
      </c>
      <c r="AB31" s="380">
        <f t="shared" si="40"/>
        <v>0</v>
      </c>
      <c r="AC31" s="380">
        <f t="shared" si="40"/>
        <v>0</v>
      </c>
      <c r="AD31" s="380">
        <f t="shared" si="40"/>
        <v>0</v>
      </c>
      <c r="AE31" s="380">
        <f t="shared" si="40"/>
        <v>0</v>
      </c>
      <c r="AF31" s="380">
        <f t="shared" si="40"/>
        <v>0</v>
      </c>
      <c r="AG31" s="380">
        <f t="shared" si="40"/>
        <v>0</v>
      </c>
      <c r="AH31" s="380">
        <f t="shared" si="40"/>
        <v>0</v>
      </c>
      <c r="AI31" s="380">
        <f t="shared" si="40"/>
        <v>0</v>
      </c>
      <c r="AJ31" s="380">
        <f t="shared" si="40"/>
        <v>0</v>
      </c>
      <c r="AK31" s="380">
        <f t="shared" ref="AK31:BP31" si="41" xml:space="preserve"> AK$18</f>
        <v>0</v>
      </c>
      <c r="AL31" s="380">
        <f t="shared" si="41"/>
        <v>0</v>
      </c>
      <c r="AM31" s="380">
        <f t="shared" si="41"/>
        <v>0</v>
      </c>
      <c r="AN31" s="380">
        <f t="shared" si="41"/>
        <v>0</v>
      </c>
      <c r="AO31" s="380">
        <f t="shared" si="41"/>
        <v>0</v>
      </c>
      <c r="AP31" s="380">
        <f t="shared" si="41"/>
        <v>0</v>
      </c>
      <c r="AQ31" s="380">
        <f t="shared" si="41"/>
        <v>0</v>
      </c>
      <c r="AR31" s="380">
        <f t="shared" si="41"/>
        <v>0</v>
      </c>
      <c r="AS31" s="380">
        <f t="shared" si="41"/>
        <v>0</v>
      </c>
      <c r="AT31" s="380">
        <f t="shared" si="41"/>
        <v>0</v>
      </c>
      <c r="AU31" s="380">
        <f t="shared" si="41"/>
        <v>0</v>
      </c>
      <c r="AV31" s="380">
        <f t="shared" si="41"/>
        <v>0</v>
      </c>
      <c r="AW31" s="380">
        <f t="shared" si="41"/>
        <v>0</v>
      </c>
      <c r="AX31" s="380">
        <f t="shared" si="41"/>
        <v>0</v>
      </c>
      <c r="AY31" s="380">
        <f t="shared" si="41"/>
        <v>0</v>
      </c>
      <c r="AZ31" s="380">
        <f t="shared" si="41"/>
        <v>0</v>
      </c>
      <c r="BA31" s="380">
        <f t="shared" si="41"/>
        <v>0</v>
      </c>
      <c r="BB31" s="380">
        <f t="shared" si="41"/>
        <v>0</v>
      </c>
      <c r="BC31" s="380">
        <f t="shared" si="41"/>
        <v>0</v>
      </c>
      <c r="BD31" s="380">
        <f t="shared" si="41"/>
        <v>0</v>
      </c>
      <c r="BE31" s="380">
        <f t="shared" si="41"/>
        <v>0</v>
      </c>
      <c r="BF31" s="380">
        <f t="shared" si="41"/>
        <v>0</v>
      </c>
      <c r="BG31" s="380">
        <f t="shared" si="41"/>
        <v>0</v>
      </c>
      <c r="BH31" s="380">
        <f t="shared" si="41"/>
        <v>0</v>
      </c>
      <c r="BI31" s="380">
        <f t="shared" si="41"/>
        <v>0</v>
      </c>
      <c r="BJ31" s="380">
        <f t="shared" si="41"/>
        <v>0</v>
      </c>
      <c r="BK31" s="380">
        <f t="shared" si="41"/>
        <v>0</v>
      </c>
      <c r="BL31" s="380">
        <f t="shared" si="41"/>
        <v>0</v>
      </c>
      <c r="BM31" s="380">
        <f t="shared" si="41"/>
        <v>0</v>
      </c>
      <c r="BN31" s="380">
        <f t="shared" si="41"/>
        <v>0</v>
      </c>
      <c r="BO31" s="380">
        <f t="shared" si="41"/>
        <v>0</v>
      </c>
      <c r="BP31" s="380">
        <f t="shared" si="41"/>
        <v>0</v>
      </c>
      <c r="BQ31" s="380">
        <f t="shared" ref="BQ31:CV31" si="42" xml:space="preserve"> BQ$18</f>
        <v>0</v>
      </c>
      <c r="BR31" s="380">
        <f t="shared" si="42"/>
        <v>0</v>
      </c>
      <c r="BS31" s="380">
        <f t="shared" si="42"/>
        <v>0</v>
      </c>
      <c r="BT31" s="380">
        <f t="shared" si="42"/>
        <v>0</v>
      </c>
      <c r="BU31" s="380">
        <f t="shared" si="42"/>
        <v>0</v>
      </c>
      <c r="BV31" s="380">
        <f t="shared" si="42"/>
        <v>0</v>
      </c>
      <c r="BW31" s="380">
        <f t="shared" si="42"/>
        <v>0</v>
      </c>
      <c r="BX31" s="380">
        <f t="shared" si="42"/>
        <v>0</v>
      </c>
      <c r="BY31" s="380">
        <f t="shared" si="42"/>
        <v>0</v>
      </c>
      <c r="BZ31" s="380">
        <f t="shared" si="42"/>
        <v>0</v>
      </c>
      <c r="CA31" s="380">
        <f t="shared" si="42"/>
        <v>0</v>
      </c>
      <c r="CB31" s="380">
        <f t="shared" si="42"/>
        <v>0</v>
      </c>
      <c r="CC31" s="380">
        <f t="shared" si="42"/>
        <v>0</v>
      </c>
      <c r="CD31" s="380">
        <f t="shared" si="42"/>
        <v>0</v>
      </c>
      <c r="CE31" s="380">
        <f t="shared" si="42"/>
        <v>0</v>
      </c>
      <c r="CF31" s="380">
        <f t="shared" si="42"/>
        <v>0</v>
      </c>
      <c r="CG31" s="380">
        <f t="shared" si="42"/>
        <v>0</v>
      </c>
      <c r="CH31" s="380">
        <f t="shared" si="42"/>
        <v>0</v>
      </c>
      <c r="CI31" s="380">
        <f t="shared" si="42"/>
        <v>0</v>
      </c>
      <c r="CJ31" s="380">
        <f t="shared" si="42"/>
        <v>0</v>
      </c>
      <c r="CK31" s="380">
        <f t="shared" si="42"/>
        <v>0</v>
      </c>
      <c r="CL31" s="380">
        <f t="shared" si="42"/>
        <v>0</v>
      </c>
      <c r="CM31" s="380">
        <f t="shared" si="42"/>
        <v>0</v>
      </c>
      <c r="CN31" s="380">
        <f t="shared" si="42"/>
        <v>0</v>
      </c>
      <c r="CO31" s="380">
        <f t="shared" si="42"/>
        <v>0</v>
      </c>
      <c r="CP31" s="380">
        <f t="shared" si="42"/>
        <v>0</v>
      </c>
      <c r="CQ31" s="380">
        <f t="shared" si="42"/>
        <v>0</v>
      </c>
      <c r="CR31" s="380">
        <f t="shared" si="42"/>
        <v>0</v>
      </c>
      <c r="CS31" s="380">
        <f t="shared" si="42"/>
        <v>0</v>
      </c>
      <c r="CT31" s="380">
        <f t="shared" si="42"/>
        <v>0</v>
      </c>
      <c r="CU31" s="380">
        <f t="shared" si="42"/>
        <v>0</v>
      </c>
      <c r="CV31" s="380">
        <f t="shared" si="42"/>
        <v>0</v>
      </c>
      <c r="CW31" s="380">
        <f t="shared" ref="CW31:DJ31" si="43" xml:space="preserve"> CW$18</f>
        <v>0</v>
      </c>
      <c r="CX31" s="380">
        <f t="shared" si="43"/>
        <v>0</v>
      </c>
      <c r="CY31" s="380">
        <f t="shared" si="43"/>
        <v>0</v>
      </c>
      <c r="CZ31" s="380">
        <f t="shared" si="43"/>
        <v>0</v>
      </c>
      <c r="DA31" s="380">
        <f t="shared" si="43"/>
        <v>0</v>
      </c>
      <c r="DB31" s="380">
        <f t="shared" si="43"/>
        <v>0</v>
      </c>
      <c r="DC31" s="380">
        <f t="shared" si="43"/>
        <v>0</v>
      </c>
      <c r="DD31" s="380">
        <f t="shared" si="43"/>
        <v>0</v>
      </c>
      <c r="DE31" s="380">
        <f t="shared" si="43"/>
        <v>0</v>
      </c>
      <c r="DF31" s="380">
        <f t="shared" si="43"/>
        <v>0</v>
      </c>
      <c r="DG31" s="380">
        <f t="shared" si="43"/>
        <v>0</v>
      </c>
      <c r="DH31" s="380">
        <f t="shared" si="43"/>
        <v>71.214390337737939</v>
      </c>
      <c r="DI31" s="380">
        <f t="shared" si="43"/>
        <v>67.653670820851119</v>
      </c>
      <c r="DJ31" s="380">
        <f t="shared" si="43"/>
        <v>64.270987279808622</v>
      </c>
    </row>
    <row r="32" spans="1:114" ht="14.4" x14ac:dyDescent="0.25">
      <c r="A32" s="7"/>
      <c r="B32" s="7"/>
      <c r="C32" s="8"/>
      <c r="D32" s="9" t="s">
        <v>52</v>
      </c>
      <c r="E32" s="380" t="str">
        <f t="shared" ref="E32:AJ32" si="44" xml:space="preserve"> E$23</f>
        <v>Utilized Tax loss</v>
      </c>
      <c r="F32" s="380">
        <f t="shared" si="44"/>
        <v>0</v>
      </c>
      <c r="G32" s="380" t="str">
        <f t="shared" si="44"/>
        <v>$ 000s</v>
      </c>
      <c r="H32" s="380">
        <f t="shared" si="44"/>
        <v>0</v>
      </c>
      <c r="I32" s="380">
        <f t="shared" si="44"/>
        <v>0</v>
      </c>
      <c r="J32" s="380">
        <f t="shared" si="44"/>
        <v>0</v>
      </c>
      <c r="K32" s="380">
        <f t="shared" si="44"/>
        <v>0</v>
      </c>
      <c r="L32" s="380">
        <f t="shared" si="44"/>
        <v>0</v>
      </c>
      <c r="M32" s="380">
        <f t="shared" si="44"/>
        <v>0</v>
      </c>
      <c r="N32" s="380">
        <f t="shared" si="44"/>
        <v>0</v>
      </c>
      <c r="O32" s="380">
        <f t="shared" si="44"/>
        <v>0</v>
      </c>
      <c r="P32" s="380">
        <f t="shared" si="44"/>
        <v>1243.0401140045005</v>
      </c>
      <c r="Q32" s="380">
        <f t="shared" si="44"/>
        <v>165.44787967152342</v>
      </c>
      <c r="R32" s="380">
        <f t="shared" si="44"/>
        <v>1691.9556728813654</v>
      </c>
      <c r="S32" s="380">
        <f t="shared" si="44"/>
        <v>1279.5868771328669</v>
      </c>
      <c r="T32" s="380">
        <f t="shared" si="44"/>
        <v>0</v>
      </c>
      <c r="U32" s="380">
        <f t="shared" si="44"/>
        <v>0</v>
      </c>
      <c r="V32" s="380">
        <f t="shared" si="44"/>
        <v>0</v>
      </c>
      <c r="W32" s="380">
        <f t="shared" si="44"/>
        <v>0</v>
      </c>
      <c r="X32" s="380">
        <f t="shared" si="44"/>
        <v>0</v>
      </c>
      <c r="Y32" s="380">
        <f t="shared" si="44"/>
        <v>0</v>
      </c>
      <c r="Z32" s="380">
        <f t="shared" si="44"/>
        <v>0</v>
      </c>
      <c r="AA32" s="380">
        <f t="shared" si="44"/>
        <v>0</v>
      </c>
      <c r="AB32" s="380">
        <f t="shared" si="44"/>
        <v>0</v>
      </c>
      <c r="AC32" s="380">
        <f t="shared" si="44"/>
        <v>0</v>
      </c>
      <c r="AD32" s="380">
        <f t="shared" si="44"/>
        <v>0</v>
      </c>
      <c r="AE32" s="380">
        <f t="shared" si="44"/>
        <v>0</v>
      </c>
      <c r="AF32" s="380">
        <f t="shared" si="44"/>
        <v>0</v>
      </c>
      <c r="AG32" s="380">
        <f t="shared" si="44"/>
        <v>0</v>
      </c>
      <c r="AH32" s="380">
        <f t="shared" si="44"/>
        <v>0</v>
      </c>
      <c r="AI32" s="380">
        <f t="shared" si="44"/>
        <v>0</v>
      </c>
      <c r="AJ32" s="380">
        <f t="shared" si="44"/>
        <v>0</v>
      </c>
      <c r="AK32" s="380">
        <f t="shared" ref="AK32:BP32" si="45" xml:space="preserve"> AK$23</f>
        <v>0</v>
      </c>
      <c r="AL32" s="380">
        <f t="shared" si="45"/>
        <v>0</v>
      </c>
      <c r="AM32" s="380">
        <f t="shared" si="45"/>
        <v>0</v>
      </c>
      <c r="AN32" s="380">
        <f t="shared" si="45"/>
        <v>0</v>
      </c>
      <c r="AO32" s="380">
        <f t="shared" si="45"/>
        <v>0</v>
      </c>
      <c r="AP32" s="380">
        <f t="shared" si="45"/>
        <v>0</v>
      </c>
      <c r="AQ32" s="380">
        <f t="shared" si="45"/>
        <v>0</v>
      </c>
      <c r="AR32" s="380">
        <f t="shared" si="45"/>
        <v>0</v>
      </c>
      <c r="AS32" s="380">
        <f t="shared" si="45"/>
        <v>0</v>
      </c>
      <c r="AT32" s="380">
        <f t="shared" si="45"/>
        <v>0</v>
      </c>
      <c r="AU32" s="380">
        <f t="shared" si="45"/>
        <v>0</v>
      </c>
      <c r="AV32" s="380">
        <f t="shared" si="45"/>
        <v>0</v>
      </c>
      <c r="AW32" s="380">
        <f t="shared" si="45"/>
        <v>0</v>
      </c>
      <c r="AX32" s="380">
        <f t="shared" si="45"/>
        <v>0</v>
      </c>
      <c r="AY32" s="380">
        <f t="shared" si="45"/>
        <v>0</v>
      </c>
      <c r="AZ32" s="380">
        <f t="shared" si="45"/>
        <v>0</v>
      </c>
      <c r="BA32" s="380">
        <f t="shared" si="45"/>
        <v>0</v>
      </c>
      <c r="BB32" s="380">
        <f t="shared" si="45"/>
        <v>0</v>
      </c>
      <c r="BC32" s="380">
        <f t="shared" si="45"/>
        <v>0</v>
      </c>
      <c r="BD32" s="380">
        <f t="shared" si="45"/>
        <v>0</v>
      </c>
      <c r="BE32" s="380">
        <f t="shared" si="45"/>
        <v>0</v>
      </c>
      <c r="BF32" s="380">
        <f t="shared" si="45"/>
        <v>0</v>
      </c>
      <c r="BG32" s="380">
        <f t="shared" si="45"/>
        <v>0</v>
      </c>
      <c r="BH32" s="380">
        <f t="shared" si="45"/>
        <v>0</v>
      </c>
      <c r="BI32" s="380">
        <f t="shared" si="45"/>
        <v>0</v>
      </c>
      <c r="BJ32" s="380">
        <f t="shared" si="45"/>
        <v>0</v>
      </c>
      <c r="BK32" s="380">
        <f t="shared" si="45"/>
        <v>0</v>
      </c>
      <c r="BL32" s="380">
        <f t="shared" si="45"/>
        <v>0</v>
      </c>
      <c r="BM32" s="380">
        <f t="shared" si="45"/>
        <v>0</v>
      </c>
      <c r="BN32" s="380">
        <f t="shared" si="45"/>
        <v>0</v>
      </c>
      <c r="BO32" s="380">
        <f t="shared" si="45"/>
        <v>0</v>
      </c>
      <c r="BP32" s="380">
        <f t="shared" si="45"/>
        <v>0</v>
      </c>
      <c r="BQ32" s="380">
        <f t="shared" ref="BQ32:CV32" si="46" xml:space="preserve"> BQ$23</f>
        <v>0</v>
      </c>
      <c r="BR32" s="380">
        <f t="shared" si="46"/>
        <v>0</v>
      </c>
      <c r="BS32" s="380">
        <f t="shared" si="46"/>
        <v>0</v>
      </c>
      <c r="BT32" s="380">
        <f t="shared" si="46"/>
        <v>0</v>
      </c>
      <c r="BU32" s="380">
        <f t="shared" si="46"/>
        <v>0</v>
      </c>
      <c r="BV32" s="380">
        <f t="shared" si="46"/>
        <v>0</v>
      </c>
      <c r="BW32" s="380">
        <f t="shared" si="46"/>
        <v>0</v>
      </c>
      <c r="BX32" s="380">
        <f t="shared" si="46"/>
        <v>0</v>
      </c>
      <c r="BY32" s="380">
        <f t="shared" si="46"/>
        <v>0</v>
      </c>
      <c r="BZ32" s="380">
        <f t="shared" si="46"/>
        <v>0</v>
      </c>
      <c r="CA32" s="380">
        <f t="shared" si="46"/>
        <v>0</v>
      </c>
      <c r="CB32" s="380">
        <f t="shared" si="46"/>
        <v>0</v>
      </c>
      <c r="CC32" s="380">
        <f t="shared" si="46"/>
        <v>0</v>
      </c>
      <c r="CD32" s="380">
        <f t="shared" si="46"/>
        <v>0</v>
      </c>
      <c r="CE32" s="380">
        <f t="shared" si="46"/>
        <v>0</v>
      </c>
      <c r="CF32" s="380">
        <f t="shared" si="46"/>
        <v>0</v>
      </c>
      <c r="CG32" s="380">
        <f t="shared" si="46"/>
        <v>0</v>
      </c>
      <c r="CH32" s="380">
        <f t="shared" si="46"/>
        <v>0</v>
      </c>
      <c r="CI32" s="380">
        <f t="shared" si="46"/>
        <v>0</v>
      </c>
      <c r="CJ32" s="380">
        <f t="shared" si="46"/>
        <v>0</v>
      </c>
      <c r="CK32" s="380">
        <f t="shared" si="46"/>
        <v>0</v>
      </c>
      <c r="CL32" s="380">
        <f t="shared" si="46"/>
        <v>0</v>
      </c>
      <c r="CM32" s="380">
        <f t="shared" si="46"/>
        <v>0</v>
      </c>
      <c r="CN32" s="380">
        <f t="shared" si="46"/>
        <v>0</v>
      </c>
      <c r="CO32" s="380">
        <f t="shared" si="46"/>
        <v>0</v>
      </c>
      <c r="CP32" s="380">
        <f t="shared" si="46"/>
        <v>0</v>
      </c>
      <c r="CQ32" s="380">
        <f t="shared" si="46"/>
        <v>0</v>
      </c>
      <c r="CR32" s="380">
        <f t="shared" si="46"/>
        <v>0</v>
      </c>
      <c r="CS32" s="380">
        <f t="shared" si="46"/>
        <v>0</v>
      </c>
      <c r="CT32" s="380">
        <f t="shared" si="46"/>
        <v>0</v>
      </c>
      <c r="CU32" s="380">
        <f t="shared" si="46"/>
        <v>0</v>
      </c>
      <c r="CV32" s="380">
        <f t="shared" si="46"/>
        <v>0</v>
      </c>
      <c r="CW32" s="380">
        <f t="shared" ref="CW32:DJ32" si="47" xml:space="preserve"> CW$23</f>
        <v>0</v>
      </c>
      <c r="CX32" s="380">
        <f t="shared" si="47"/>
        <v>0</v>
      </c>
      <c r="CY32" s="380">
        <f t="shared" si="47"/>
        <v>0</v>
      </c>
      <c r="CZ32" s="380">
        <f t="shared" si="47"/>
        <v>0</v>
      </c>
      <c r="DA32" s="380">
        <f t="shared" si="47"/>
        <v>0</v>
      </c>
      <c r="DB32" s="380">
        <f t="shared" si="47"/>
        <v>0</v>
      </c>
      <c r="DC32" s="380">
        <f t="shared" si="47"/>
        <v>0</v>
      </c>
      <c r="DD32" s="380">
        <f t="shared" si="47"/>
        <v>0</v>
      </c>
      <c r="DE32" s="380">
        <f t="shared" si="47"/>
        <v>0</v>
      </c>
      <c r="DF32" s="380">
        <f t="shared" si="47"/>
        <v>0</v>
      </c>
      <c r="DG32" s="380">
        <f t="shared" si="47"/>
        <v>0</v>
      </c>
      <c r="DH32" s="380">
        <f t="shared" si="47"/>
        <v>0</v>
      </c>
      <c r="DI32" s="380">
        <f t="shared" si="47"/>
        <v>0</v>
      </c>
      <c r="DJ32" s="380">
        <f t="shared" si="47"/>
        <v>0</v>
      </c>
    </row>
    <row r="33" spans="1:114" ht="14.4" x14ac:dyDescent="0.25">
      <c r="A33" s="134"/>
      <c r="B33" s="134"/>
      <c r="C33" s="135"/>
      <c r="D33" s="136"/>
      <c r="E33" s="136" t="s">
        <v>248</v>
      </c>
      <c r="F33" s="136"/>
      <c r="G33" s="10" t="s">
        <v>57</v>
      </c>
      <c r="H33" s="136"/>
      <c r="I33" s="136"/>
      <c r="J33" s="136">
        <f xml:space="preserve"> IF(J28 = 1, $F27, J30 + J31 - J32)</f>
        <v>0</v>
      </c>
      <c r="K33" s="136">
        <f t="shared" ref="K33:BV33" si="48" xml:space="preserve"> IF(K28 = 1, $F27, K30 + K31 - K32)</f>
        <v>0</v>
      </c>
      <c r="L33" s="136">
        <f t="shared" si="48"/>
        <v>1820.8007408888898</v>
      </c>
      <c r="M33" s="136">
        <f t="shared" si="48"/>
        <v>3923.2141888878164</v>
      </c>
      <c r="N33" s="136">
        <f t="shared" si="48"/>
        <v>4075.4038879656882</v>
      </c>
      <c r="O33" s="136">
        <f t="shared" si="48"/>
        <v>4380.0305436902563</v>
      </c>
      <c r="P33" s="136">
        <f t="shared" si="48"/>
        <v>3136.9904296857558</v>
      </c>
      <c r="Q33" s="136">
        <f t="shared" si="48"/>
        <v>2971.5425500142323</v>
      </c>
      <c r="R33" s="136">
        <f t="shared" si="48"/>
        <v>1279.5868771328669</v>
      </c>
      <c r="S33" s="136">
        <f t="shared" si="48"/>
        <v>0</v>
      </c>
      <c r="T33" s="136">
        <f t="shared" si="48"/>
        <v>0</v>
      </c>
      <c r="U33" s="136">
        <f t="shared" si="48"/>
        <v>0</v>
      </c>
      <c r="V33" s="136">
        <f t="shared" si="48"/>
        <v>0</v>
      </c>
      <c r="W33" s="136">
        <f t="shared" si="48"/>
        <v>0</v>
      </c>
      <c r="X33" s="136">
        <f t="shared" si="48"/>
        <v>0</v>
      </c>
      <c r="Y33" s="136">
        <f t="shared" si="48"/>
        <v>0</v>
      </c>
      <c r="Z33" s="136">
        <f t="shared" si="48"/>
        <v>0</v>
      </c>
      <c r="AA33" s="136">
        <f t="shared" si="48"/>
        <v>0</v>
      </c>
      <c r="AB33" s="136">
        <f t="shared" si="48"/>
        <v>0</v>
      </c>
      <c r="AC33" s="136">
        <f t="shared" si="48"/>
        <v>0</v>
      </c>
      <c r="AD33" s="136">
        <f t="shared" si="48"/>
        <v>0</v>
      </c>
      <c r="AE33" s="136">
        <f t="shared" si="48"/>
        <v>0</v>
      </c>
      <c r="AF33" s="136">
        <f t="shared" si="48"/>
        <v>0</v>
      </c>
      <c r="AG33" s="136">
        <f t="shared" si="48"/>
        <v>0</v>
      </c>
      <c r="AH33" s="136">
        <f t="shared" si="48"/>
        <v>0</v>
      </c>
      <c r="AI33" s="136">
        <f t="shared" si="48"/>
        <v>0</v>
      </c>
      <c r="AJ33" s="136">
        <f t="shared" si="48"/>
        <v>0</v>
      </c>
      <c r="AK33" s="136">
        <f t="shared" si="48"/>
        <v>0</v>
      </c>
      <c r="AL33" s="136">
        <f t="shared" si="48"/>
        <v>0</v>
      </c>
      <c r="AM33" s="136">
        <f t="shared" si="48"/>
        <v>0</v>
      </c>
      <c r="AN33" s="136">
        <f t="shared" si="48"/>
        <v>0</v>
      </c>
      <c r="AO33" s="136">
        <f t="shared" si="48"/>
        <v>0</v>
      </c>
      <c r="AP33" s="136">
        <f t="shared" si="48"/>
        <v>0</v>
      </c>
      <c r="AQ33" s="136">
        <f t="shared" si="48"/>
        <v>0</v>
      </c>
      <c r="AR33" s="136">
        <f t="shared" si="48"/>
        <v>0</v>
      </c>
      <c r="AS33" s="136">
        <f t="shared" si="48"/>
        <v>0</v>
      </c>
      <c r="AT33" s="136">
        <f t="shared" si="48"/>
        <v>0</v>
      </c>
      <c r="AU33" s="136">
        <f t="shared" si="48"/>
        <v>0</v>
      </c>
      <c r="AV33" s="136">
        <f t="shared" si="48"/>
        <v>0</v>
      </c>
      <c r="AW33" s="136">
        <f t="shared" si="48"/>
        <v>0</v>
      </c>
      <c r="AX33" s="136">
        <f t="shared" si="48"/>
        <v>0</v>
      </c>
      <c r="AY33" s="136">
        <f t="shared" si="48"/>
        <v>0</v>
      </c>
      <c r="AZ33" s="136">
        <f t="shared" si="48"/>
        <v>0</v>
      </c>
      <c r="BA33" s="136">
        <f t="shared" si="48"/>
        <v>0</v>
      </c>
      <c r="BB33" s="136">
        <f t="shared" si="48"/>
        <v>0</v>
      </c>
      <c r="BC33" s="136">
        <f t="shared" si="48"/>
        <v>0</v>
      </c>
      <c r="BD33" s="136">
        <f t="shared" si="48"/>
        <v>0</v>
      </c>
      <c r="BE33" s="136">
        <f t="shared" si="48"/>
        <v>0</v>
      </c>
      <c r="BF33" s="136">
        <f t="shared" si="48"/>
        <v>0</v>
      </c>
      <c r="BG33" s="136">
        <f t="shared" si="48"/>
        <v>0</v>
      </c>
      <c r="BH33" s="136">
        <f t="shared" si="48"/>
        <v>0</v>
      </c>
      <c r="BI33" s="136">
        <f t="shared" si="48"/>
        <v>0</v>
      </c>
      <c r="BJ33" s="136">
        <f t="shared" si="48"/>
        <v>0</v>
      </c>
      <c r="BK33" s="136">
        <f t="shared" si="48"/>
        <v>0</v>
      </c>
      <c r="BL33" s="136">
        <f t="shared" si="48"/>
        <v>0</v>
      </c>
      <c r="BM33" s="136">
        <f t="shared" si="48"/>
        <v>0</v>
      </c>
      <c r="BN33" s="136">
        <f t="shared" si="48"/>
        <v>0</v>
      </c>
      <c r="BO33" s="136">
        <f t="shared" si="48"/>
        <v>0</v>
      </c>
      <c r="BP33" s="136">
        <f t="shared" si="48"/>
        <v>0</v>
      </c>
      <c r="BQ33" s="136">
        <f t="shared" si="48"/>
        <v>0</v>
      </c>
      <c r="BR33" s="136">
        <f t="shared" si="48"/>
        <v>0</v>
      </c>
      <c r="BS33" s="136">
        <f t="shared" si="48"/>
        <v>0</v>
      </c>
      <c r="BT33" s="136">
        <f t="shared" si="48"/>
        <v>0</v>
      </c>
      <c r="BU33" s="136">
        <f t="shared" si="48"/>
        <v>0</v>
      </c>
      <c r="BV33" s="136">
        <f t="shared" si="48"/>
        <v>0</v>
      </c>
      <c r="BW33" s="136">
        <f t="shared" ref="BW33:DJ33" si="49" xml:space="preserve"> IF(BW28 = 1, $F27, BW30 + BW31 - BW32)</f>
        <v>0</v>
      </c>
      <c r="BX33" s="136">
        <f t="shared" si="49"/>
        <v>0</v>
      </c>
      <c r="BY33" s="136">
        <f t="shared" si="49"/>
        <v>0</v>
      </c>
      <c r="BZ33" s="136">
        <f t="shared" si="49"/>
        <v>0</v>
      </c>
      <c r="CA33" s="136">
        <f t="shared" si="49"/>
        <v>0</v>
      </c>
      <c r="CB33" s="136">
        <f t="shared" si="49"/>
        <v>0</v>
      </c>
      <c r="CC33" s="136">
        <f t="shared" si="49"/>
        <v>0</v>
      </c>
      <c r="CD33" s="136">
        <f t="shared" si="49"/>
        <v>0</v>
      </c>
      <c r="CE33" s="136">
        <f t="shared" si="49"/>
        <v>0</v>
      </c>
      <c r="CF33" s="136">
        <f t="shared" si="49"/>
        <v>0</v>
      </c>
      <c r="CG33" s="136">
        <f t="shared" si="49"/>
        <v>0</v>
      </c>
      <c r="CH33" s="136">
        <f t="shared" si="49"/>
        <v>0</v>
      </c>
      <c r="CI33" s="136">
        <f t="shared" si="49"/>
        <v>0</v>
      </c>
      <c r="CJ33" s="136">
        <f t="shared" si="49"/>
        <v>0</v>
      </c>
      <c r="CK33" s="136">
        <f t="shared" si="49"/>
        <v>0</v>
      </c>
      <c r="CL33" s="136">
        <f t="shared" si="49"/>
        <v>0</v>
      </c>
      <c r="CM33" s="136">
        <f t="shared" si="49"/>
        <v>0</v>
      </c>
      <c r="CN33" s="136">
        <f t="shared" si="49"/>
        <v>0</v>
      </c>
      <c r="CO33" s="136">
        <f t="shared" si="49"/>
        <v>0</v>
      </c>
      <c r="CP33" s="136">
        <f t="shared" si="49"/>
        <v>0</v>
      </c>
      <c r="CQ33" s="136">
        <f t="shared" si="49"/>
        <v>0</v>
      </c>
      <c r="CR33" s="136">
        <f t="shared" si="49"/>
        <v>0</v>
      </c>
      <c r="CS33" s="136">
        <f t="shared" si="49"/>
        <v>0</v>
      </c>
      <c r="CT33" s="136">
        <f t="shared" si="49"/>
        <v>0</v>
      </c>
      <c r="CU33" s="136">
        <f t="shared" si="49"/>
        <v>0</v>
      </c>
      <c r="CV33" s="136">
        <f t="shared" si="49"/>
        <v>0</v>
      </c>
      <c r="CW33" s="136">
        <f t="shared" si="49"/>
        <v>0</v>
      </c>
      <c r="CX33" s="136">
        <f t="shared" si="49"/>
        <v>0</v>
      </c>
      <c r="CY33" s="136">
        <f t="shared" si="49"/>
        <v>0</v>
      </c>
      <c r="CZ33" s="136">
        <f t="shared" si="49"/>
        <v>0</v>
      </c>
      <c r="DA33" s="136">
        <f t="shared" si="49"/>
        <v>0</v>
      </c>
      <c r="DB33" s="136">
        <f t="shared" si="49"/>
        <v>0</v>
      </c>
      <c r="DC33" s="136">
        <f t="shared" si="49"/>
        <v>0</v>
      </c>
      <c r="DD33" s="136">
        <f t="shared" si="49"/>
        <v>0</v>
      </c>
      <c r="DE33" s="136">
        <f t="shared" si="49"/>
        <v>0</v>
      </c>
      <c r="DF33" s="136">
        <f t="shared" si="49"/>
        <v>0</v>
      </c>
      <c r="DG33" s="136">
        <f t="shared" si="49"/>
        <v>0</v>
      </c>
      <c r="DH33" s="136">
        <f t="shared" si="49"/>
        <v>71.214390337737939</v>
      </c>
      <c r="DI33" s="136">
        <f t="shared" si="49"/>
        <v>138.86806115858906</v>
      </c>
      <c r="DJ33" s="136">
        <f t="shared" si="49"/>
        <v>203.13904843839768</v>
      </c>
    </row>
    <row r="36" spans="1:114" x14ac:dyDescent="0.25">
      <c r="E36" s="349" t="str">
        <f t="shared" ref="E36:AJ36" si="50" xml:space="preserve"> E$14</f>
        <v>Taxable Income</v>
      </c>
      <c r="F36" s="349">
        <f t="shared" si="50"/>
        <v>0</v>
      </c>
      <c r="G36" s="349" t="str">
        <f t="shared" si="50"/>
        <v>$ 000s</v>
      </c>
      <c r="H36" s="349">
        <f t="shared" si="50"/>
        <v>0</v>
      </c>
      <c r="I36" s="349">
        <f t="shared" si="50"/>
        <v>0</v>
      </c>
      <c r="J36" s="349">
        <f t="shared" si="50"/>
        <v>0</v>
      </c>
      <c r="K36" s="349">
        <f t="shared" si="50"/>
        <v>0</v>
      </c>
      <c r="L36" s="349">
        <f t="shared" si="50"/>
        <v>0</v>
      </c>
      <c r="M36" s="349">
        <f t="shared" si="50"/>
        <v>0</v>
      </c>
      <c r="N36" s="349">
        <f t="shared" si="50"/>
        <v>0</v>
      </c>
      <c r="O36" s="349">
        <f t="shared" si="50"/>
        <v>0</v>
      </c>
      <c r="P36" s="349">
        <f t="shared" si="50"/>
        <v>1243.0401140045005</v>
      </c>
      <c r="Q36" s="349">
        <f t="shared" si="50"/>
        <v>165.44787967152342</v>
      </c>
      <c r="R36" s="349">
        <f t="shared" si="50"/>
        <v>1691.9556728813654</v>
      </c>
      <c r="S36" s="349">
        <f t="shared" si="50"/>
        <v>2010.6240017931436</v>
      </c>
      <c r="T36" s="349">
        <f t="shared" si="50"/>
        <v>2665.9784261562054</v>
      </c>
      <c r="U36" s="349">
        <f t="shared" si="50"/>
        <v>2434.3339691770998</v>
      </c>
      <c r="V36" s="349">
        <f t="shared" si="50"/>
        <v>4116.0343291324461</v>
      </c>
      <c r="W36" s="349">
        <f t="shared" si="50"/>
        <v>4056.8257708351161</v>
      </c>
      <c r="X36" s="349">
        <f t="shared" si="50"/>
        <v>5786.9250646785158</v>
      </c>
      <c r="Y36" s="349">
        <f t="shared" si="50"/>
        <v>4714.6897807469277</v>
      </c>
      <c r="Z36" s="349">
        <f t="shared" si="50"/>
        <v>6361.2961794652356</v>
      </c>
      <c r="AA36" s="349">
        <f t="shared" si="50"/>
        <v>5301.7799939138949</v>
      </c>
      <c r="AB36" s="349">
        <f t="shared" si="50"/>
        <v>7044.8654847518319</v>
      </c>
      <c r="AC36" s="349">
        <f t="shared" si="50"/>
        <v>5927.9435033283717</v>
      </c>
      <c r="AD36" s="349">
        <f t="shared" si="50"/>
        <v>8423.8320869230756</v>
      </c>
      <c r="AE36" s="349">
        <f t="shared" si="50"/>
        <v>7224.0060455139883</v>
      </c>
      <c r="AF36" s="349">
        <f t="shared" si="50"/>
        <v>9045.3874904121221</v>
      </c>
      <c r="AG36" s="349">
        <f t="shared" si="50"/>
        <v>7817.3384797686149</v>
      </c>
      <c r="AH36" s="349">
        <f t="shared" si="50"/>
        <v>8566.7893751587217</v>
      </c>
      <c r="AI36" s="349">
        <f t="shared" si="50"/>
        <v>7343.4662382260794</v>
      </c>
      <c r="AJ36" s="349">
        <f t="shared" si="50"/>
        <v>9267.9268135554375</v>
      </c>
      <c r="AK36" s="349">
        <f t="shared" ref="AK36:BP36" si="51" xml:space="preserve"> AK$14</f>
        <v>7999.3412129616645</v>
      </c>
      <c r="AL36" s="349">
        <f t="shared" si="51"/>
        <v>9894.0098286988505</v>
      </c>
      <c r="AM36" s="349">
        <f t="shared" si="51"/>
        <v>8568.3450558532095</v>
      </c>
      <c r="AN36" s="349">
        <f t="shared" si="51"/>
        <v>11109.832185706182</v>
      </c>
      <c r="AO36" s="349">
        <f t="shared" si="51"/>
        <v>9721.7958468715988</v>
      </c>
      <c r="AP36" s="349">
        <f t="shared" si="51"/>
        <v>11755.267353597264</v>
      </c>
      <c r="AQ36" s="349">
        <f t="shared" si="51"/>
        <v>10310.093382919911</v>
      </c>
      <c r="AR36" s="349">
        <f t="shared" si="51"/>
        <v>12354.314260205616</v>
      </c>
      <c r="AS36" s="349">
        <f t="shared" si="51"/>
        <v>10879.605094098428</v>
      </c>
      <c r="AT36" s="349">
        <f t="shared" si="51"/>
        <v>12963.049063914677</v>
      </c>
      <c r="AU36" s="349">
        <f t="shared" si="51"/>
        <v>11434.004857816644</v>
      </c>
      <c r="AV36" s="349">
        <f t="shared" si="51"/>
        <v>13537.296516032309</v>
      </c>
      <c r="AW36" s="349">
        <f t="shared" si="51"/>
        <v>11977.659342331181</v>
      </c>
      <c r="AX36" s="349">
        <f t="shared" si="51"/>
        <v>14803.793251992685</v>
      </c>
      <c r="AY36" s="349">
        <f t="shared" si="51"/>
        <v>13169.549522264173</v>
      </c>
      <c r="AZ36" s="349">
        <f t="shared" si="51"/>
        <v>15394.266243503675</v>
      </c>
      <c r="BA36" s="349">
        <f t="shared" si="51"/>
        <v>13716.728520533065</v>
      </c>
      <c r="BB36" s="349">
        <f t="shared" si="51"/>
        <v>16002.223987621461</v>
      </c>
      <c r="BC36" s="349">
        <f t="shared" si="51"/>
        <v>14272.286361362061</v>
      </c>
      <c r="BD36" s="349">
        <f t="shared" si="51"/>
        <v>16569.452425975658</v>
      </c>
      <c r="BE36" s="349">
        <f t="shared" si="51"/>
        <v>14804.63764828495</v>
      </c>
      <c r="BF36" s="349">
        <f t="shared" si="51"/>
        <v>16972.827433622864</v>
      </c>
      <c r="BG36" s="349">
        <f t="shared" si="51"/>
        <v>15155.475903251803</v>
      </c>
      <c r="BH36" s="349">
        <f t="shared" si="51"/>
        <v>16658.346052142486</v>
      </c>
      <c r="BI36" s="349">
        <f t="shared" si="51"/>
        <v>16555.013651875463</v>
      </c>
      <c r="BJ36" s="349">
        <f t="shared" si="51"/>
        <v>17021.473789620952</v>
      </c>
      <c r="BK36" s="349">
        <f t="shared" si="51"/>
        <v>16902.104259964912</v>
      </c>
      <c r="BL36" s="349">
        <f t="shared" si="51"/>
        <v>17554.659653730221</v>
      </c>
      <c r="BM36" s="349">
        <f t="shared" si="51"/>
        <v>17431.860318578438</v>
      </c>
      <c r="BN36" s="349">
        <f t="shared" si="51"/>
        <v>18098.737257244142</v>
      </c>
      <c r="BO36" s="349">
        <f t="shared" si="51"/>
        <v>17967.271257736731</v>
      </c>
      <c r="BP36" s="349">
        <f t="shared" si="51"/>
        <v>18636.674826651095</v>
      </c>
      <c r="BQ36" s="349">
        <f t="shared" ref="BQ36:CV36" si="52" xml:space="preserve"> BQ$14</f>
        <v>17545.015358709079</v>
      </c>
      <c r="BR36" s="349">
        <f t="shared" si="52"/>
        <v>20142.481990081837</v>
      </c>
      <c r="BS36" s="349">
        <f t="shared" si="52"/>
        <v>18060.243113409433</v>
      </c>
      <c r="BT36" s="349">
        <f t="shared" si="52"/>
        <v>20702.456432973511</v>
      </c>
      <c r="BU36" s="349">
        <f t="shared" si="52"/>
        <v>18541.975315515068</v>
      </c>
      <c r="BV36" s="349">
        <f t="shared" si="52"/>
        <v>21200.166888802396</v>
      </c>
      <c r="BW36" s="349">
        <f t="shared" si="52"/>
        <v>15504.489316480229</v>
      </c>
      <c r="BX36" s="349">
        <f t="shared" si="52"/>
        <v>14086.539841722308</v>
      </c>
      <c r="BY36" s="349">
        <f t="shared" si="52"/>
        <v>16170.079290305408</v>
      </c>
      <c r="BZ36" s="349">
        <f t="shared" si="52"/>
        <v>14577.669392006288</v>
      </c>
      <c r="CA36" s="349">
        <f t="shared" si="52"/>
        <v>17533.669323993505</v>
      </c>
      <c r="CB36" s="349">
        <f t="shared" si="52"/>
        <v>16336.314122737012</v>
      </c>
      <c r="CC36" s="349">
        <f t="shared" si="52"/>
        <v>18650.689609526347</v>
      </c>
      <c r="CD36" s="349">
        <f t="shared" si="52"/>
        <v>15680.767153568006</v>
      </c>
      <c r="CE36" s="349">
        <f t="shared" si="52"/>
        <v>17905.097659835686</v>
      </c>
      <c r="CF36" s="349">
        <f t="shared" si="52"/>
        <v>17788.481755206187</v>
      </c>
      <c r="CG36" s="349">
        <f t="shared" si="52"/>
        <v>18440.06484057154</v>
      </c>
      <c r="CH36" s="349">
        <f t="shared" si="52"/>
        <v>17345.543154319676</v>
      </c>
      <c r="CI36" s="349">
        <f t="shared" si="52"/>
        <v>19922.97003929257</v>
      </c>
      <c r="CJ36" s="349">
        <f t="shared" si="52"/>
        <v>19246.563008021429</v>
      </c>
      <c r="CK36" s="349">
        <f t="shared" si="52"/>
        <v>22084.962819997036</v>
      </c>
      <c r="CL36" s="349">
        <f t="shared" si="52"/>
        <v>19518.383448093875</v>
      </c>
      <c r="CM36" s="349">
        <f t="shared" si="52"/>
        <v>22410.96382499746</v>
      </c>
      <c r="CN36" s="349">
        <f t="shared" si="52"/>
        <v>19936.588408188469</v>
      </c>
      <c r="CO36" s="349">
        <f t="shared" si="52"/>
        <v>22886.015378028424</v>
      </c>
      <c r="CP36" s="349">
        <f t="shared" si="52"/>
        <v>20360.675456334146</v>
      </c>
      <c r="CQ36" s="349">
        <f t="shared" si="52"/>
        <v>24882.502405843752</v>
      </c>
      <c r="CR36" s="349">
        <f t="shared" si="52"/>
        <v>22251.319029091072</v>
      </c>
      <c r="CS36" s="349">
        <f t="shared" si="52"/>
        <v>25402.670374127039</v>
      </c>
      <c r="CT36" s="349">
        <f t="shared" si="52"/>
        <v>22717.598728005341</v>
      </c>
      <c r="CU36" s="349">
        <f t="shared" si="52"/>
        <v>25931.340825755062</v>
      </c>
      <c r="CV36" s="349">
        <f t="shared" si="52"/>
        <v>23191.395400690897</v>
      </c>
      <c r="CW36" s="349">
        <f t="shared" ref="CW36:DJ36" si="53" xml:space="preserve"> CW$14</f>
        <v>26468.875067692763</v>
      </c>
      <c r="CX36" s="349">
        <f t="shared" si="53"/>
        <v>23673.041025017825</v>
      </c>
      <c r="CY36" s="349">
        <f t="shared" si="53"/>
        <v>27015.62310448776</v>
      </c>
      <c r="CZ36" s="349">
        <f t="shared" si="53"/>
        <v>24162.85661515834</v>
      </c>
      <c r="DA36" s="349">
        <f t="shared" si="53"/>
        <v>28705.81367676624</v>
      </c>
      <c r="DB36" s="349">
        <f t="shared" si="53"/>
        <v>25730.032571599513</v>
      </c>
      <c r="DC36" s="349">
        <f t="shared" si="53"/>
        <v>29294.793034934566</v>
      </c>
      <c r="DD36" s="349">
        <f t="shared" si="53"/>
        <v>26258.599104390763</v>
      </c>
      <c r="DE36" s="349">
        <f t="shared" si="53"/>
        <v>29894.441609133737</v>
      </c>
      <c r="DF36" s="349">
        <f t="shared" si="53"/>
        <v>26796.679018876144</v>
      </c>
      <c r="DG36" s="349">
        <f t="shared" si="53"/>
        <v>30505.08785434009</v>
      </c>
      <c r="DH36" s="349">
        <f t="shared" si="53"/>
        <v>0</v>
      </c>
      <c r="DI36" s="349">
        <f t="shared" si="53"/>
        <v>0</v>
      </c>
      <c r="DJ36" s="349">
        <f t="shared" si="53"/>
        <v>0</v>
      </c>
    </row>
    <row r="37" spans="1:114" x14ac:dyDescent="0.25">
      <c r="D37" s="4" t="s">
        <v>52</v>
      </c>
      <c r="E37" s="349" t="str">
        <f t="shared" ref="E37:AJ37" si="54" xml:space="preserve"> E$23</f>
        <v>Utilized Tax loss</v>
      </c>
      <c r="F37" s="349">
        <f t="shared" si="54"/>
        <v>0</v>
      </c>
      <c r="G37" s="349" t="str">
        <f t="shared" si="54"/>
        <v>$ 000s</v>
      </c>
      <c r="H37" s="349">
        <f t="shared" si="54"/>
        <v>0</v>
      </c>
      <c r="I37" s="349">
        <f t="shared" si="54"/>
        <v>0</v>
      </c>
      <c r="J37" s="349">
        <f t="shared" si="54"/>
        <v>0</v>
      </c>
      <c r="K37" s="349">
        <f t="shared" si="54"/>
        <v>0</v>
      </c>
      <c r="L37" s="349">
        <f t="shared" si="54"/>
        <v>0</v>
      </c>
      <c r="M37" s="349">
        <f t="shared" si="54"/>
        <v>0</v>
      </c>
      <c r="N37" s="349">
        <f t="shared" si="54"/>
        <v>0</v>
      </c>
      <c r="O37" s="349">
        <f t="shared" si="54"/>
        <v>0</v>
      </c>
      <c r="P37" s="349">
        <f t="shared" si="54"/>
        <v>1243.0401140045005</v>
      </c>
      <c r="Q37" s="349">
        <f t="shared" si="54"/>
        <v>165.44787967152342</v>
      </c>
      <c r="R37" s="349">
        <f t="shared" si="54"/>
        <v>1691.9556728813654</v>
      </c>
      <c r="S37" s="349">
        <f t="shared" si="54"/>
        <v>1279.5868771328669</v>
      </c>
      <c r="T37" s="349">
        <f t="shared" si="54"/>
        <v>0</v>
      </c>
      <c r="U37" s="349">
        <f t="shared" si="54"/>
        <v>0</v>
      </c>
      <c r="V37" s="349">
        <f t="shared" si="54"/>
        <v>0</v>
      </c>
      <c r="W37" s="349">
        <f t="shared" si="54"/>
        <v>0</v>
      </c>
      <c r="X37" s="349">
        <f t="shared" si="54"/>
        <v>0</v>
      </c>
      <c r="Y37" s="349">
        <f t="shared" si="54"/>
        <v>0</v>
      </c>
      <c r="Z37" s="349">
        <f t="shared" si="54"/>
        <v>0</v>
      </c>
      <c r="AA37" s="349">
        <f t="shared" si="54"/>
        <v>0</v>
      </c>
      <c r="AB37" s="349">
        <f t="shared" si="54"/>
        <v>0</v>
      </c>
      <c r="AC37" s="349">
        <f t="shared" si="54"/>
        <v>0</v>
      </c>
      <c r="AD37" s="349">
        <f t="shared" si="54"/>
        <v>0</v>
      </c>
      <c r="AE37" s="349">
        <f t="shared" si="54"/>
        <v>0</v>
      </c>
      <c r="AF37" s="349">
        <f t="shared" si="54"/>
        <v>0</v>
      </c>
      <c r="AG37" s="349">
        <f t="shared" si="54"/>
        <v>0</v>
      </c>
      <c r="AH37" s="349">
        <f t="shared" si="54"/>
        <v>0</v>
      </c>
      <c r="AI37" s="349">
        <f t="shared" si="54"/>
        <v>0</v>
      </c>
      <c r="AJ37" s="349">
        <f t="shared" si="54"/>
        <v>0</v>
      </c>
      <c r="AK37" s="349">
        <f t="shared" ref="AK37:BP37" si="55" xml:space="preserve"> AK$23</f>
        <v>0</v>
      </c>
      <c r="AL37" s="349">
        <f t="shared" si="55"/>
        <v>0</v>
      </c>
      <c r="AM37" s="349">
        <f t="shared" si="55"/>
        <v>0</v>
      </c>
      <c r="AN37" s="349">
        <f t="shared" si="55"/>
        <v>0</v>
      </c>
      <c r="AO37" s="349">
        <f t="shared" si="55"/>
        <v>0</v>
      </c>
      <c r="AP37" s="349">
        <f t="shared" si="55"/>
        <v>0</v>
      </c>
      <c r="AQ37" s="349">
        <f t="shared" si="55"/>
        <v>0</v>
      </c>
      <c r="AR37" s="349">
        <f t="shared" si="55"/>
        <v>0</v>
      </c>
      <c r="AS37" s="349">
        <f t="shared" si="55"/>
        <v>0</v>
      </c>
      <c r="AT37" s="349">
        <f t="shared" si="55"/>
        <v>0</v>
      </c>
      <c r="AU37" s="349">
        <f t="shared" si="55"/>
        <v>0</v>
      </c>
      <c r="AV37" s="349">
        <f t="shared" si="55"/>
        <v>0</v>
      </c>
      <c r="AW37" s="349">
        <f t="shared" si="55"/>
        <v>0</v>
      </c>
      <c r="AX37" s="349">
        <f t="shared" si="55"/>
        <v>0</v>
      </c>
      <c r="AY37" s="349">
        <f t="shared" si="55"/>
        <v>0</v>
      </c>
      <c r="AZ37" s="349">
        <f t="shared" si="55"/>
        <v>0</v>
      </c>
      <c r="BA37" s="349">
        <f t="shared" si="55"/>
        <v>0</v>
      </c>
      <c r="BB37" s="349">
        <f t="shared" si="55"/>
        <v>0</v>
      </c>
      <c r="BC37" s="349">
        <f t="shared" si="55"/>
        <v>0</v>
      </c>
      <c r="BD37" s="349">
        <f t="shared" si="55"/>
        <v>0</v>
      </c>
      <c r="BE37" s="349">
        <f t="shared" si="55"/>
        <v>0</v>
      </c>
      <c r="BF37" s="349">
        <f t="shared" si="55"/>
        <v>0</v>
      </c>
      <c r="BG37" s="349">
        <f t="shared" si="55"/>
        <v>0</v>
      </c>
      <c r="BH37" s="349">
        <f t="shared" si="55"/>
        <v>0</v>
      </c>
      <c r="BI37" s="349">
        <f t="shared" si="55"/>
        <v>0</v>
      </c>
      <c r="BJ37" s="349">
        <f t="shared" si="55"/>
        <v>0</v>
      </c>
      <c r="BK37" s="349">
        <f t="shared" si="55"/>
        <v>0</v>
      </c>
      <c r="BL37" s="349">
        <f t="shared" si="55"/>
        <v>0</v>
      </c>
      <c r="BM37" s="349">
        <f t="shared" si="55"/>
        <v>0</v>
      </c>
      <c r="BN37" s="349">
        <f t="shared" si="55"/>
        <v>0</v>
      </c>
      <c r="BO37" s="349">
        <f t="shared" si="55"/>
        <v>0</v>
      </c>
      <c r="BP37" s="349">
        <f t="shared" si="55"/>
        <v>0</v>
      </c>
      <c r="BQ37" s="349">
        <f t="shared" ref="BQ37:CV37" si="56" xml:space="preserve"> BQ$23</f>
        <v>0</v>
      </c>
      <c r="BR37" s="349">
        <f t="shared" si="56"/>
        <v>0</v>
      </c>
      <c r="BS37" s="349">
        <f t="shared" si="56"/>
        <v>0</v>
      </c>
      <c r="BT37" s="349">
        <f t="shared" si="56"/>
        <v>0</v>
      </c>
      <c r="BU37" s="349">
        <f t="shared" si="56"/>
        <v>0</v>
      </c>
      <c r="BV37" s="349">
        <f t="shared" si="56"/>
        <v>0</v>
      </c>
      <c r="BW37" s="349">
        <f t="shared" si="56"/>
        <v>0</v>
      </c>
      <c r="BX37" s="349">
        <f t="shared" si="56"/>
        <v>0</v>
      </c>
      <c r="BY37" s="349">
        <f t="shared" si="56"/>
        <v>0</v>
      </c>
      <c r="BZ37" s="349">
        <f t="shared" si="56"/>
        <v>0</v>
      </c>
      <c r="CA37" s="349">
        <f t="shared" si="56"/>
        <v>0</v>
      </c>
      <c r="CB37" s="349">
        <f t="shared" si="56"/>
        <v>0</v>
      </c>
      <c r="CC37" s="349">
        <f t="shared" si="56"/>
        <v>0</v>
      </c>
      <c r="CD37" s="349">
        <f t="shared" si="56"/>
        <v>0</v>
      </c>
      <c r="CE37" s="349">
        <f t="shared" si="56"/>
        <v>0</v>
      </c>
      <c r="CF37" s="349">
        <f t="shared" si="56"/>
        <v>0</v>
      </c>
      <c r="CG37" s="349">
        <f t="shared" si="56"/>
        <v>0</v>
      </c>
      <c r="CH37" s="349">
        <f t="shared" si="56"/>
        <v>0</v>
      </c>
      <c r="CI37" s="349">
        <f t="shared" si="56"/>
        <v>0</v>
      </c>
      <c r="CJ37" s="349">
        <f t="shared" si="56"/>
        <v>0</v>
      </c>
      <c r="CK37" s="349">
        <f t="shared" si="56"/>
        <v>0</v>
      </c>
      <c r="CL37" s="349">
        <f t="shared" si="56"/>
        <v>0</v>
      </c>
      <c r="CM37" s="349">
        <f t="shared" si="56"/>
        <v>0</v>
      </c>
      <c r="CN37" s="349">
        <f t="shared" si="56"/>
        <v>0</v>
      </c>
      <c r="CO37" s="349">
        <f t="shared" si="56"/>
        <v>0</v>
      </c>
      <c r="CP37" s="349">
        <f t="shared" si="56"/>
        <v>0</v>
      </c>
      <c r="CQ37" s="349">
        <f t="shared" si="56"/>
        <v>0</v>
      </c>
      <c r="CR37" s="349">
        <f t="shared" si="56"/>
        <v>0</v>
      </c>
      <c r="CS37" s="349">
        <f t="shared" si="56"/>
        <v>0</v>
      </c>
      <c r="CT37" s="349">
        <f t="shared" si="56"/>
        <v>0</v>
      </c>
      <c r="CU37" s="349">
        <f t="shared" si="56"/>
        <v>0</v>
      </c>
      <c r="CV37" s="349">
        <f t="shared" si="56"/>
        <v>0</v>
      </c>
      <c r="CW37" s="349">
        <f t="shared" ref="CW37:DJ37" si="57" xml:space="preserve"> CW$23</f>
        <v>0</v>
      </c>
      <c r="CX37" s="349">
        <f t="shared" si="57"/>
        <v>0</v>
      </c>
      <c r="CY37" s="349">
        <f t="shared" si="57"/>
        <v>0</v>
      </c>
      <c r="CZ37" s="349">
        <f t="shared" si="57"/>
        <v>0</v>
      </c>
      <c r="DA37" s="349">
        <f t="shared" si="57"/>
        <v>0</v>
      </c>
      <c r="DB37" s="349">
        <f t="shared" si="57"/>
        <v>0</v>
      </c>
      <c r="DC37" s="349">
        <f t="shared" si="57"/>
        <v>0</v>
      </c>
      <c r="DD37" s="349">
        <f t="shared" si="57"/>
        <v>0</v>
      </c>
      <c r="DE37" s="349">
        <f t="shared" si="57"/>
        <v>0</v>
      </c>
      <c r="DF37" s="349">
        <f t="shared" si="57"/>
        <v>0</v>
      </c>
      <c r="DG37" s="349">
        <f t="shared" si="57"/>
        <v>0</v>
      </c>
      <c r="DH37" s="349">
        <f t="shared" si="57"/>
        <v>0</v>
      </c>
      <c r="DI37" s="349">
        <f t="shared" si="57"/>
        <v>0</v>
      </c>
      <c r="DJ37" s="349">
        <f t="shared" si="57"/>
        <v>0</v>
      </c>
    </row>
    <row r="38" spans="1:114" s="124" customFormat="1" x14ac:dyDescent="0.25">
      <c r="A38" s="301"/>
      <c r="B38" s="301"/>
      <c r="C38" s="302"/>
      <c r="E38" s="303" t="s">
        <v>249</v>
      </c>
      <c r="F38" s="303"/>
      <c r="G38" s="303" t="str">
        <f>smu</f>
        <v>$ 000s</v>
      </c>
      <c r="H38" s="303"/>
      <c r="I38" s="303"/>
      <c r="J38" s="303">
        <f t="shared" ref="J38:AO38" si="58">J36-J37</f>
        <v>0</v>
      </c>
      <c r="K38" s="303">
        <f t="shared" si="58"/>
        <v>0</v>
      </c>
      <c r="L38" s="303">
        <f t="shared" si="58"/>
        <v>0</v>
      </c>
      <c r="M38" s="303">
        <f t="shared" si="58"/>
        <v>0</v>
      </c>
      <c r="N38" s="303">
        <f t="shared" si="58"/>
        <v>0</v>
      </c>
      <c r="O38" s="303">
        <f t="shared" si="58"/>
        <v>0</v>
      </c>
      <c r="P38" s="303">
        <f t="shared" si="58"/>
        <v>0</v>
      </c>
      <c r="Q38" s="303">
        <f t="shared" si="58"/>
        <v>0</v>
      </c>
      <c r="R38" s="303">
        <f t="shared" si="58"/>
        <v>0</v>
      </c>
      <c r="S38" s="303">
        <f t="shared" si="58"/>
        <v>731.03712466027673</v>
      </c>
      <c r="T38" s="303">
        <f t="shared" si="58"/>
        <v>2665.9784261562054</v>
      </c>
      <c r="U38" s="303">
        <f t="shared" si="58"/>
        <v>2434.3339691770998</v>
      </c>
      <c r="V38" s="303">
        <f t="shared" si="58"/>
        <v>4116.0343291324461</v>
      </c>
      <c r="W38" s="303">
        <f t="shared" si="58"/>
        <v>4056.8257708351161</v>
      </c>
      <c r="X38" s="303">
        <f t="shared" si="58"/>
        <v>5786.9250646785158</v>
      </c>
      <c r="Y38" s="303">
        <f t="shared" si="58"/>
        <v>4714.6897807469277</v>
      </c>
      <c r="Z38" s="303">
        <f t="shared" si="58"/>
        <v>6361.2961794652356</v>
      </c>
      <c r="AA38" s="303">
        <f t="shared" si="58"/>
        <v>5301.7799939138949</v>
      </c>
      <c r="AB38" s="303">
        <f t="shared" si="58"/>
        <v>7044.8654847518319</v>
      </c>
      <c r="AC38" s="303">
        <f t="shared" si="58"/>
        <v>5927.9435033283717</v>
      </c>
      <c r="AD38" s="303">
        <f t="shared" si="58"/>
        <v>8423.8320869230756</v>
      </c>
      <c r="AE38" s="303">
        <f t="shared" si="58"/>
        <v>7224.0060455139883</v>
      </c>
      <c r="AF38" s="303">
        <f t="shared" si="58"/>
        <v>9045.3874904121221</v>
      </c>
      <c r="AG38" s="303">
        <f t="shared" si="58"/>
        <v>7817.3384797686149</v>
      </c>
      <c r="AH38" s="303">
        <f t="shared" si="58"/>
        <v>8566.7893751587217</v>
      </c>
      <c r="AI38" s="303">
        <f t="shared" si="58"/>
        <v>7343.4662382260794</v>
      </c>
      <c r="AJ38" s="303">
        <f t="shared" si="58"/>
        <v>9267.9268135554375</v>
      </c>
      <c r="AK38" s="303">
        <f t="shared" si="58"/>
        <v>7999.3412129616645</v>
      </c>
      <c r="AL38" s="303">
        <f t="shared" si="58"/>
        <v>9894.0098286988505</v>
      </c>
      <c r="AM38" s="303">
        <f t="shared" si="58"/>
        <v>8568.3450558532095</v>
      </c>
      <c r="AN38" s="303">
        <f t="shared" si="58"/>
        <v>11109.832185706182</v>
      </c>
      <c r="AO38" s="303">
        <f t="shared" si="58"/>
        <v>9721.7958468715988</v>
      </c>
      <c r="AP38" s="303">
        <f t="shared" ref="AP38:BU38" si="59">AP36-AP37</f>
        <v>11755.267353597264</v>
      </c>
      <c r="AQ38" s="303">
        <f t="shared" si="59"/>
        <v>10310.093382919911</v>
      </c>
      <c r="AR38" s="303">
        <f t="shared" si="59"/>
        <v>12354.314260205616</v>
      </c>
      <c r="AS38" s="303">
        <f t="shared" si="59"/>
        <v>10879.605094098428</v>
      </c>
      <c r="AT38" s="303">
        <f t="shared" si="59"/>
        <v>12963.049063914677</v>
      </c>
      <c r="AU38" s="303">
        <f t="shared" si="59"/>
        <v>11434.004857816644</v>
      </c>
      <c r="AV38" s="303">
        <f t="shared" si="59"/>
        <v>13537.296516032309</v>
      </c>
      <c r="AW38" s="303">
        <f t="shared" si="59"/>
        <v>11977.659342331181</v>
      </c>
      <c r="AX38" s="303">
        <f t="shared" si="59"/>
        <v>14803.793251992685</v>
      </c>
      <c r="AY38" s="303">
        <f t="shared" si="59"/>
        <v>13169.549522264173</v>
      </c>
      <c r="AZ38" s="303">
        <f t="shared" si="59"/>
        <v>15394.266243503675</v>
      </c>
      <c r="BA38" s="303">
        <f t="shared" si="59"/>
        <v>13716.728520533065</v>
      </c>
      <c r="BB38" s="303">
        <f t="shared" si="59"/>
        <v>16002.223987621461</v>
      </c>
      <c r="BC38" s="303">
        <f t="shared" si="59"/>
        <v>14272.286361362061</v>
      </c>
      <c r="BD38" s="303">
        <f t="shared" si="59"/>
        <v>16569.452425975658</v>
      </c>
      <c r="BE38" s="303">
        <f t="shared" si="59"/>
        <v>14804.63764828495</v>
      </c>
      <c r="BF38" s="303">
        <f t="shared" si="59"/>
        <v>16972.827433622864</v>
      </c>
      <c r="BG38" s="303">
        <f t="shared" si="59"/>
        <v>15155.475903251803</v>
      </c>
      <c r="BH38" s="303">
        <f t="shared" si="59"/>
        <v>16658.346052142486</v>
      </c>
      <c r="BI38" s="303">
        <f t="shared" si="59"/>
        <v>16555.013651875463</v>
      </c>
      <c r="BJ38" s="303">
        <f t="shared" si="59"/>
        <v>17021.473789620952</v>
      </c>
      <c r="BK38" s="303">
        <f t="shared" si="59"/>
        <v>16902.104259964912</v>
      </c>
      <c r="BL38" s="303">
        <f t="shared" si="59"/>
        <v>17554.659653730221</v>
      </c>
      <c r="BM38" s="303">
        <f t="shared" si="59"/>
        <v>17431.860318578438</v>
      </c>
      <c r="BN38" s="303">
        <f t="shared" si="59"/>
        <v>18098.737257244142</v>
      </c>
      <c r="BO38" s="303">
        <f t="shared" si="59"/>
        <v>17967.271257736731</v>
      </c>
      <c r="BP38" s="303">
        <f t="shared" si="59"/>
        <v>18636.674826651095</v>
      </c>
      <c r="BQ38" s="303">
        <f t="shared" si="59"/>
        <v>17545.015358709079</v>
      </c>
      <c r="BR38" s="303">
        <f t="shared" si="59"/>
        <v>20142.481990081837</v>
      </c>
      <c r="BS38" s="303">
        <f t="shared" si="59"/>
        <v>18060.243113409433</v>
      </c>
      <c r="BT38" s="303">
        <f t="shared" si="59"/>
        <v>20702.456432973511</v>
      </c>
      <c r="BU38" s="303">
        <f t="shared" si="59"/>
        <v>18541.975315515068</v>
      </c>
      <c r="BV38" s="303">
        <f t="shared" ref="BV38:DA38" si="60">BV36-BV37</f>
        <v>21200.166888802396</v>
      </c>
      <c r="BW38" s="303">
        <f t="shared" si="60"/>
        <v>15504.489316480229</v>
      </c>
      <c r="BX38" s="303">
        <f t="shared" si="60"/>
        <v>14086.539841722308</v>
      </c>
      <c r="BY38" s="303">
        <f t="shared" si="60"/>
        <v>16170.079290305408</v>
      </c>
      <c r="BZ38" s="303">
        <f t="shared" si="60"/>
        <v>14577.669392006288</v>
      </c>
      <c r="CA38" s="303">
        <f t="shared" si="60"/>
        <v>17533.669323993505</v>
      </c>
      <c r="CB38" s="303">
        <f t="shared" si="60"/>
        <v>16336.314122737012</v>
      </c>
      <c r="CC38" s="303">
        <f t="shared" si="60"/>
        <v>18650.689609526347</v>
      </c>
      <c r="CD38" s="303">
        <f t="shared" si="60"/>
        <v>15680.767153568006</v>
      </c>
      <c r="CE38" s="303">
        <f t="shared" si="60"/>
        <v>17905.097659835686</v>
      </c>
      <c r="CF38" s="303">
        <f t="shared" si="60"/>
        <v>17788.481755206187</v>
      </c>
      <c r="CG38" s="303">
        <f t="shared" si="60"/>
        <v>18440.06484057154</v>
      </c>
      <c r="CH38" s="303">
        <f t="shared" si="60"/>
        <v>17345.543154319676</v>
      </c>
      <c r="CI38" s="303">
        <f t="shared" si="60"/>
        <v>19922.97003929257</v>
      </c>
      <c r="CJ38" s="303">
        <f t="shared" si="60"/>
        <v>19246.563008021429</v>
      </c>
      <c r="CK38" s="303">
        <f t="shared" si="60"/>
        <v>22084.962819997036</v>
      </c>
      <c r="CL38" s="303">
        <f t="shared" si="60"/>
        <v>19518.383448093875</v>
      </c>
      <c r="CM38" s="303">
        <f t="shared" si="60"/>
        <v>22410.96382499746</v>
      </c>
      <c r="CN38" s="303">
        <f t="shared" si="60"/>
        <v>19936.588408188469</v>
      </c>
      <c r="CO38" s="303">
        <f t="shared" si="60"/>
        <v>22886.015378028424</v>
      </c>
      <c r="CP38" s="303">
        <f t="shared" si="60"/>
        <v>20360.675456334146</v>
      </c>
      <c r="CQ38" s="303">
        <f t="shared" si="60"/>
        <v>24882.502405843752</v>
      </c>
      <c r="CR38" s="303">
        <f t="shared" si="60"/>
        <v>22251.319029091072</v>
      </c>
      <c r="CS38" s="303">
        <f t="shared" si="60"/>
        <v>25402.670374127039</v>
      </c>
      <c r="CT38" s="303">
        <f t="shared" si="60"/>
        <v>22717.598728005341</v>
      </c>
      <c r="CU38" s="303">
        <f t="shared" si="60"/>
        <v>25931.340825755062</v>
      </c>
      <c r="CV38" s="303">
        <f t="shared" si="60"/>
        <v>23191.395400690897</v>
      </c>
      <c r="CW38" s="303">
        <f t="shared" si="60"/>
        <v>26468.875067692763</v>
      </c>
      <c r="CX38" s="303">
        <f t="shared" si="60"/>
        <v>23673.041025017825</v>
      </c>
      <c r="CY38" s="303">
        <f t="shared" si="60"/>
        <v>27015.62310448776</v>
      </c>
      <c r="CZ38" s="303">
        <f t="shared" si="60"/>
        <v>24162.85661515834</v>
      </c>
      <c r="DA38" s="303">
        <f t="shared" si="60"/>
        <v>28705.81367676624</v>
      </c>
      <c r="DB38" s="303">
        <f t="shared" ref="DB38:DJ38" si="61">DB36-DB37</f>
        <v>25730.032571599513</v>
      </c>
      <c r="DC38" s="303">
        <f t="shared" si="61"/>
        <v>29294.793034934566</v>
      </c>
      <c r="DD38" s="303">
        <f t="shared" si="61"/>
        <v>26258.599104390763</v>
      </c>
      <c r="DE38" s="303">
        <f t="shared" si="61"/>
        <v>29894.441609133737</v>
      </c>
      <c r="DF38" s="303">
        <f t="shared" si="61"/>
        <v>26796.679018876144</v>
      </c>
      <c r="DG38" s="303">
        <f t="shared" si="61"/>
        <v>30505.08785434009</v>
      </c>
      <c r="DH38" s="303">
        <f t="shared" si="61"/>
        <v>0</v>
      </c>
      <c r="DI38" s="303">
        <f t="shared" si="61"/>
        <v>0</v>
      </c>
      <c r="DJ38" s="303">
        <f t="shared" si="61"/>
        <v>0</v>
      </c>
    </row>
    <row r="40" spans="1:114" x14ac:dyDescent="0.25">
      <c r="E40" s="284" t="str">
        <f xml:space="preserve"> InpC!E$52</f>
        <v>corporation tax</v>
      </c>
      <c r="F40" s="286">
        <f xml:space="preserve"> InpC!F$52</f>
        <v>0.3</v>
      </c>
      <c r="G40" s="284" t="str">
        <f xml:space="preserve"> InpC!G$52</f>
        <v>%</v>
      </c>
    </row>
    <row r="41" spans="1:114" x14ac:dyDescent="0.25">
      <c r="E41" s="349" t="str">
        <f t="shared" ref="E41:AJ41" si="62" xml:space="preserve"> E$38</f>
        <v>Income subject to Tax</v>
      </c>
      <c r="F41" s="349">
        <f t="shared" si="62"/>
        <v>0</v>
      </c>
      <c r="G41" s="349" t="str">
        <f t="shared" si="62"/>
        <v>$ 000s</v>
      </c>
      <c r="H41" s="349">
        <f t="shared" si="62"/>
        <v>0</v>
      </c>
      <c r="I41" s="349">
        <f t="shared" si="62"/>
        <v>0</v>
      </c>
      <c r="J41" s="349">
        <f t="shared" si="62"/>
        <v>0</v>
      </c>
      <c r="K41" s="349">
        <f t="shared" si="62"/>
        <v>0</v>
      </c>
      <c r="L41" s="349">
        <f t="shared" si="62"/>
        <v>0</v>
      </c>
      <c r="M41" s="349">
        <f t="shared" si="62"/>
        <v>0</v>
      </c>
      <c r="N41" s="349">
        <f t="shared" si="62"/>
        <v>0</v>
      </c>
      <c r="O41" s="349">
        <f t="shared" si="62"/>
        <v>0</v>
      </c>
      <c r="P41" s="349">
        <f t="shared" si="62"/>
        <v>0</v>
      </c>
      <c r="Q41" s="349">
        <f t="shared" si="62"/>
        <v>0</v>
      </c>
      <c r="R41" s="349">
        <f t="shared" si="62"/>
        <v>0</v>
      </c>
      <c r="S41" s="349">
        <f t="shared" si="62"/>
        <v>731.03712466027673</v>
      </c>
      <c r="T41" s="349">
        <f t="shared" si="62"/>
        <v>2665.9784261562054</v>
      </c>
      <c r="U41" s="349">
        <f t="shared" si="62"/>
        <v>2434.3339691770998</v>
      </c>
      <c r="V41" s="349">
        <f t="shared" si="62"/>
        <v>4116.0343291324461</v>
      </c>
      <c r="W41" s="349">
        <f t="shared" si="62"/>
        <v>4056.8257708351161</v>
      </c>
      <c r="X41" s="349">
        <f t="shared" si="62"/>
        <v>5786.9250646785158</v>
      </c>
      <c r="Y41" s="349">
        <f t="shared" si="62"/>
        <v>4714.6897807469277</v>
      </c>
      <c r="Z41" s="349">
        <f t="shared" si="62"/>
        <v>6361.2961794652356</v>
      </c>
      <c r="AA41" s="349">
        <f t="shared" si="62"/>
        <v>5301.7799939138949</v>
      </c>
      <c r="AB41" s="349">
        <f t="shared" si="62"/>
        <v>7044.8654847518319</v>
      </c>
      <c r="AC41" s="349">
        <f t="shared" si="62"/>
        <v>5927.9435033283717</v>
      </c>
      <c r="AD41" s="349">
        <f t="shared" si="62"/>
        <v>8423.8320869230756</v>
      </c>
      <c r="AE41" s="349">
        <f t="shared" si="62"/>
        <v>7224.0060455139883</v>
      </c>
      <c r="AF41" s="349">
        <f t="shared" si="62"/>
        <v>9045.3874904121221</v>
      </c>
      <c r="AG41" s="349">
        <f t="shared" si="62"/>
        <v>7817.3384797686149</v>
      </c>
      <c r="AH41" s="349">
        <f t="shared" si="62"/>
        <v>8566.7893751587217</v>
      </c>
      <c r="AI41" s="349">
        <f t="shared" si="62"/>
        <v>7343.4662382260794</v>
      </c>
      <c r="AJ41" s="349">
        <f t="shared" si="62"/>
        <v>9267.9268135554375</v>
      </c>
      <c r="AK41" s="349">
        <f t="shared" ref="AK41:BP41" si="63" xml:space="preserve"> AK$38</f>
        <v>7999.3412129616645</v>
      </c>
      <c r="AL41" s="349">
        <f t="shared" si="63"/>
        <v>9894.0098286988505</v>
      </c>
      <c r="AM41" s="349">
        <f t="shared" si="63"/>
        <v>8568.3450558532095</v>
      </c>
      <c r="AN41" s="349">
        <f t="shared" si="63"/>
        <v>11109.832185706182</v>
      </c>
      <c r="AO41" s="349">
        <f t="shared" si="63"/>
        <v>9721.7958468715988</v>
      </c>
      <c r="AP41" s="349">
        <f t="shared" si="63"/>
        <v>11755.267353597264</v>
      </c>
      <c r="AQ41" s="349">
        <f t="shared" si="63"/>
        <v>10310.093382919911</v>
      </c>
      <c r="AR41" s="349">
        <f t="shared" si="63"/>
        <v>12354.314260205616</v>
      </c>
      <c r="AS41" s="349">
        <f t="shared" si="63"/>
        <v>10879.605094098428</v>
      </c>
      <c r="AT41" s="349">
        <f t="shared" si="63"/>
        <v>12963.049063914677</v>
      </c>
      <c r="AU41" s="349">
        <f t="shared" si="63"/>
        <v>11434.004857816644</v>
      </c>
      <c r="AV41" s="349">
        <f t="shared" si="63"/>
        <v>13537.296516032309</v>
      </c>
      <c r="AW41" s="349">
        <f t="shared" si="63"/>
        <v>11977.659342331181</v>
      </c>
      <c r="AX41" s="349">
        <f t="shared" si="63"/>
        <v>14803.793251992685</v>
      </c>
      <c r="AY41" s="349">
        <f t="shared" si="63"/>
        <v>13169.549522264173</v>
      </c>
      <c r="AZ41" s="349">
        <f t="shared" si="63"/>
        <v>15394.266243503675</v>
      </c>
      <c r="BA41" s="349">
        <f t="shared" si="63"/>
        <v>13716.728520533065</v>
      </c>
      <c r="BB41" s="349">
        <f t="shared" si="63"/>
        <v>16002.223987621461</v>
      </c>
      <c r="BC41" s="349">
        <f t="shared" si="63"/>
        <v>14272.286361362061</v>
      </c>
      <c r="BD41" s="349">
        <f t="shared" si="63"/>
        <v>16569.452425975658</v>
      </c>
      <c r="BE41" s="349">
        <f t="shared" si="63"/>
        <v>14804.63764828495</v>
      </c>
      <c r="BF41" s="349">
        <f t="shared" si="63"/>
        <v>16972.827433622864</v>
      </c>
      <c r="BG41" s="349">
        <f t="shared" si="63"/>
        <v>15155.475903251803</v>
      </c>
      <c r="BH41" s="349">
        <f t="shared" si="63"/>
        <v>16658.346052142486</v>
      </c>
      <c r="BI41" s="349">
        <f t="shared" si="63"/>
        <v>16555.013651875463</v>
      </c>
      <c r="BJ41" s="349">
        <f t="shared" si="63"/>
        <v>17021.473789620952</v>
      </c>
      <c r="BK41" s="349">
        <f t="shared" si="63"/>
        <v>16902.104259964912</v>
      </c>
      <c r="BL41" s="349">
        <f t="shared" si="63"/>
        <v>17554.659653730221</v>
      </c>
      <c r="BM41" s="349">
        <f t="shared" si="63"/>
        <v>17431.860318578438</v>
      </c>
      <c r="BN41" s="349">
        <f t="shared" si="63"/>
        <v>18098.737257244142</v>
      </c>
      <c r="BO41" s="349">
        <f t="shared" si="63"/>
        <v>17967.271257736731</v>
      </c>
      <c r="BP41" s="349">
        <f t="shared" si="63"/>
        <v>18636.674826651095</v>
      </c>
      <c r="BQ41" s="349">
        <f t="shared" ref="BQ41:CV41" si="64" xml:space="preserve"> BQ$38</f>
        <v>17545.015358709079</v>
      </c>
      <c r="BR41" s="349">
        <f t="shared" si="64"/>
        <v>20142.481990081837</v>
      </c>
      <c r="BS41" s="349">
        <f t="shared" si="64"/>
        <v>18060.243113409433</v>
      </c>
      <c r="BT41" s="349">
        <f t="shared" si="64"/>
        <v>20702.456432973511</v>
      </c>
      <c r="BU41" s="349">
        <f t="shared" si="64"/>
        <v>18541.975315515068</v>
      </c>
      <c r="BV41" s="349">
        <f t="shared" si="64"/>
        <v>21200.166888802396</v>
      </c>
      <c r="BW41" s="349">
        <f t="shared" si="64"/>
        <v>15504.489316480229</v>
      </c>
      <c r="BX41" s="349">
        <f t="shared" si="64"/>
        <v>14086.539841722308</v>
      </c>
      <c r="BY41" s="349">
        <f t="shared" si="64"/>
        <v>16170.079290305408</v>
      </c>
      <c r="BZ41" s="349">
        <f t="shared" si="64"/>
        <v>14577.669392006288</v>
      </c>
      <c r="CA41" s="349">
        <f t="shared" si="64"/>
        <v>17533.669323993505</v>
      </c>
      <c r="CB41" s="349">
        <f t="shared" si="64"/>
        <v>16336.314122737012</v>
      </c>
      <c r="CC41" s="349">
        <f t="shared" si="64"/>
        <v>18650.689609526347</v>
      </c>
      <c r="CD41" s="349">
        <f t="shared" si="64"/>
        <v>15680.767153568006</v>
      </c>
      <c r="CE41" s="349">
        <f t="shared" si="64"/>
        <v>17905.097659835686</v>
      </c>
      <c r="CF41" s="349">
        <f t="shared" si="64"/>
        <v>17788.481755206187</v>
      </c>
      <c r="CG41" s="349">
        <f t="shared" si="64"/>
        <v>18440.06484057154</v>
      </c>
      <c r="CH41" s="349">
        <f t="shared" si="64"/>
        <v>17345.543154319676</v>
      </c>
      <c r="CI41" s="349">
        <f t="shared" si="64"/>
        <v>19922.97003929257</v>
      </c>
      <c r="CJ41" s="349">
        <f t="shared" si="64"/>
        <v>19246.563008021429</v>
      </c>
      <c r="CK41" s="349">
        <f t="shared" si="64"/>
        <v>22084.962819997036</v>
      </c>
      <c r="CL41" s="349">
        <f t="shared" si="64"/>
        <v>19518.383448093875</v>
      </c>
      <c r="CM41" s="349">
        <f t="shared" si="64"/>
        <v>22410.96382499746</v>
      </c>
      <c r="CN41" s="349">
        <f t="shared" si="64"/>
        <v>19936.588408188469</v>
      </c>
      <c r="CO41" s="349">
        <f t="shared" si="64"/>
        <v>22886.015378028424</v>
      </c>
      <c r="CP41" s="349">
        <f t="shared" si="64"/>
        <v>20360.675456334146</v>
      </c>
      <c r="CQ41" s="349">
        <f t="shared" si="64"/>
        <v>24882.502405843752</v>
      </c>
      <c r="CR41" s="349">
        <f t="shared" si="64"/>
        <v>22251.319029091072</v>
      </c>
      <c r="CS41" s="349">
        <f t="shared" si="64"/>
        <v>25402.670374127039</v>
      </c>
      <c r="CT41" s="349">
        <f t="shared" si="64"/>
        <v>22717.598728005341</v>
      </c>
      <c r="CU41" s="349">
        <f t="shared" si="64"/>
        <v>25931.340825755062</v>
      </c>
      <c r="CV41" s="349">
        <f t="shared" si="64"/>
        <v>23191.395400690897</v>
      </c>
      <c r="CW41" s="349">
        <f t="shared" ref="CW41:DJ41" si="65" xml:space="preserve"> CW$38</f>
        <v>26468.875067692763</v>
      </c>
      <c r="CX41" s="349">
        <f t="shared" si="65"/>
        <v>23673.041025017825</v>
      </c>
      <c r="CY41" s="349">
        <f t="shared" si="65"/>
        <v>27015.62310448776</v>
      </c>
      <c r="CZ41" s="349">
        <f t="shared" si="65"/>
        <v>24162.85661515834</v>
      </c>
      <c r="DA41" s="349">
        <f t="shared" si="65"/>
        <v>28705.81367676624</v>
      </c>
      <c r="DB41" s="349">
        <f t="shared" si="65"/>
        <v>25730.032571599513</v>
      </c>
      <c r="DC41" s="349">
        <f t="shared" si="65"/>
        <v>29294.793034934566</v>
      </c>
      <c r="DD41" s="349">
        <f t="shared" si="65"/>
        <v>26258.599104390763</v>
      </c>
      <c r="DE41" s="349">
        <f t="shared" si="65"/>
        <v>29894.441609133737</v>
      </c>
      <c r="DF41" s="349">
        <f t="shared" si="65"/>
        <v>26796.679018876144</v>
      </c>
      <c r="DG41" s="349">
        <f t="shared" si="65"/>
        <v>30505.08785434009</v>
      </c>
      <c r="DH41" s="349">
        <f t="shared" si="65"/>
        <v>0</v>
      </c>
      <c r="DI41" s="349">
        <f t="shared" si="65"/>
        <v>0</v>
      </c>
      <c r="DJ41" s="349">
        <f t="shared" si="65"/>
        <v>0</v>
      </c>
    </row>
    <row r="42" spans="1:114" s="124" customFormat="1" x14ac:dyDescent="0.25">
      <c r="A42" s="301"/>
      <c r="B42" s="301"/>
      <c r="C42" s="302"/>
      <c r="E42" s="303" t="s">
        <v>287</v>
      </c>
      <c r="F42" s="303"/>
      <c r="G42" s="303" t="str">
        <f>smu</f>
        <v>$ 000s</v>
      </c>
      <c r="H42" s="303"/>
      <c r="I42" s="303"/>
      <c r="J42" s="303">
        <f t="shared" ref="J42:AO42" si="66">J41*$F40</f>
        <v>0</v>
      </c>
      <c r="K42" s="303">
        <f t="shared" si="66"/>
        <v>0</v>
      </c>
      <c r="L42" s="303">
        <f t="shared" si="66"/>
        <v>0</v>
      </c>
      <c r="M42" s="303">
        <f t="shared" si="66"/>
        <v>0</v>
      </c>
      <c r="N42" s="303">
        <f t="shared" si="66"/>
        <v>0</v>
      </c>
      <c r="O42" s="303">
        <f t="shared" si="66"/>
        <v>0</v>
      </c>
      <c r="P42" s="303">
        <f t="shared" si="66"/>
        <v>0</v>
      </c>
      <c r="Q42" s="303">
        <f t="shared" si="66"/>
        <v>0</v>
      </c>
      <c r="R42" s="303">
        <f t="shared" si="66"/>
        <v>0</v>
      </c>
      <c r="S42" s="303">
        <f t="shared" si="66"/>
        <v>219.31113739808302</v>
      </c>
      <c r="T42" s="303">
        <f t="shared" si="66"/>
        <v>799.79352784686159</v>
      </c>
      <c r="U42" s="303">
        <f t="shared" si="66"/>
        <v>730.30019075312987</v>
      </c>
      <c r="V42" s="303">
        <f t="shared" si="66"/>
        <v>1234.8102987397338</v>
      </c>
      <c r="W42" s="303">
        <f t="shared" si="66"/>
        <v>1217.0477312505348</v>
      </c>
      <c r="X42" s="303">
        <f t="shared" si="66"/>
        <v>1736.0775194035548</v>
      </c>
      <c r="Y42" s="303">
        <f t="shared" si="66"/>
        <v>1414.4069342240782</v>
      </c>
      <c r="Z42" s="303">
        <f t="shared" si="66"/>
        <v>1908.3888538395706</v>
      </c>
      <c r="AA42" s="303">
        <f t="shared" si="66"/>
        <v>1590.5339981741683</v>
      </c>
      <c r="AB42" s="303">
        <f t="shared" si="66"/>
        <v>2113.4596454255493</v>
      </c>
      <c r="AC42" s="303">
        <f t="shared" si="66"/>
        <v>1778.3830509985114</v>
      </c>
      <c r="AD42" s="303">
        <f t="shared" si="66"/>
        <v>2527.1496260769227</v>
      </c>
      <c r="AE42" s="303">
        <f t="shared" si="66"/>
        <v>2167.2018136541965</v>
      </c>
      <c r="AF42" s="303">
        <f t="shared" si="66"/>
        <v>2713.6162471236366</v>
      </c>
      <c r="AG42" s="303">
        <f t="shared" si="66"/>
        <v>2345.2015439305842</v>
      </c>
      <c r="AH42" s="303">
        <f t="shared" si="66"/>
        <v>2570.0368125476166</v>
      </c>
      <c r="AI42" s="303">
        <f t="shared" si="66"/>
        <v>2203.0398714678236</v>
      </c>
      <c r="AJ42" s="303">
        <f t="shared" si="66"/>
        <v>2780.378044066631</v>
      </c>
      <c r="AK42" s="303">
        <f t="shared" si="66"/>
        <v>2399.8023638884993</v>
      </c>
      <c r="AL42" s="303">
        <f t="shared" si="66"/>
        <v>2968.2029486096549</v>
      </c>
      <c r="AM42" s="303">
        <f t="shared" si="66"/>
        <v>2570.5035167559627</v>
      </c>
      <c r="AN42" s="303">
        <f t="shared" si="66"/>
        <v>3332.9496557118546</v>
      </c>
      <c r="AO42" s="303">
        <f t="shared" si="66"/>
        <v>2916.5387540614797</v>
      </c>
      <c r="AP42" s="303">
        <f t="shared" ref="AP42:BU42" si="67">AP41*$F40</f>
        <v>3526.5802060791793</v>
      </c>
      <c r="AQ42" s="303">
        <f t="shared" si="67"/>
        <v>3093.0280148759734</v>
      </c>
      <c r="AR42" s="303">
        <f t="shared" si="67"/>
        <v>3706.2942780616845</v>
      </c>
      <c r="AS42" s="303">
        <f t="shared" si="67"/>
        <v>3263.8815282295282</v>
      </c>
      <c r="AT42" s="303">
        <f t="shared" si="67"/>
        <v>3888.9147191744032</v>
      </c>
      <c r="AU42" s="303">
        <f t="shared" si="67"/>
        <v>3430.2014573449933</v>
      </c>
      <c r="AV42" s="303">
        <f t="shared" si="67"/>
        <v>4061.1889548096924</v>
      </c>
      <c r="AW42" s="303">
        <f t="shared" si="67"/>
        <v>3593.2978026993542</v>
      </c>
      <c r="AX42" s="303">
        <f t="shared" si="67"/>
        <v>4441.1379755978051</v>
      </c>
      <c r="AY42" s="303">
        <f t="shared" si="67"/>
        <v>3950.8648566792517</v>
      </c>
      <c r="AZ42" s="303">
        <f t="shared" si="67"/>
        <v>4618.2798730511022</v>
      </c>
      <c r="BA42" s="303">
        <f t="shared" si="67"/>
        <v>4115.0185561599192</v>
      </c>
      <c r="BB42" s="303">
        <f t="shared" si="67"/>
        <v>4800.6671962864384</v>
      </c>
      <c r="BC42" s="303">
        <f t="shared" si="67"/>
        <v>4281.6859084086182</v>
      </c>
      <c r="BD42" s="303">
        <f t="shared" si="67"/>
        <v>4970.8357277926971</v>
      </c>
      <c r="BE42" s="303">
        <f t="shared" si="67"/>
        <v>4441.3912944854847</v>
      </c>
      <c r="BF42" s="303">
        <f t="shared" si="67"/>
        <v>5091.8482300868591</v>
      </c>
      <c r="BG42" s="303">
        <f t="shared" si="67"/>
        <v>4546.6427709755408</v>
      </c>
      <c r="BH42" s="303">
        <f t="shared" si="67"/>
        <v>4997.5038156427454</v>
      </c>
      <c r="BI42" s="303">
        <f t="shared" si="67"/>
        <v>4966.5040955626382</v>
      </c>
      <c r="BJ42" s="303">
        <f t="shared" si="67"/>
        <v>5106.442136886285</v>
      </c>
      <c r="BK42" s="303">
        <f t="shared" si="67"/>
        <v>5070.6312779894733</v>
      </c>
      <c r="BL42" s="303">
        <f t="shared" si="67"/>
        <v>5266.397896119066</v>
      </c>
      <c r="BM42" s="303">
        <f t="shared" si="67"/>
        <v>5229.5580955735313</v>
      </c>
      <c r="BN42" s="303">
        <f t="shared" si="67"/>
        <v>5429.6211771732424</v>
      </c>
      <c r="BO42" s="303">
        <f t="shared" si="67"/>
        <v>5390.1813773210188</v>
      </c>
      <c r="BP42" s="303">
        <f t="shared" si="67"/>
        <v>5591.0024479953281</v>
      </c>
      <c r="BQ42" s="303">
        <f t="shared" si="67"/>
        <v>5263.5046076127237</v>
      </c>
      <c r="BR42" s="303">
        <f t="shared" si="67"/>
        <v>6042.7445970245508</v>
      </c>
      <c r="BS42" s="303">
        <f t="shared" si="67"/>
        <v>5418.0729340228299</v>
      </c>
      <c r="BT42" s="303">
        <f t="shared" si="67"/>
        <v>6210.736929892053</v>
      </c>
      <c r="BU42" s="303">
        <f t="shared" si="67"/>
        <v>5562.5925946545203</v>
      </c>
      <c r="BV42" s="303">
        <f t="shared" ref="BV42:DA42" si="68">BV41*$F40</f>
        <v>6360.0500666407188</v>
      </c>
      <c r="BW42" s="303">
        <f t="shared" si="68"/>
        <v>4651.3467949440683</v>
      </c>
      <c r="BX42" s="303">
        <f t="shared" si="68"/>
        <v>4225.9619525166918</v>
      </c>
      <c r="BY42" s="303">
        <f t="shared" si="68"/>
        <v>4851.0237870916226</v>
      </c>
      <c r="BZ42" s="303">
        <f t="shared" si="68"/>
        <v>4373.3008176018866</v>
      </c>
      <c r="CA42" s="303">
        <f t="shared" si="68"/>
        <v>5260.1007971980516</v>
      </c>
      <c r="CB42" s="303">
        <f t="shared" si="68"/>
        <v>4900.8942368211037</v>
      </c>
      <c r="CC42" s="303">
        <f t="shared" si="68"/>
        <v>5595.206882857904</v>
      </c>
      <c r="CD42" s="303">
        <f t="shared" si="68"/>
        <v>4704.2301460704011</v>
      </c>
      <c r="CE42" s="303">
        <f t="shared" si="68"/>
        <v>5371.5292979507058</v>
      </c>
      <c r="CF42" s="303">
        <f t="shared" si="68"/>
        <v>5336.5445265618555</v>
      </c>
      <c r="CG42" s="303">
        <f t="shared" si="68"/>
        <v>5532.019452171462</v>
      </c>
      <c r="CH42" s="303">
        <f t="shared" si="68"/>
        <v>5203.6629462959027</v>
      </c>
      <c r="CI42" s="303">
        <f t="shared" si="68"/>
        <v>5976.8910117877704</v>
      </c>
      <c r="CJ42" s="303">
        <f t="shared" si="68"/>
        <v>5773.9689024064282</v>
      </c>
      <c r="CK42" s="303">
        <f t="shared" si="68"/>
        <v>6625.4888459991107</v>
      </c>
      <c r="CL42" s="303">
        <f t="shared" si="68"/>
        <v>5855.5150344281619</v>
      </c>
      <c r="CM42" s="303">
        <f t="shared" si="68"/>
        <v>6723.2891474992375</v>
      </c>
      <c r="CN42" s="303">
        <f t="shared" si="68"/>
        <v>5980.9765224565408</v>
      </c>
      <c r="CO42" s="303">
        <f t="shared" si="68"/>
        <v>6865.8046134085271</v>
      </c>
      <c r="CP42" s="303">
        <f t="shared" si="68"/>
        <v>6108.2026369002433</v>
      </c>
      <c r="CQ42" s="303">
        <f t="shared" si="68"/>
        <v>7464.7507217531256</v>
      </c>
      <c r="CR42" s="303">
        <f t="shared" si="68"/>
        <v>6675.3957087273211</v>
      </c>
      <c r="CS42" s="303">
        <f t="shared" si="68"/>
        <v>7620.8011122381113</v>
      </c>
      <c r="CT42" s="303">
        <f t="shared" si="68"/>
        <v>6815.2796184016024</v>
      </c>
      <c r="CU42" s="303">
        <f t="shared" si="68"/>
        <v>7779.402247726518</v>
      </c>
      <c r="CV42" s="303">
        <f t="shared" si="68"/>
        <v>6957.4186202072688</v>
      </c>
      <c r="CW42" s="303">
        <f t="shared" si="68"/>
        <v>7940.6625203078283</v>
      </c>
      <c r="CX42" s="303">
        <f t="shared" si="68"/>
        <v>7101.9123075053476</v>
      </c>
      <c r="CY42" s="303">
        <f t="shared" si="68"/>
        <v>8104.6869313463276</v>
      </c>
      <c r="CZ42" s="303">
        <f t="shared" si="68"/>
        <v>7248.8569845475022</v>
      </c>
      <c r="DA42" s="303">
        <f t="shared" si="68"/>
        <v>8611.7441030298723</v>
      </c>
      <c r="DB42" s="303">
        <f t="shared" ref="DB42:DJ42" si="69">DB41*$F40</f>
        <v>7719.009771479854</v>
      </c>
      <c r="DC42" s="303">
        <f t="shared" si="69"/>
        <v>8788.4379104803702</v>
      </c>
      <c r="DD42" s="303">
        <f t="shared" si="69"/>
        <v>7877.5797313172288</v>
      </c>
      <c r="DE42" s="303">
        <f t="shared" si="69"/>
        <v>8968.3324827401211</v>
      </c>
      <c r="DF42" s="303">
        <f t="shared" si="69"/>
        <v>8039.0037056628425</v>
      </c>
      <c r="DG42" s="303">
        <f t="shared" si="69"/>
        <v>9151.5263563020271</v>
      </c>
      <c r="DH42" s="303">
        <f t="shared" si="69"/>
        <v>0</v>
      </c>
      <c r="DI42" s="303">
        <f t="shared" si="69"/>
        <v>0</v>
      </c>
      <c r="DJ42" s="303">
        <f t="shared" si="69"/>
        <v>0</v>
      </c>
    </row>
    <row r="43" spans="1:114" s="375" customFormat="1" ht="14.4" x14ac:dyDescent="0.25">
      <c r="A43" s="287"/>
      <c r="B43" s="287"/>
      <c r="C43" s="288"/>
      <c r="D43" s="289"/>
      <c r="E43" s="373" t="str">
        <f xml:space="preserve"> LEFT(E42, LEN(E42) - 4)</f>
        <v>Tax Paid</v>
      </c>
      <c r="F43" s="373"/>
      <c r="G43" s="374" t="s">
        <v>57</v>
      </c>
      <c r="H43" s="373">
        <f xml:space="preserve"> SUM(J43:BB43)</f>
        <v>-96726.489504997968</v>
      </c>
      <c r="I43" s="373"/>
      <c r="J43" s="373">
        <f t="shared" ref="J43:BU43" si="70" xml:space="preserve"> -1 * J42</f>
        <v>0</v>
      </c>
      <c r="K43" s="373">
        <f t="shared" si="70"/>
        <v>0</v>
      </c>
      <c r="L43" s="373">
        <f t="shared" si="70"/>
        <v>0</v>
      </c>
      <c r="M43" s="373">
        <f t="shared" si="70"/>
        <v>0</v>
      </c>
      <c r="N43" s="373">
        <f t="shared" si="70"/>
        <v>0</v>
      </c>
      <c r="O43" s="373">
        <f t="shared" si="70"/>
        <v>0</v>
      </c>
      <c r="P43" s="373">
        <f t="shared" si="70"/>
        <v>0</v>
      </c>
      <c r="Q43" s="373">
        <f t="shared" si="70"/>
        <v>0</v>
      </c>
      <c r="R43" s="373">
        <f t="shared" si="70"/>
        <v>0</v>
      </c>
      <c r="S43" s="373">
        <f t="shared" si="70"/>
        <v>-219.31113739808302</v>
      </c>
      <c r="T43" s="373">
        <f t="shared" si="70"/>
        <v>-799.79352784686159</v>
      </c>
      <c r="U43" s="373">
        <f t="shared" si="70"/>
        <v>-730.30019075312987</v>
      </c>
      <c r="V43" s="373">
        <f t="shared" si="70"/>
        <v>-1234.8102987397338</v>
      </c>
      <c r="W43" s="373">
        <f t="shared" si="70"/>
        <v>-1217.0477312505348</v>
      </c>
      <c r="X43" s="373">
        <f t="shared" si="70"/>
        <v>-1736.0775194035548</v>
      </c>
      <c r="Y43" s="373">
        <f t="shared" si="70"/>
        <v>-1414.4069342240782</v>
      </c>
      <c r="Z43" s="373">
        <f t="shared" si="70"/>
        <v>-1908.3888538395706</v>
      </c>
      <c r="AA43" s="373">
        <f t="shared" si="70"/>
        <v>-1590.5339981741683</v>
      </c>
      <c r="AB43" s="373">
        <f t="shared" si="70"/>
        <v>-2113.4596454255493</v>
      </c>
      <c r="AC43" s="373">
        <f t="shared" si="70"/>
        <v>-1778.3830509985114</v>
      </c>
      <c r="AD43" s="373">
        <f t="shared" si="70"/>
        <v>-2527.1496260769227</v>
      </c>
      <c r="AE43" s="373">
        <f t="shared" si="70"/>
        <v>-2167.2018136541965</v>
      </c>
      <c r="AF43" s="373">
        <f t="shared" si="70"/>
        <v>-2713.6162471236366</v>
      </c>
      <c r="AG43" s="373">
        <f t="shared" si="70"/>
        <v>-2345.2015439305842</v>
      </c>
      <c r="AH43" s="373">
        <f t="shared" si="70"/>
        <v>-2570.0368125476166</v>
      </c>
      <c r="AI43" s="373">
        <f t="shared" si="70"/>
        <v>-2203.0398714678236</v>
      </c>
      <c r="AJ43" s="373">
        <f t="shared" si="70"/>
        <v>-2780.378044066631</v>
      </c>
      <c r="AK43" s="373">
        <f t="shared" si="70"/>
        <v>-2399.8023638884993</v>
      </c>
      <c r="AL43" s="373">
        <f t="shared" si="70"/>
        <v>-2968.2029486096549</v>
      </c>
      <c r="AM43" s="373">
        <f t="shared" si="70"/>
        <v>-2570.5035167559627</v>
      </c>
      <c r="AN43" s="373">
        <f t="shared" si="70"/>
        <v>-3332.9496557118546</v>
      </c>
      <c r="AO43" s="373">
        <f t="shared" si="70"/>
        <v>-2916.5387540614797</v>
      </c>
      <c r="AP43" s="373">
        <f t="shared" si="70"/>
        <v>-3526.5802060791793</v>
      </c>
      <c r="AQ43" s="373">
        <f t="shared" si="70"/>
        <v>-3093.0280148759734</v>
      </c>
      <c r="AR43" s="373">
        <f t="shared" si="70"/>
        <v>-3706.2942780616845</v>
      </c>
      <c r="AS43" s="373">
        <f t="shared" si="70"/>
        <v>-3263.8815282295282</v>
      </c>
      <c r="AT43" s="373">
        <f t="shared" si="70"/>
        <v>-3888.9147191744032</v>
      </c>
      <c r="AU43" s="373">
        <f t="shared" si="70"/>
        <v>-3430.2014573449933</v>
      </c>
      <c r="AV43" s="373">
        <f t="shared" si="70"/>
        <v>-4061.1889548096924</v>
      </c>
      <c r="AW43" s="373">
        <f t="shared" si="70"/>
        <v>-3593.2978026993542</v>
      </c>
      <c r="AX43" s="373">
        <f t="shared" si="70"/>
        <v>-4441.1379755978051</v>
      </c>
      <c r="AY43" s="373">
        <f t="shared" si="70"/>
        <v>-3950.8648566792517</v>
      </c>
      <c r="AZ43" s="373">
        <f t="shared" si="70"/>
        <v>-4618.2798730511022</v>
      </c>
      <c r="BA43" s="373">
        <f t="shared" si="70"/>
        <v>-4115.0185561599192</v>
      </c>
      <c r="BB43" s="373">
        <f t="shared" si="70"/>
        <v>-4800.6671962864384</v>
      </c>
      <c r="BC43" s="373">
        <f t="shared" si="70"/>
        <v>-4281.6859084086182</v>
      </c>
      <c r="BD43" s="373">
        <f t="shared" si="70"/>
        <v>-4970.8357277926971</v>
      </c>
      <c r="BE43" s="373">
        <f t="shared" si="70"/>
        <v>-4441.3912944854847</v>
      </c>
      <c r="BF43" s="373">
        <f t="shared" si="70"/>
        <v>-5091.8482300868591</v>
      </c>
      <c r="BG43" s="373">
        <f t="shared" si="70"/>
        <v>-4546.6427709755408</v>
      </c>
      <c r="BH43" s="373">
        <f t="shared" si="70"/>
        <v>-4997.5038156427454</v>
      </c>
      <c r="BI43" s="373">
        <f t="shared" si="70"/>
        <v>-4966.5040955626382</v>
      </c>
      <c r="BJ43" s="373">
        <f t="shared" si="70"/>
        <v>-5106.442136886285</v>
      </c>
      <c r="BK43" s="373">
        <f t="shared" si="70"/>
        <v>-5070.6312779894733</v>
      </c>
      <c r="BL43" s="373">
        <f t="shared" si="70"/>
        <v>-5266.397896119066</v>
      </c>
      <c r="BM43" s="373">
        <f t="shared" si="70"/>
        <v>-5229.5580955735313</v>
      </c>
      <c r="BN43" s="373">
        <f t="shared" si="70"/>
        <v>-5429.6211771732424</v>
      </c>
      <c r="BO43" s="373">
        <f t="shared" si="70"/>
        <v>-5390.1813773210188</v>
      </c>
      <c r="BP43" s="373">
        <f t="shared" si="70"/>
        <v>-5591.0024479953281</v>
      </c>
      <c r="BQ43" s="373">
        <f t="shared" si="70"/>
        <v>-5263.5046076127237</v>
      </c>
      <c r="BR43" s="373">
        <f t="shared" si="70"/>
        <v>-6042.7445970245508</v>
      </c>
      <c r="BS43" s="373">
        <f t="shared" si="70"/>
        <v>-5418.0729340228299</v>
      </c>
      <c r="BT43" s="373">
        <f t="shared" si="70"/>
        <v>-6210.736929892053</v>
      </c>
      <c r="BU43" s="373">
        <f t="shared" si="70"/>
        <v>-5562.5925946545203</v>
      </c>
      <c r="BV43" s="373">
        <f t="shared" ref="BV43:EC43" si="71" xml:space="preserve"> -1 * BV42</f>
        <v>-6360.0500666407188</v>
      </c>
      <c r="BW43" s="373">
        <f t="shared" si="71"/>
        <v>-4651.3467949440683</v>
      </c>
      <c r="BX43" s="373">
        <f t="shared" si="71"/>
        <v>-4225.9619525166918</v>
      </c>
      <c r="BY43" s="373">
        <f t="shared" si="71"/>
        <v>-4851.0237870916226</v>
      </c>
      <c r="BZ43" s="373">
        <f t="shared" si="71"/>
        <v>-4373.3008176018866</v>
      </c>
      <c r="CA43" s="373">
        <f t="shared" si="71"/>
        <v>-5260.1007971980516</v>
      </c>
      <c r="CB43" s="373">
        <f t="shared" si="71"/>
        <v>-4900.8942368211037</v>
      </c>
      <c r="CC43" s="373">
        <f t="shared" si="71"/>
        <v>-5595.206882857904</v>
      </c>
      <c r="CD43" s="373">
        <f t="shared" si="71"/>
        <v>-4704.2301460704011</v>
      </c>
      <c r="CE43" s="373">
        <f t="shared" si="71"/>
        <v>-5371.5292979507058</v>
      </c>
      <c r="CF43" s="373">
        <f t="shared" si="71"/>
        <v>-5336.5445265618555</v>
      </c>
      <c r="CG43" s="373">
        <f t="shared" si="71"/>
        <v>-5532.019452171462</v>
      </c>
      <c r="CH43" s="373">
        <f t="shared" si="71"/>
        <v>-5203.6629462959027</v>
      </c>
      <c r="CI43" s="373">
        <f t="shared" si="71"/>
        <v>-5976.8910117877704</v>
      </c>
      <c r="CJ43" s="373">
        <f t="shared" si="71"/>
        <v>-5773.9689024064282</v>
      </c>
      <c r="CK43" s="373">
        <f t="shared" si="71"/>
        <v>-6625.4888459991107</v>
      </c>
      <c r="CL43" s="373">
        <f t="shared" si="71"/>
        <v>-5855.5150344281619</v>
      </c>
      <c r="CM43" s="373">
        <f t="shared" si="71"/>
        <v>-6723.2891474992375</v>
      </c>
      <c r="CN43" s="373">
        <f t="shared" si="71"/>
        <v>-5980.9765224565408</v>
      </c>
      <c r="CO43" s="373">
        <f t="shared" si="71"/>
        <v>-6865.8046134085271</v>
      </c>
      <c r="CP43" s="373">
        <f t="shared" si="71"/>
        <v>-6108.2026369002433</v>
      </c>
      <c r="CQ43" s="373">
        <f t="shared" si="71"/>
        <v>-7464.7507217531256</v>
      </c>
      <c r="CR43" s="373">
        <f t="shared" si="71"/>
        <v>-6675.3957087273211</v>
      </c>
      <c r="CS43" s="373">
        <f t="shared" si="71"/>
        <v>-7620.8011122381113</v>
      </c>
      <c r="CT43" s="373">
        <f t="shared" si="71"/>
        <v>-6815.2796184016024</v>
      </c>
      <c r="CU43" s="373">
        <f t="shared" si="71"/>
        <v>-7779.402247726518</v>
      </c>
      <c r="CV43" s="373">
        <f t="shared" si="71"/>
        <v>-6957.4186202072688</v>
      </c>
      <c r="CW43" s="373">
        <f t="shared" si="71"/>
        <v>-7940.6625203078283</v>
      </c>
      <c r="CX43" s="373">
        <f t="shared" si="71"/>
        <v>-7101.9123075053476</v>
      </c>
      <c r="CY43" s="373">
        <f t="shared" si="71"/>
        <v>-8104.6869313463276</v>
      </c>
      <c r="CZ43" s="373">
        <f t="shared" si="71"/>
        <v>-7248.8569845475022</v>
      </c>
      <c r="DA43" s="373">
        <f t="shared" si="71"/>
        <v>-8611.7441030298723</v>
      </c>
      <c r="DB43" s="373">
        <f t="shared" si="71"/>
        <v>-7719.009771479854</v>
      </c>
      <c r="DC43" s="373">
        <f t="shared" si="71"/>
        <v>-8788.4379104803702</v>
      </c>
      <c r="DD43" s="373">
        <f t="shared" si="71"/>
        <v>-7877.5797313172288</v>
      </c>
      <c r="DE43" s="373">
        <f t="shared" si="71"/>
        <v>-8968.3324827401211</v>
      </c>
      <c r="DF43" s="373">
        <f t="shared" si="71"/>
        <v>-8039.0037056628425</v>
      </c>
      <c r="DG43" s="373">
        <f t="shared" si="71"/>
        <v>-9151.5263563020271</v>
      </c>
      <c r="DH43" s="373">
        <f t="shared" si="71"/>
        <v>0</v>
      </c>
      <c r="DI43" s="373">
        <f t="shared" si="71"/>
        <v>0</v>
      </c>
      <c r="DJ43" s="373">
        <f t="shared" si="71"/>
        <v>0</v>
      </c>
    </row>
    <row r="45" spans="1:114" x14ac:dyDescent="0.25">
      <c r="A45" s="2" t="s">
        <v>250</v>
      </c>
    </row>
    <row r="46" spans="1:114" x14ac:dyDescent="0.25">
      <c r="E46" s="284" t="str">
        <f xml:space="preserve"> InpC!E$52</f>
        <v>corporation tax</v>
      </c>
      <c r="F46" s="286">
        <f xml:space="preserve"> InpC!F$52</f>
        <v>0.3</v>
      </c>
      <c r="G46" s="284" t="str">
        <f xml:space="preserve"> InpC!G$52</f>
        <v>%</v>
      </c>
    </row>
    <row r="47" spans="1:114" s="272" customFormat="1" x14ac:dyDescent="0.25">
      <c r="A47" s="382"/>
      <c r="B47" s="382"/>
      <c r="C47" s="383"/>
      <c r="D47" s="243"/>
      <c r="E47" s="384" t="str">
        <f xml:space="preserve"> FinStat!E$16</f>
        <v>Profit before tax</v>
      </c>
      <c r="F47" s="384">
        <f xml:space="preserve"> FinStat!F$16</f>
        <v>0</v>
      </c>
      <c r="G47" s="384" t="str">
        <f xml:space="preserve"> FinStat!G$16</f>
        <v>$000s</v>
      </c>
      <c r="H47" s="384">
        <f xml:space="preserve"> FinStat!H$16</f>
        <v>1481059.7011052414</v>
      </c>
      <c r="I47" s="384">
        <f xml:space="preserve"> FinStat!I$16</f>
        <v>0</v>
      </c>
      <c r="J47" s="384">
        <f xml:space="preserve"> FinStat!J$16</f>
        <v>0</v>
      </c>
      <c r="K47" s="384">
        <f xml:space="preserve"> FinStat!K$16</f>
        <v>0</v>
      </c>
      <c r="L47" s="384">
        <f xml:space="preserve"> FinStat!L$16</f>
        <v>4379.1992591111102</v>
      </c>
      <c r="M47" s="384">
        <f xml:space="preserve"> FinStat!M$16</f>
        <v>3710.0865520010734</v>
      </c>
      <c r="N47" s="384">
        <f xml:space="preserve"> FinStat!N$16</f>
        <v>5292.1853009221277</v>
      </c>
      <c r="O47" s="384">
        <f xml:space="preserve"> FinStat!O$16</f>
        <v>4790.0295942754328</v>
      </c>
      <c r="P47" s="384">
        <f xml:space="preserve"> FinStat!P$16</f>
        <v>6005.4635515045011</v>
      </c>
      <c r="Q47" s="384">
        <f xml:space="preserve"> FinStat!Q$16</f>
        <v>4612.2501452965244</v>
      </c>
      <c r="R47" s="384">
        <f xml:space="preserve"> FinStat!R$16</f>
        <v>5838.9178252251168</v>
      </c>
      <c r="S47" s="384">
        <f xml:space="preserve"> FinStat!S$16</f>
        <v>5872.7380465197075</v>
      </c>
      <c r="T47" s="384">
        <f xml:space="preserve"> FinStat!T$16</f>
        <v>6257.4867686464404</v>
      </c>
      <c r="U47" s="384">
        <f xml:space="preserve"> FinStat!U$16</f>
        <v>5768.7668945428222</v>
      </c>
      <c r="V47" s="384">
        <f xml:space="preserve"> FinStat!V$16</f>
        <v>7206.2456082298831</v>
      </c>
      <c r="W47" s="384">
        <f xml:space="preserve"> FinStat!W$16</f>
        <v>6915.0264859776817</v>
      </c>
      <c r="X47" s="384">
        <f xml:space="preserve"> FinStat!X$16</f>
        <v>8424.715744063953</v>
      </c>
      <c r="Y47" s="384">
        <f xml:space="preserve"> FinStat!Y$16</f>
        <v>7143.0909261630923</v>
      </c>
      <c r="Z47" s="384">
        <f xml:space="preserve"> FinStat!Z$16</f>
        <v>8633.6344104677355</v>
      </c>
      <c r="AA47" s="384">
        <f xml:space="preserve"> FinStat!AA$16</f>
        <v>7377.6441705091265</v>
      </c>
      <c r="AB47" s="384">
        <f xml:space="preserve"> FinStat!AB$16</f>
        <v>8934.0793096601592</v>
      </c>
      <c r="AC47" s="384">
        <f xml:space="preserve"> FinStat!AC$16</f>
        <v>7639.8394941341403</v>
      </c>
      <c r="AD47" s="384">
        <f xml:space="preserve"> FinStat!AD$16</f>
        <v>9995.8475639028402</v>
      </c>
      <c r="AE47" s="384">
        <f xml:space="preserve"> FinStat!AE$16</f>
        <v>8630.9921772161942</v>
      </c>
      <c r="AF47" s="384">
        <f xml:space="preserve"> FinStat!AF$16</f>
        <v>10295.595744100645</v>
      </c>
      <c r="AG47" s="384">
        <f xml:space="preserve"> FinStat!AG$16</f>
        <v>8918.6077493441408</v>
      </c>
      <c r="AH47" s="384">
        <f xml:space="preserve"> FinStat!AH$16</f>
        <v>10093.483903059983</v>
      </c>
      <c r="AI47" s="384">
        <f xml:space="preserve"> FinStat!AI$16</f>
        <v>8695.7433329653595</v>
      </c>
      <c r="AJ47" s="384">
        <f xml:space="preserve"> FinStat!AJ$16</f>
        <v>10454.507346790837</v>
      </c>
      <c r="AK47" s="384">
        <f xml:space="preserve"> FinStat!AK$16</f>
        <v>9028.5100127683763</v>
      </c>
      <c r="AL47" s="384">
        <f xml:space="preserve"> FinStat!AL$16</f>
        <v>10795.066053176881</v>
      </c>
      <c r="AM47" s="384">
        <f xml:space="preserve"> FinStat!AM$16</f>
        <v>9323.5871909118505</v>
      </c>
      <c r="AN47" s="384">
        <f xml:space="preserve"> FinStat!AN$16</f>
        <v>11726.550935816404</v>
      </c>
      <c r="AO47" s="384">
        <f xml:space="preserve"> FinStat!AO$16</f>
        <v>10206.917381280819</v>
      </c>
      <c r="AP47" s="384">
        <f xml:space="preserve"> FinStat!AP$16</f>
        <v>12122.514390233391</v>
      </c>
      <c r="AQ47" s="384">
        <f xml:space="preserve"> FinStat!AQ$16</f>
        <v>10557.323932385887</v>
      </c>
      <c r="AR47" s="384">
        <f xml:space="preserve"> FinStat!AR$16</f>
        <v>12487.529146859946</v>
      </c>
      <c r="AS47" s="384">
        <f xml:space="preserve"> FinStat!AS$16</f>
        <v>10904.505101081697</v>
      </c>
      <c r="AT47" s="384">
        <f xml:space="preserve"> FinStat!AT$16</f>
        <v>12892.192792353295</v>
      </c>
      <c r="AU47" s="384">
        <f xml:space="preserve"> FinStat!AU$16</f>
        <v>11264.144407352127</v>
      </c>
      <c r="AV47" s="384">
        <f xml:space="preserve"> FinStat!AV$16</f>
        <v>13273.382095609813</v>
      </c>
      <c r="AW47" s="384">
        <f xml:space="preserve"> FinStat!AW$16</f>
        <v>11624.393650448608</v>
      </c>
      <c r="AX47" s="384">
        <f xml:space="preserve"> FinStat!AX$16</f>
        <v>14394.215280794466</v>
      </c>
      <c r="AY47" s="384">
        <f xml:space="preserve"> FinStat!AY$16</f>
        <v>12674.332028573233</v>
      </c>
      <c r="AZ47" s="384">
        <f xml:space="preserve"> FinStat!AZ$16</f>
        <v>14817.69120344465</v>
      </c>
      <c r="BA47" s="384">
        <f xml:space="preserve"> FinStat!BA$16</f>
        <v>13062.86381142436</v>
      </c>
      <c r="BB47" s="384">
        <f xml:space="preserve"> FinStat!BB$16</f>
        <v>15382.076950058417</v>
      </c>
      <c r="BC47" s="384">
        <f xml:space="preserve"> FinStat!BC$16</f>
        <v>13582.385397481681</v>
      </c>
      <c r="BD47" s="384">
        <f xml:space="preserve"> FinStat!BD$16</f>
        <v>15813.285232093807</v>
      </c>
      <c r="BE47" s="384">
        <f xml:space="preserve"> FinStat!BE$16</f>
        <v>13985.517535901703</v>
      </c>
      <c r="BF47" s="384">
        <f xml:space="preserve"> FinStat!BF$16</f>
        <v>16165.330620091863</v>
      </c>
      <c r="BG47" s="384">
        <f xml:space="preserve"> FinStat!BG$16</f>
        <v>14291.164080773291</v>
      </c>
      <c r="BH47" s="384">
        <f xml:space="preserve"> FinStat!BH$16</f>
        <v>15740.059971163839</v>
      </c>
      <c r="BI47" s="384">
        <f xml:space="preserve"> FinStat!BI$16</f>
        <v>15585.452025321689</v>
      </c>
      <c r="BJ47" s="384">
        <f xml:space="preserve"> FinStat!BJ$16</f>
        <v>16038.914680485092</v>
      </c>
      <c r="BK47" s="384">
        <f xml:space="preserve"> FinStat!BK$16</f>
        <v>15873.2689709475</v>
      </c>
      <c r="BL47" s="384">
        <f xml:space="preserve"> FinStat!BL$16</f>
        <v>16481.861993825336</v>
      </c>
      <c r="BM47" s="384">
        <f xml:space="preserve"> FinStat!BM$16</f>
        <v>16317.29840633045</v>
      </c>
      <c r="BN47" s="384">
        <f xml:space="preserve"> FinStat!BN$16</f>
        <v>16998.070733841636</v>
      </c>
      <c r="BO47" s="384">
        <f xml:space="preserve"> FinStat!BO$16</f>
        <v>16828.912496594574</v>
      </c>
      <c r="BP47" s="384">
        <f xml:space="preserve"> FinStat!BP$16</f>
        <v>17462.508439656271</v>
      </c>
      <c r="BQ47" s="384">
        <f xml:space="preserve"> FinStat!BQ$16</f>
        <v>16336.831727154224</v>
      </c>
      <c r="BR47" s="384">
        <f xml:space="preserve"> FinStat!BR$16</f>
        <v>18919.839119052092</v>
      </c>
      <c r="BS47" s="384">
        <f xml:space="preserve"> FinStat!BS$16</f>
        <v>16806.899679164257</v>
      </c>
      <c r="BT47" s="384">
        <f xml:space="preserve"> FinStat!BT$16</f>
        <v>19419.947463673681</v>
      </c>
      <c r="BU47" s="384">
        <f xml:space="preserve"> FinStat!BU$16</f>
        <v>17231.759087913313</v>
      </c>
      <c r="BV47" s="384">
        <f xml:space="preserve"> FinStat!BV$16</f>
        <v>19881.485908670948</v>
      </c>
      <c r="BW47" s="384">
        <f xml:space="preserve"> FinStat!BW$16</f>
        <v>14160.802535731296</v>
      </c>
      <c r="BX47" s="384">
        <f xml:space="preserve"> FinStat!BX$16</f>
        <v>12719.097550386761</v>
      </c>
      <c r="BY47" s="384">
        <f xml:space="preserve"> FinStat!BY$16</f>
        <v>14780.069263912579</v>
      </c>
      <c r="BZ47" s="384">
        <f xml:space="preserve"> FinStat!BZ$16</f>
        <v>13237.648588737611</v>
      </c>
      <c r="CA47" s="384">
        <f xml:space="preserve"> FinStat!CA$16</f>
        <v>16173.281139835628</v>
      </c>
      <c r="CB47" s="384">
        <f xml:space="preserve"> FinStat!CB$16</f>
        <v>14956.5769267344</v>
      </c>
      <c r="CC47" s="384">
        <f xml:space="preserve"> FinStat!CC$16</f>
        <v>17252.57085227123</v>
      </c>
      <c r="CD47" s="384">
        <f xml:space="preserve"> FinStat!CD$16</f>
        <v>14265.185913123016</v>
      </c>
      <c r="CE47" s="384">
        <f xml:space="preserve"> FinStat!CE$16</f>
        <v>16472.927060360314</v>
      </c>
      <c r="CF47" s="384">
        <f xml:space="preserve"> FinStat!CF$16</f>
        <v>16340.551264651949</v>
      </c>
      <c r="CG47" s="384">
        <f xml:space="preserve"> FinStat!CG$16</f>
        <v>16977.162453492383</v>
      </c>
      <c r="CH47" s="384">
        <f xml:space="preserve"> FinStat!CH$16</f>
        <v>15868.417465541846</v>
      </c>
      <c r="CI47" s="384">
        <f xml:space="preserve"> FinStat!CI$16</f>
        <v>18432.332213900998</v>
      </c>
      <c r="CJ47" s="384">
        <f xml:space="preserve"> FinStat!CJ$16</f>
        <v>17743.088652846804</v>
      </c>
      <c r="CK47" s="384">
        <f xml:space="preserve"> FinStat!CK$16</f>
        <v>20569.293761528512</v>
      </c>
      <c r="CL47" s="384">
        <f xml:space="preserve"> FinStat!CL$16</f>
        <v>17991.129421496145</v>
      </c>
      <c r="CM47" s="384">
        <f xml:space="preserve"> FinStat!CM$16</f>
        <v>20872.704078676987</v>
      </c>
      <c r="CN47" s="384">
        <f xml:space="preserve"> FinStat!CN$16</f>
        <v>18387.873228131386</v>
      </c>
      <c r="CO47" s="384">
        <f xml:space="preserve"> FinStat!CO$16</f>
        <v>21327.367535921563</v>
      </c>
      <c r="CP47" s="384">
        <f xml:space="preserve"> FinStat!CP$16</f>
        <v>18792.591585279995</v>
      </c>
      <c r="CQ47" s="384">
        <f xml:space="preserve"> FinStat!CQ$16</f>
        <v>23305.454307289678</v>
      </c>
      <c r="CR47" s="384">
        <f xml:space="preserve"> FinStat!CR$16</f>
        <v>20665.754914412071</v>
      </c>
      <c r="CS47" s="384">
        <f xml:space="preserve"> FinStat!CS$16</f>
        <v>23809.016044129356</v>
      </c>
      <c r="CT47" s="384">
        <f xml:space="preserve"> FinStat!CT$16</f>
        <v>21116.258693454911</v>
      </c>
      <c r="CU47" s="384">
        <f xml:space="preserve"> FinStat!CU$16</f>
        <v>24322.69937187952</v>
      </c>
      <c r="CV47" s="384">
        <f xml:space="preserve"> FinStat!CV$16</f>
        <v>21575.817598456502</v>
      </c>
      <c r="CW47" s="384">
        <f xml:space="preserve"> FinStat!CW$16</f>
        <v>24846.707734517455</v>
      </c>
      <c r="CX47" s="384">
        <f xml:space="preserve"> FinStat!CX$16</f>
        <v>22044.613637448652</v>
      </c>
      <c r="CY47" s="384">
        <f xml:space="preserve"> FinStat!CY$16</f>
        <v>25381.248665244413</v>
      </c>
      <c r="CZ47" s="384">
        <f xml:space="preserve"> FinStat!CZ$16</f>
        <v>22522.832476824529</v>
      </c>
      <c r="DA47" s="384">
        <f xml:space="preserve"> FinStat!DA$16</f>
        <v>27060.422324296487</v>
      </c>
      <c r="DB47" s="384">
        <f xml:space="preserve"> FinStat!DB$16</f>
        <v>24079.542365700618</v>
      </c>
      <c r="DC47" s="384">
        <f xml:space="preserve"> FinStat!DC$16</f>
        <v>27639.458918277982</v>
      </c>
      <c r="DD47" s="384">
        <f xml:space="preserve"> FinStat!DD$16</f>
        <v>24598.663272514379</v>
      </c>
      <c r="DE47" s="384">
        <f xml:space="preserve"> FinStat!DE$16</f>
        <v>28230.134147798541</v>
      </c>
      <c r="DF47" s="384">
        <f xml:space="preserve"> FinStat!DF$16</f>
        <v>25325.586930607707</v>
      </c>
      <c r="DG47" s="384">
        <f xml:space="preserve"> FinStat!DG$16</f>
        <v>29030.050370485078</v>
      </c>
      <c r="DH47" s="384">
        <f xml:space="preserve"> FinStat!DH$16</f>
        <v>-1.4239023787215247E-12</v>
      </c>
      <c r="DI47" s="384">
        <f xml:space="preserve"> FinStat!DI$16</f>
        <v>-1.4239023787215247E-12</v>
      </c>
      <c r="DJ47" s="384">
        <f xml:space="preserve"> FinStat!DJ$16</f>
        <v>-1.4084251789528123E-12</v>
      </c>
    </row>
    <row r="48" spans="1:114" s="124" customFormat="1" x14ac:dyDescent="0.25">
      <c r="A48" s="301"/>
      <c r="B48" s="301"/>
      <c r="C48" s="302"/>
      <c r="E48" s="303" t="s">
        <v>288</v>
      </c>
      <c r="F48" s="303"/>
      <c r="G48" s="303" t="str">
        <f>smu</f>
        <v>$ 000s</v>
      </c>
      <c r="H48" s="303"/>
      <c r="I48" s="303"/>
      <c r="J48" s="303">
        <f t="shared" ref="J48" si="72">J47*$F46</f>
        <v>0</v>
      </c>
      <c r="K48" s="303">
        <f t="shared" ref="K48" si="73">K47*$F46</f>
        <v>0</v>
      </c>
      <c r="L48" s="303">
        <f t="shared" ref="L48" si="74">L47*$F46</f>
        <v>1313.7597777333331</v>
      </c>
      <c r="M48" s="303">
        <f t="shared" ref="M48" si="75">M47*$F46</f>
        <v>1113.025965600322</v>
      </c>
      <c r="N48" s="303">
        <f t="shared" ref="N48" si="76">N47*$F46</f>
        <v>1587.6555902766383</v>
      </c>
      <c r="O48" s="303">
        <f t="shared" ref="O48" si="77">O47*$F46</f>
        <v>1437.0088782826299</v>
      </c>
      <c r="P48" s="303">
        <f t="shared" ref="P48" si="78">P47*$F46</f>
        <v>1801.6390654513502</v>
      </c>
      <c r="Q48" s="303">
        <f t="shared" ref="Q48" si="79">Q47*$F46</f>
        <v>1383.6750435889574</v>
      </c>
      <c r="R48" s="303">
        <f t="shared" ref="R48" si="80">R47*$F46</f>
        <v>1751.675347567535</v>
      </c>
      <c r="S48" s="303">
        <f t="shared" ref="S48" si="81">S47*$F46</f>
        <v>1761.8214139559122</v>
      </c>
      <c r="T48" s="303">
        <f t="shared" ref="T48" si="82">T47*$F46</f>
        <v>1877.2460305939321</v>
      </c>
      <c r="U48" s="303">
        <f t="shared" ref="U48" si="83">U47*$F46</f>
        <v>1730.6300683628467</v>
      </c>
      <c r="V48" s="303">
        <f t="shared" ref="V48" si="84">V47*$F46</f>
        <v>2161.8736824689649</v>
      </c>
      <c r="W48" s="303">
        <f t="shared" ref="W48" si="85">W47*$F46</f>
        <v>2074.5079457933043</v>
      </c>
      <c r="X48" s="303">
        <f t="shared" ref="X48" si="86">X47*$F46</f>
        <v>2527.4147232191858</v>
      </c>
      <c r="Y48" s="303">
        <f t="shared" ref="Y48" si="87">Y47*$F46</f>
        <v>2142.9272778489276</v>
      </c>
      <c r="Z48" s="303">
        <f t="shared" ref="Z48" si="88">Z47*$F46</f>
        <v>2590.0903231403204</v>
      </c>
      <c r="AA48" s="303">
        <f t="shared" ref="AA48" si="89">AA47*$F46</f>
        <v>2213.2932511527379</v>
      </c>
      <c r="AB48" s="303">
        <f t="shared" ref="AB48" si="90">AB47*$F46</f>
        <v>2680.2237928980476</v>
      </c>
      <c r="AC48" s="303">
        <f t="shared" ref="AC48" si="91">AC47*$F46</f>
        <v>2291.9518482402418</v>
      </c>
      <c r="AD48" s="303">
        <f t="shared" ref="AD48" si="92">AD47*$F46</f>
        <v>2998.7542691708518</v>
      </c>
      <c r="AE48" s="303">
        <f t="shared" ref="AE48" si="93">AE47*$F46</f>
        <v>2589.2976531648583</v>
      </c>
      <c r="AF48" s="303">
        <f t="shared" ref="AF48" si="94">AF47*$F46</f>
        <v>3088.6787232301936</v>
      </c>
      <c r="AG48" s="303">
        <f t="shared" ref="AG48" si="95">AG47*$F46</f>
        <v>2675.582324803242</v>
      </c>
      <c r="AH48" s="303">
        <f t="shared" ref="AH48" si="96">AH47*$F46</f>
        <v>3028.0451709179947</v>
      </c>
      <c r="AI48" s="303">
        <f t="shared" ref="AI48" si="97">AI47*$F46</f>
        <v>2608.7229998896078</v>
      </c>
      <c r="AJ48" s="303">
        <f t="shared" ref="AJ48" si="98">AJ47*$F46</f>
        <v>3136.3522040372509</v>
      </c>
      <c r="AK48" s="303">
        <f t="shared" ref="AK48" si="99">AK47*$F46</f>
        <v>2708.5530038305128</v>
      </c>
      <c r="AL48" s="303">
        <f t="shared" ref="AL48" si="100">AL47*$F46</f>
        <v>3238.5198159530642</v>
      </c>
      <c r="AM48" s="303">
        <f t="shared" ref="AM48" si="101">AM47*$F46</f>
        <v>2797.0761572735551</v>
      </c>
      <c r="AN48" s="303">
        <f t="shared" ref="AN48" si="102">AN47*$F46</f>
        <v>3517.9652807449211</v>
      </c>
      <c r="AO48" s="303">
        <f t="shared" ref="AO48" si="103">AO47*$F46</f>
        <v>3062.0752143842456</v>
      </c>
      <c r="AP48" s="303">
        <f t="shared" ref="AP48" si="104">AP47*$F46</f>
        <v>3636.7543170700174</v>
      </c>
      <c r="AQ48" s="303">
        <f t="shared" ref="AQ48" si="105">AQ47*$F46</f>
        <v>3167.1971797157662</v>
      </c>
      <c r="AR48" s="303">
        <f t="shared" ref="AR48" si="106">AR47*$F46</f>
        <v>3746.2587440579837</v>
      </c>
      <c r="AS48" s="303">
        <f t="shared" ref="AS48" si="107">AS47*$F46</f>
        <v>3271.351530324509</v>
      </c>
      <c r="AT48" s="303">
        <f t="shared" ref="AT48" si="108">AT47*$F46</f>
        <v>3867.6578377059882</v>
      </c>
      <c r="AU48" s="303">
        <f t="shared" ref="AU48" si="109">AU47*$F46</f>
        <v>3379.2433222056379</v>
      </c>
      <c r="AV48" s="303">
        <f t="shared" ref="AV48" si="110">AV47*$F46</f>
        <v>3982.014628682944</v>
      </c>
      <c r="AW48" s="303">
        <f t="shared" ref="AW48" si="111">AW47*$F46</f>
        <v>3487.3180951345826</v>
      </c>
      <c r="AX48" s="303">
        <f t="shared" ref="AX48" si="112">AX47*$F46</f>
        <v>4318.2645842383399</v>
      </c>
      <c r="AY48" s="303">
        <f t="shared" ref="AY48" si="113">AY47*$F46</f>
        <v>3802.2996085719697</v>
      </c>
      <c r="AZ48" s="303">
        <f t="shared" ref="AZ48" si="114">AZ47*$F46</f>
        <v>4445.307361033395</v>
      </c>
      <c r="BA48" s="303">
        <f t="shared" ref="BA48" si="115">BA47*$F46</f>
        <v>3918.859143427308</v>
      </c>
      <c r="BB48" s="303">
        <f t="shared" ref="BB48" si="116">BB47*$F46</f>
        <v>4614.6230850175252</v>
      </c>
      <c r="BC48" s="303">
        <f t="shared" ref="BC48" si="117">BC47*$F46</f>
        <v>4074.7156192445041</v>
      </c>
      <c r="BD48" s="303">
        <f t="shared" ref="BD48" si="118">BD47*$F46</f>
        <v>4743.985569628142</v>
      </c>
      <c r="BE48" s="303">
        <f t="shared" ref="BE48" si="119">BE47*$F46</f>
        <v>4195.6552607705107</v>
      </c>
      <c r="BF48" s="303">
        <f t="shared" ref="BF48" si="120">BF47*$F46</f>
        <v>4849.599186027559</v>
      </c>
      <c r="BG48" s="303">
        <f t="shared" ref="BG48" si="121">BG47*$F46</f>
        <v>4287.3492242319871</v>
      </c>
      <c r="BH48" s="303">
        <f t="shared" ref="BH48" si="122">BH47*$F46</f>
        <v>4722.0179913491511</v>
      </c>
      <c r="BI48" s="303">
        <f t="shared" ref="BI48" si="123">BI47*$F46</f>
        <v>4675.6356075965068</v>
      </c>
      <c r="BJ48" s="303">
        <f t="shared" ref="BJ48" si="124">BJ47*$F46</f>
        <v>4811.6744041455277</v>
      </c>
      <c r="BK48" s="303">
        <f t="shared" ref="BK48" si="125">BK47*$F46</f>
        <v>4761.9806912842496</v>
      </c>
      <c r="BL48" s="303">
        <f t="shared" ref="BL48" si="126">BL47*$F46</f>
        <v>4944.5585981476006</v>
      </c>
      <c r="BM48" s="303">
        <f t="shared" ref="BM48" si="127">BM47*$F46</f>
        <v>4895.1895218991349</v>
      </c>
      <c r="BN48" s="303">
        <f t="shared" ref="BN48" si="128">BN47*$F46</f>
        <v>5099.4212201524906</v>
      </c>
      <c r="BO48" s="303">
        <f t="shared" ref="BO48" si="129">BO47*$F46</f>
        <v>5048.6737489783718</v>
      </c>
      <c r="BP48" s="303">
        <f t="shared" ref="BP48" si="130">BP47*$F46</f>
        <v>5238.752531896881</v>
      </c>
      <c r="BQ48" s="303">
        <f t="shared" ref="BQ48" si="131">BQ47*$F46</f>
        <v>4901.0495181462666</v>
      </c>
      <c r="BR48" s="303">
        <f t="shared" ref="BR48" si="132">BR47*$F46</f>
        <v>5675.9517357156274</v>
      </c>
      <c r="BS48" s="303">
        <f t="shared" ref="BS48" si="133">BS47*$F46</f>
        <v>5042.0699037492768</v>
      </c>
      <c r="BT48" s="303">
        <f t="shared" ref="BT48" si="134">BT47*$F46</f>
        <v>5825.9842391021039</v>
      </c>
      <c r="BU48" s="303">
        <f t="shared" ref="BU48" si="135">BU47*$F46</f>
        <v>5169.5277263739936</v>
      </c>
      <c r="BV48" s="303">
        <f t="shared" ref="BV48" si="136">BV47*$F46</f>
        <v>5964.4457726012843</v>
      </c>
      <c r="BW48" s="303">
        <f t="shared" ref="BW48" si="137">BW47*$F46</f>
        <v>4248.2407607193891</v>
      </c>
      <c r="BX48" s="303">
        <f t="shared" ref="BX48" si="138">BX47*$F46</f>
        <v>3815.7292651160283</v>
      </c>
      <c r="BY48" s="303">
        <f t="shared" ref="BY48" si="139">BY47*$F46</f>
        <v>4434.0207791737739</v>
      </c>
      <c r="BZ48" s="303">
        <f t="shared" ref="BZ48" si="140">BZ47*$F46</f>
        <v>3971.2945766212833</v>
      </c>
      <c r="CA48" s="303">
        <f t="shared" ref="CA48" si="141">CA47*$F46</f>
        <v>4851.9843419506878</v>
      </c>
      <c r="CB48" s="303">
        <f t="shared" ref="CB48" si="142">CB47*$F46</f>
        <v>4486.9730780203199</v>
      </c>
      <c r="CC48" s="303">
        <f t="shared" ref="CC48" si="143">CC47*$F46</f>
        <v>5175.7712556813685</v>
      </c>
      <c r="CD48" s="303">
        <f t="shared" ref="CD48" si="144">CD47*$F46</f>
        <v>4279.5557739369042</v>
      </c>
      <c r="CE48" s="303">
        <f t="shared" ref="CE48" si="145">CE47*$F46</f>
        <v>4941.878118108094</v>
      </c>
      <c r="CF48" s="303">
        <f t="shared" ref="CF48" si="146">CF47*$F46</f>
        <v>4902.1653793955848</v>
      </c>
      <c r="CG48" s="303">
        <f t="shared" ref="CG48" si="147">CG47*$F46</f>
        <v>5093.1487360477149</v>
      </c>
      <c r="CH48" s="303">
        <f t="shared" ref="CH48" si="148">CH47*$F46</f>
        <v>4760.5252396625538</v>
      </c>
      <c r="CI48" s="303">
        <f t="shared" ref="CI48" si="149">CI47*$F46</f>
        <v>5529.699664170299</v>
      </c>
      <c r="CJ48" s="303">
        <f t="shared" ref="CJ48" si="150">CJ47*$F46</f>
        <v>5322.9265958540409</v>
      </c>
      <c r="CK48" s="303">
        <f t="shared" ref="CK48" si="151">CK47*$F46</f>
        <v>6170.7881284585537</v>
      </c>
      <c r="CL48" s="303">
        <f t="shared" ref="CL48" si="152">CL47*$F46</f>
        <v>5397.3388264488431</v>
      </c>
      <c r="CM48" s="303">
        <f t="shared" ref="CM48" si="153">CM47*$F46</f>
        <v>6261.8112236030956</v>
      </c>
      <c r="CN48" s="303">
        <f t="shared" ref="CN48" si="154">CN47*$F46</f>
        <v>5516.3619684394153</v>
      </c>
      <c r="CO48" s="303">
        <f t="shared" ref="CO48" si="155">CO47*$F46</f>
        <v>6398.2102607764691</v>
      </c>
      <c r="CP48" s="303">
        <f t="shared" ref="CP48" si="156">CP47*$F46</f>
        <v>5637.7774755839982</v>
      </c>
      <c r="CQ48" s="303">
        <f t="shared" ref="CQ48" si="157">CQ47*$F46</f>
        <v>6991.6362921869031</v>
      </c>
      <c r="CR48" s="303">
        <f t="shared" ref="CR48" si="158">CR47*$F46</f>
        <v>6199.726474323621</v>
      </c>
      <c r="CS48" s="303">
        <f t="shared" ref="CS48" si="159">CS47*$F46</f>
        <v>7142.7048132388063</v>
      </c>
      <c r="CT48" s="303">
        <f t="shared" ref="CT48" si="160">CT47*$F46</f>
        <v>6334.8776080364732</v>
      </c>
      <c r="CU48" s="303">
        <f t="shared" ref="CU48" si="161">CU47*$F46</f>
        <v>7296.8098115638559</v>
      </c>
      <c r="CV48" s="303">
        <f t="shared" ref="CV48" si="162">CV47*$F46</f>
        <v>6472.7452795369509</v>
      </c>
      <c r="CW48" s="303">
        <f t="shared" ref="CW48" si="163">CW47*$F46</f>
        <v>7454.0123203552357</v>
      </c>
      <c r="CX48" s="303">
        <f t="shared" ref="CX48" si="164">CX47*$F46</f>
        <v>6613.3840912345959</v>
      </c>
      <c r="CY48" s="303">
        <f t="shared" ref="CY48" si="165">CY47*$F46</f>
        <v>7614.3745995733234</v>
      </c>
      <c r="CZ48" s="303">
        <f t="shared" ref="CZ48" si="166">CZ47*$F46</f>
        <v>6756.849743047359</v>
      </c>
      <c r="DA48" s="303">
        <f t="shared" ref="DA48" si="167">DA47*$F46</f>
        <v>8118.1266972889462</v>
      </c>
      <c r="DB48" s="303">
        <f t="shared" ref="DB48" si="168">DB47*$F46</f>
        <v>7223.8627097101853</v>
      </c>
      <c r="DC48" s="303">
        <f t="shared" ref="DC48" si="169">DC47*$F46</f>
        <v>8291.8376754833935</v>
      </c>
      <c r="DD48" s="303">
        <f t="shared" ref="DD48" si="170">DD47*$F46</f>
        <v>7379.5989817543132</v>
      </c>
      <c r="DE48" s="303">
        <f t="shared" ref="DE48" si="171">DE47*$F46</f>
        <v>8469.0402443395615</v>
      </c>
      <c r="DF48" s="303">
        <f t="shared" ref="DF48" si="172">DF47*$F46</f>
        <v>7597.6760791823117</v>
      </c>
      <c r="DG48" s="303">
        <f t="shared" ref="DG48" si="173">DG47*$F46</f>
        <v>8709.0151111455234</v>
      </c>
      <c r="DH48" s="303">
        <f t="shared" ref="DH48" si="174">DH47*$F46</f>
        <v>-4.2717071361645739E-13</v>
      </c>
      <c r="DI48" s="303">
        <f t="shared" ref="DI48" si="175">DI47*$F46</f>
        <v>-4.2717071361645739E-13</v>
      </c>
      <c r="DJ48" s="303">
        <f t="shared" ref="DJ48" si="176">DJ47*$F46</f>
        <v>-4.2252755368584367E-13</v>
      </c>
    </row>
    <row r="49" spans="1:114" s="375" customFormat="1" ht="14.4" x14ac:dyDescent="0.25">
      <c r="A49" s="287"/>
      <c r="B49" s="287"/>
      <c r="C49" s="288"/>
      <c r="D49" s="289"/>
      <c r="E49" s="373" t="str">
        <f xml:space="preserve"> LEFT(E48, LEN(E48) - 4)</f>
        <v>Tax Expense</v>
      </c>
      <c r="F49" s="373"/>
      <c r="G49" s="374" t="s">
        <v>57</v>
      </c>
      <c r="H49" s="373">
        <f xml:space="preserve"> SUM(J49:BB49)</f>
        <v>-119527.19228076145</v>
      </c>
      <c r="I49" s="373"/>
      <c r="J49" s="373">
        <f t="shared" ref="J49:BU49" si="177" xml:space="preserve"> -1 * J48</f>
        <v>0</v>
      </c>
      <c r="K49" s="373">
        <f t="shared" si="177"/>
        <v>0</v>
      </c>
      <c r="L49" s="373">
        <f t="shared" si="177"/>
        <v>-1313.7597777333331</v>
      </c>
      <c r="M49" s="373">
        <f t="shared" si="177"/>
        <v>-1113.025965600322</v>
      </c>
      <c r="N49" s="373">
        <f t="shared" si="177"/>
        <v>-1587.6555902766383</v>
      </c>
      <c r="O49" s="373">
        <f t="shared" si="177"/>
        <v>-1437.0088782826299</v>
      </c>
      <c r="P49" s="373">
        <f t="shared" si="177"/>
        <v>-1801.6390654513502</v>
      </c>
      <c r="Q49" s="373">
        <f t="shared" si="177"/>
        <v>-1383.6750435889574</v>
      </c>
      <c r="R49" s="373">
        <f t="shared" si="177"/>
        <v>-1751.675347567535</v>
      </c>
      <c r="S49" s="373">
        <f t="shared" si="177"/>
        <v>-1761.8214139559122</v>
      </c>
      <c r="T49" s="373">
        <f t="shared" si="177"/>
        <v>-1877.2460305939321</v>
      </c>
      <c r="U49" s="373">
        <f t="shared" si="177"/>
        <v>-1730.6300683628467</v>
      </c>
      <c r="V49" s="373">
        <f t="shared" si="177"/>
        <v>-2161.8736824689649</v>
      </c>
      <c r="W49" s="373">
        <f t="shared" si="177"/>
        <v>-2074.5079457933043</v>
      </c>
      <c r="X49" s="373">
        <f t="shared" si="177"/>
        <v>-2527.4147232191858</v>
      </c>
      <c r="Y49" s="373">
        <f t="shared" si="177"/>
        <v>-2142.9272778489276</v>
      </c>
      <c r="Z49" s="373">
        <f t="shared" si="177"/>
        <v>-2590.0903231403204</v>
      </c>
      <c r="AA49" s="373">
        <f t="shared" si="177"/>
        <v>-2213.2932511527379</v>
      </c>
      <c r="AB49" s="373">
        <f t="shared" si="177"/>
        <v>-2680.2237928980476</v>
      </c>
      <c r="AC49" s="373">
        <f t="shared" si="177"/>
        <v>-2291.9518482402418</v>
      </c>
      <c r="AD49" s="373">
        <f t="shared" si="177"/>
        <v>-2998.7542691708518</v>
      </c>
      <c r="AE49" s="373">
        <f t="shared" si="177"/>
        <v>-2589.2976531648583</v>
      </c>
      <c r="AF49" s="373">
        <f t="shared" si="177"/>
        <v>-3088.6787232301936</v>
      </c>
      <c r="AG49" s="373">
        <f t="shared" si="177"/>
        <v>-2675.582324803242</v>
      </c>
      <c r="AH49" s="373">
        <f t="shared" si="177"/>
        <v>-3028.0451709179947</v>
      </c>
      <c r="AI49" s="373">
        <f t="shared" si="177"/>
        <v>-2608.7229998896078</v>
      </c>
      <c r="AJ49" s="373">
        <f t="shared" si="177"/>
        <v>-3136.3522040372509</v>
      </c>
      <c r="AK49" s="373">
        <f t="shared" si="177"/>
        <v>-2708.5530038305128</v>
      </c>
      <c r="AL49" s="373">
        <f t="shared" si="177"/>
        <v>-3238.5198159530642</v>
      </c>
      <c r="AM49" s="373">
        <f t="shared" si="177"/>
        <v>-2797.0761572735551</v>
      </c>
      <c r="AN49" s="373">
        <f t="shared" si="177"/>
        <v>-3517.9652807449211</v>
      </c>
      <c r="AO49" s="373">
        <f t="shared" si="177"/>
        <v>-3062.0752143842456</v>
      </c>
      <c r="AP49" s="373">
        <f t="shared" si="177"/>
        <v>-3636.7543170700174</v>
      </c>
      <c r="AQ49" s="373">
        <f t="shared" si="177"/>
        <v>-3167.1971797157662</v>
      </c>
      <c r="AR49" s="373">
        <f t="shared" si="177"/>
        <v>-3746.2587440579837</v>
      </c>
      <c r="AS49" s="373">
        <f t="shared" si="177"/>
        <v>-3271.351530324509</v>
      </c>
      <c r="AT49" s="373">
        <f t="shared" si="177"/>
        <v>-3867.6578377059882</v>
      </c>
      <c r="AU49" s="373">
        <f t="shared" si="177"/>
        <v>-3379.2433222056379</v>
      </c>
      <c r="AV49" s="373">
        <f t="shared" si="177"/>
        <v>-3982.014628682944</v>
      </c>
      <c r="AW49" s="373">
        <f t="shared" si="177"/>
        <v>-3487.3180951345826</v>
      </c>
      <c r="AX49" s="373">
        <f t="shared" si="177"/>
        <v>-4318.2645842383399</v>
      </c>
      <c r="AY49" s="373">
        <f t="shared" si="177"/>
        <v>-3802.2996085719697</v>
      </c>
      <c r="AZ49" s="373">
        <f t="shared" si="177"/>
        <v>-4445.307361033395</v>
      </c>
      <c r="BA49" s="373">
        <f t="shared" si="177"/>
        <v>-3918.859143427308</v>
      </c>
      <c r="BB49" s="373">
        <f t="shared" si="177"/>
        <v>-4614.6230850175252</v>
      </c>
      <c r="BC49" s="373">
        <f t="shared" si="177"/>
        <v>-4074.7156192445041</v>
      </c>
      <c r="BD49" s="373">
        <f t="shared" si="177"/>
        <v>-4743.985569628142</v>
      </c>
      <c r="BE49" s="373">
        <f t="shared" si="177"/>
        <v>-4195.6552607705107</v>
      </c>
      <c r="BF49" s="373">
        <f t="shared" si="177"/>
        <v>-4849.599186027559</v>
      </c>
      <c r="BG49" s="373">
        <f t="shared" si="177"/>
        <v>-4287.3492242319871</v>
      </c>
      <c r="BH49" s="373">
        <f t="shared" si="177"/>
        <v>-4722.0179913491511</v>
      </c>
      <c r="BI49" s="373">
        <f t="shared" si="177"/>
        <v>-4675.6356075965068</v>
      </c>
      <c r="BJ49" s="373">
        <f t="shared" si="177"/>
        <v>-4811.6744041455277</v>
      </c>
      <c r="BK49" s="373">
        <f t="shared" si="177"/>
        <v>-4761.9806912842496</v>
      </c>
      <c r="BL49" s="373">
        <f t="shared" si="177"/>
        <v>-4944.5585981476006</v>
      </c>
      <c r="BM49" s="373">
        <f t="shared" si="177"/>
        <v>-4895.1895218991349</v>
      </c>
      <c r="BN49" s="373">
        <f t="shared" si="177"/>
        <v>-5099.4212201524906</v>
      </c>
      <c r="BO49" s="373">
        <f t="shared" si="177"/>
        <v>-5048.6737489783718</v>
      </c>
      <c r="BP49" s="373">
        <f t="shared" si="177"/>
        <v>-5238.752531896881</v>
      </c>
      <c r="BQ49" s="373">
        <f t="shared" si="177"/>
        <v>-4901.0495181462666</v>
      </c>
      <c r="BR49" s="373">
        <f t="shared" si="177"/>
        <v>-5675.9517357156274</v>
      </c>
      <c r="BS49" s="373">
        <f t="shared" si="177"/>
        <v>-5042.0699037492768</v>
      </c>
      <c r="BT49" s="373">
        <f t="shared" si="177"/>
        <v>-5825.9842391021039</v>
      </c>
      <c r="BU49" s="373">
        <f t="shared" si="177"/>
        <v>-5169.5277263739936</v>
      </c>
      <c r="BV49" s="373">
        <f t="shared" ref="BV49:EC49" si="178" xml:space="preserve"> -1 * BV48</f>
        <v>-5964.4457726012843</v>
      </c>
      <c r="BW49" s="373">
        <f t="shared" si="178"/>
        <v>-4248.2407607193891</v>
      </c>
      <c r="BX49" s="373">
        <f t="shared" si="178"/>
        <v>-3815.7292651160283</v>
      </c>
      <c r="BY49" s="373">
        <f t="shared" si="178"/>
        <v>-4434.0207791737739</v>
      </c>
      <c r="BZ49" s="373">
        <f t="shared" si="178"/>
        <v>-3971.2945766212833</v>
      </c>
      <c r="CA49" s="373">
        <f t="shared" si="178"/>
        <v>-4851.9843419506878</v>
      </c>
      <c r="CB49" s="373">
        <f t="shared" si="178"/>
        <v>-4486.9730780203199</v>
      </c>
      <c r="CC49" s="373">
        <f t="shared" si="178"/>
        <v>-5175.7712556813685</v>
      </c>
      <c r="CD49" s="373">
        <f t="shared" si="178"/>
        <v>-4279.5557739369042</v>
      </c>
      <c r="CE49" s="373">
        <f t="shared" si="178"/>
        <v>-4941.878118108094</v>
      </c>
      <c r="CF49" s="373">
        <f t="shared" si="178"/>
        <v>-4902.1653793955848</v>
      </c>
      <c r="CG49" s="373">
        <f t="shared" si="178"/>
        <v>-5093.1487360477149</v>
      </c>
      <c r="CH49" s="373">
        <f t="shared" si="178"/>
        <v>-4760.5252396625538</v>
      </c>
      <c r="CI49" s="373">
        <f t="shared" si="178"/>
        <v>-5529.699664170299</v>
      </c>
      <c r="CJ49" s="373">
        <f t="shared" si="178"/>
        <v>-5322.9265958540409</v>
      </c>
      <c r="CK49" s="373">
        <f t="shared" si="178"/>
        <v>-6170.7881284585537</v>
      </c>
      <c r="CL49" s="373">
        <f t="shared" si="178"/>
        <v>-5397.3388264488431</v>
      </c>
      <c r="CM49" s="373">
        <f t="shared" si="178"/>
        <v>-6261.8112236030956</v>
      </c>
      <c r="CN49" s="373">
        <f t="shared" si="178"/>
        <v>-5516.3619684394153</v>
      </c>
      <c r="CO49" s="373">
        <f t="shared" si="178"/>
        <v>-6398.2102607764691</v>
      </c>
      <c r="CP49" s="373">
        <f t="shared" si="178"/>
        <v>-5637.7774755839982</v>
      </c>
      <c r="CQ49" s="373">
        <f t="shared" si="178"/>
        <v>-6991.6362921869031</v>
      </c>
      <c r="CR49" s="373">
        <f t="shared" si="178"/>
        <v>-6199.726474323621</v>
      </c>
      <c r="CS49" s="373">
        <f t="shared" si="178"/>
        <v>-7142.7048132388063</v>
      </c>
      <c r="CT49" s="373">
        <f t="shared" si="178"/>
        <v>-6334.8776080364732</v>
      </c>
      <c r="CU49" s="373">
        <f t="shared" si="178"/>
        <v>-7296.8098115638559</v>
      </c>
      <c r="CV49" s="373">
        <f t="shared" si="178"/>
        <v>-6472.7452795369509</v>
      </c>
      <c r="CW49" s="373">
        <f t="shared" si="178"/>
        <v>-7454.0123203552357</v>
      </c>
      <c r="CX49" s="373">
        <f t="shared" si="178"/>
        <v>-6613.3840912345959</v>
      </c>
      <c r="CY49" s="373">
        <f t="shared" si="178"/>
        <v>-7614.3745995733234</v>
      </c>
      <c r="CZ49" s="373">
        <f t="shared" si="178"/>
        <v>-6756.849743047359</v>
      </c>
      <c r="DA49" s="373">
        <f t="shared" si="178"/>
        <v>-8118.1266972889462</v>
      </c>
      <c r="DB49" s="373">
        <f t="shared" si="178"/>
        <v>-7223.8627097101853</v>
      </c>
      <c r="DC49" s="373">
        <f t="shared" si="178"/>
        <v>-8291.8376754833935</v>
      </c>
      <c r="DD49" s="373">
        <f t="shared" si="178"/>
        <v>-7379.5989817543132</v>
      </c>
      <c r="DE49" s="373">
        <f t="shared" si="178"/>
        <v>-8469.0402443395615</v>
      </c>
      <c r="DF49" s="373">
        <f t="shared" si="178"/>
        <v>-7597.6760791823117</v>
      </c>
      <c r="DG49" s="373">
        <f t="shared" si="178"/>
        <v>-8709.0151111455234</v>
      </c>
      <c r="DH49" s="373">
        <f t="shared" si="178"/>
        <v>4.2717071361645739E-13</v>
      </c>
      <c r="DI49" s="373">
        <f t="shared" si="178"/>
        <v>4.2717071361645739E-13</v>
      </c>
      <c r="DJ49" s="373">
        <f t="shared" si="178"/>
        <v>4.2252755368584367E-13</v>
      </c>
    </row>
    <row r="51" spans="1:114" x14ac:dyDescent="0.25">
      <c r="A51" s="2" t="s">
        <v>251</v>
      </c>
    </row>
    <row r="52" spans="1:114" ht="14.4" x14ac:dyDescent="0.25">
      <c r="A52" s="129"/>
      <c r="B52" s="129"/>
      <c r="C52" s="130"/>
      <c r="D52" s="131"/>
      <c r="E52" s="131" t="s">
        <v>252</v>
      </c>
      <c r="F52" s="131">
        <v>0</v>
      </c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Q52" s="131"/>
      <c r="R52" s="131"/>
      <c r="S52" s="131"/>
      <c r="T52" s="131"/>
      <c r="U52" s="131"/>
      <c r="V52" s="131"/>
      <c r="W52" s="131"/>
      <c r="X52" s="131"/>
      <c r="Y52" s="131"/>
      <c r="Z52" s="131"/>
      <c r="AA52" s="131"/>
      <c r="AB52" s="131"/>
      <c r="AC52" s="131"/>
      <c r="AD52" s="131"/>
      <c r="AE52" s="131"/>
      <c r="AF52" s="131"/>
      <c r="AG52" s="131"/>
      <c r="AH52" s="131"/>
      <c r="AI52" s="131"/>
      <c r="AJ52" s="131"/>
      <c r="AK52" s="131"/>
      <c r="AL52" s="131"/>
      <c r="AM52" s="131"/>
      <c r="AN52" s="131"/>
      <c r="AO52" s="131"/>
      <c r="AP52" s="131"/>
      <c r="AQ52" s="131"/>
      <c r="AR52" s="131"/>
      <c r="AS52" s="131"/>
      <c r="AT52" s="131"/>
      <c r="AU52" s="131"/>
      <c r="AV52" s="131"/>
      <c r="AW52" s="131"/>
      <c r="AX52" s="131"/>
      <c r="AY52" s="131"/>
      <c r="AZ52" s="131"/>
      <c r="BA52" s="131"/>
      <c r="BB52" s="131"/>
      <c r="BC52" s="131"/>
      <c r="BD52" s="131"/>
      <c r="BE52" s="131"/>
      <c r="BF52" s="131"/>
      <c r="BG52" s="131"/>
      <c r="BH52" s="131"/>
      <c r="BI52" s="131"/>
      <c r="BJ52" s="131"/>
      <c r="BK52" s="131"/>
      <c r="BL52" s="131"/>
      <c r="BM52" s="131"/>
      <c r="BN52" s="131"/>
      <c r="BO52" s="131"/>
      <c r="BP52" s="131"/>
      <c r="BQ52" s="131"/>
      <c r="BR52" s="131"/>
      <c r="BS52" s="131"/>
      <c r="BT52" s="131"/>
      <c r="BU52" s="131"/>
      <c r="BV52" s="131"/>
      <c r="BW52" s="131"/>
      <c r="BX52" s="131"/>
      <c r="BY52" s="131"/>
      <c r="BZ52" s="131"/>
      <c r="CA52" s="131"/>
      <c r="CB52" s="131"/>
      <c r="CC52" s="131"/>
      <c r="CD52" s="131"/>
      <c r="CE52" s="131"/>
      <c r="CF52" s="131"/>
      <c r="CG52" s="131"/>
      <c r="CH52" s="131"/>
      <c r="CI52" s="131"/>
      <c r="CJ52" s="131"/>
      <c r="CK52" s="131"/>
      <c r="CL52" s="131"/>
      <c r="CM52" s="131"/>
      <c r="CN52" s="131"/>
      <c r="CO52" s="131"/>
      <c r="CP52" s="131"/>
      <c r="CQ52" s="131"/>
      <c r="CR52" s="131"/>
      <c r="CS52" s="131"/>
      <c r="CT52" s="131"/>
      <c r="CU52" s="131"/>
      <c r="CV52" s="131"/>
      <c r="CW52" s="131"/>
      <c r="CX52" s="131"/>
      <c r="CY52" s="131"/>
      <c r="CZ52" s="131"/>
      <c r="DA52" s="131"/>
      <c r="DB52" s="131"/>
      <c r="DC52" s="131"/>
      <c r="DD52" s="131"/>
      <c r="DE52" s="131"/>
      <c r="DF52" s="131"/>
      <c r="DG52" s="131"/>
      <c r="DH52" s="131"/>
      <c r="DI52" s="131"/>
      <c r="DJ52" s="131"/>
    </row>
    <row r="53" spans="1:114" s="118" customFormat="1" ht="14.4" x14ac:dyDescent="0.25">
      <c r="A53" s="7"/>
      <c r="B53" s="7"/>
      <c r="C53" s="8"/>
      <c r="D53" s="10"/>
      <c r="E53" s="279" t="str">
        <f>Time!E$34</f>
        <v>Acquisition / initial balance date flag</v>
      </c>
      <c r="F53" s="279">
        <f>Time!F$34</f>
        <v>0</v>
      </c>
      <c r="G53" s="279" t="str">
        <f>Time!G$34</f>
        <v>flag</v>
      </c>
      <c r="H53" s="279">
        <f>Time!H$34</f>
        <v>1</v>
      </c>
      <c r="I53" s="279">
        <f>Time!I$34</f>
        <v>0</v>
      </c>
      <c r="J53" s="279">
        <f>Time!J$34</f>
        <v>0</v>
      </c>
      <c r="K53" s="279">
        <f>Time!K$34</f>
        <v>1</v>
      </c>
      <c r="L53" s="279">
        <f>Time!L$34</f>
        <v>0</v>
      </c>
      <c r="M53" s="279">
        <f>Time!M$34</f>
        <v>0</v>
      </c>
      <c r="N53" s="279">
        <f>Time!N$34</f>
        <v>0</v>
      </c>
      <c r="O53" s="279">
        <f>Time!O$34</f>
        <v>0</v>
      </c>
      <c r="P53" s="279">
        <f>Time!P$34</f>
        <v>0</v>
      </c>
      <c r="Q53" s="279">
        <f>Time!Q$34</f>
        <v>0</v>
      </c>
      <c r="R53" s="279">
        <f>Time!R$34</f>
        <v>0</v>
      </c>
      <c r="S53" s="279">
        <f>Time!S$34</f>
        <v>0</v>
      </c>
      <c r="T53" s="279">
        <f>Time!T$34</f>
        <v>0</v>
      </c>
      <c r="U53" s="279">
        <f>Time!U$34</f>
        <v>0</v>
      </c>
      <c r="V53" s="279">
        <f>Time!V$34</f>
        <v>0</v>
      </c>
      <c r="W53" s="279">
        <f>Time!W$34</f>
        <v>0</v>
      </c>
      <c r="X53" s="279">
        <f>Time!X$34</f>
        <v>0</v>
      </c>
      <c r="Y53" s="279">
        <f>Time!Y$34</f>
        <v>0</v>
      </c>
      <c r="Z53" s="279">
        <f>Time!Z$34</f>
        <v>0</v>
      </c>
      <c r="AA53" s="279">
        <f>Time!AA$34</f>
        <v>0</v>
      </c>
      <c r="AB53" s="279">
        <f>Time!AB$34</f>
        <v>0</v>
      </c>
      <c r="AC53" s="279">
        <f>Time!AC$34</f>
        <v>0</v>
      </c>
      <c r="AD53" s="279">
        <f>Time!AD$34</f>
        <v>0</v>
      </c>
      <c r="AE53" s="279">
        <f>Time!AE$34</f>
        <v>0</v>
      </c>
      <c r="AF53" s="279">
        <f>Time!AF$34</f>
        <v>0</v>
      </c>
      <c r="AG53" s="279">
        <f>Time!AG$34</f>
        <v>0</v>
      </c>
      <c r="AH53" s="279">
        <f>Time!AH$34</f>
        <v>0</v>
      </c>
      <c r="AI53" s="279">
        <f>Time!AI$34</f>
        <v>0</v>
      </c>
      <c r="AJ53" s="279">
        <f>Time!AJ$34</f>
        <v>0</v>
      </c>
      <c r="AK53" s="279">
        <f>Time!AK$34</f>
        <v>0</v>
      </c>
      <c r="AL53" s="279">
        <f>Time!AL$34</f>
        <v>0</v>
      </c>
      <c r="AM53" s="279">
        <f>Time!AM$34</f>
        <v>0</v>
      </c>
      <c r="AN53" s="279">
        <f>Time!AN$34</f>
        <v>0</v>
      </c>
      <c r="AO53" s="279">
        <f>Time!AO$34</f>
        <v>0</v>
      </c>
      <c r="AP53" s="279">
        <f>Time!AP$34</f>
        <v>0</v>
      </c>
      <c r="AQ53" s="279">
        <f>Time!AQ$34</f>
        <v>0</v>
      </c>
      <c r="AR53" s="279">
        <f>Time!AR$34</f>
        <v>0</v>
      </c>
      <c r="AS53" s="279">
        <f>Time!AS$34</f>
        <v>0</v>
      </c>
      <c r="AT53" s="279">
        <f>Time!AT$34</f>
        <v>0</v>
      </c>
      <c r="AU53" s="279">
        <f>Time!AU$34</f>
        <v>0</v>
      </c>
      <c r="AV53" s="279">
        <f>Time!AV$34</f>
        <v>0</v>
      </c>
      <c r="AW53" s="279">
        <f>Time!AW$34</f>
        <v>0</v>
      </c>
      <c r="AX53" s="279">
        <f>Time!AX$34</f>
        <v>0</v>
      </c>
      <c r="AY53" s="279">
        <f>Time!AY$34</f>
        <v>0</v>
      </c>
      <c r="AZ53" s="279">
        <f>Time!AZ$34</f>
        <v>0</v>
      </c>
      <c r="BA53" s="279">
        <f>Time!BA$34</f>
        <v>0</v>
      </c>
      <c r="BB53" s="279">
        <f>Time!BB$34</f>
        <v>0</v>
      </c>
      <c r="BC53" s="279">
        <f>Time!BC$34</f>
        <v>0</v>
      </c>
      <c r="BD53" s="279">
        <f>Time!BD$34</f>
        <v>0</v>
      </c>
      <c r="BE53" s="279">
        <f>Time!BE$34</f>
        <v>0</v>
      </c>
      <c r="BF53" s="279">
        <f>Time!BF$34</f>
        <v>0</v>
      </c>
      <c r="BG53" s="279">
        <f>Time!BG$34</f>
        <v>0</v>
      </c>
      <c r="BH53" s="279">
        <f>Time!BH$34</f>
        <v>0</v>
      </c>
      <c r="BI53" s="279">
        <f>Time!BI$34</f>
        <v>0</v>
      </c>
      <c r="BJ53" s="279">
        <f>Time!BJ$34</f>
        <v>0</v>
      </c>
      <c r="BK53" s="279">
        <f>Time!BK$34</f>
        <v>0</v>
      </c>
      <c r="BL53" s="279">
        <f>Time!BL$34</f>
        <v>0</v>
      </c>
      <c r="BM53" s="279">
        <f>Time!BM$34</f>
        <v>0</v>
      </c>
      <c r="BN53" s="279">
        <f>Time!BN$34</f>
        <v>0</v>
      </c>
      <c r="BO53" s="279">
        <f>Time!BO$34</f>
        <v>0</v>
      </c>
      <c r="BP53" s="279">
        <f>Time!BP$34</f>
        <v>0</v>
      </c>
      <c r="BQ53" s="279">
        <f>Time!BQ$34</f>
        <v>0</v>
      </c>
      <c r="BR53" s="279">
        <f>Time!BR$34</f>
        <v>0</v>
      </c>
      <c r="BS53" s="279">
        <f>Time!BS$34</f>
        <v>0</v>
      </c>
      <c r="BT53" s="279">
        <f>Time!BT$34</f>
        <v>0</v>
      </c>
      <c r="BU53" s="279">
        <f>Time!BU$34</f>
        <v>0</v>
      </c>
      <c r="BV53" s="279">
        <f>Time!BV$34</f>
        <v>0</v>
      </c>
      <c r="BW53" s="279">
        <f>Time!BW$34</f>
        <v>0</v>
      </c>
      <c r="BX53" s="279">
        <f>Time!BX$34</f>
        <v>0</v>
      </c>
      <c r="BY53" s="279">
        <f>Time!BY$34</f>
        <v>0</v>
      </c>
      <c r="BZ53" s="279">
        <f>Time!BZ$34</f>
        <v>0</v>
      </c>
      <c r="CA53" s="279">
        <f>Time!CA$34</f>
        <v>0</v>
      </c>
      <c r="CB53" s="279">
        <f>Time!CB$34</f>
        <v>0</v>
      </c>
      <c r="CC53" s="279">
        <f>Time!CC$34</f>
        <v>0</v>
      </c>
      <c r="CD53" s="279">
        <f>Time!CD$34</f>
        <v>0</v>
      </c>
      <c r="CE53" s="279">
        <f>Time!CE$34</f>
        <v>0</v>
      </c>
      <c r="CF53" s="279">
        <f>Time!CF$34</f>
        <v>0</v>
      </c>
      <c r="CG53" s="279">
        <f>Time!CG$34</f>
        <v>0</v>
      </c>
      <c r="CH53" s="279">
        <f>Time!CH$34</f>
        <v>0</v>
      </c>
      <c r="CI53" s="279">
        <f>Time!CI$34</f>
        <v>0</v>
      </c>
      <c r="CJ53" s="279">
        <f>Time!CJ$34</f>
        <v>0</v>
      </c>
      <c r="CK53" s="279">
        <f>Time!CK$34</f>
        <v>0</v>
      </c>
      <c r="CL53" s="279">
        <f>Time!CL$34</f>
        <v>0</v>
      </c>
      <c r="CM53" s="279">
        <f>Time!CM$34</f>
        <v>0</v>
      </c>
      <c r="CN53" s="279">
        <f>Time!CN$34</f>
        <v>0</v>
      </c>
      <c r="CO53" s="279">
        <f>Time!CO$34</f>
        <v>0</v>
      </c>
      <c r="CP53" s="279">
        <f>Time!CP$34</f>
        <v>0</v>
      </c>
      <c r="CQ53" s="279">
        <f>Time!CQ$34</f>
        <v>0</v>
      </c>
      <c r="CR53" s="279">
        <f>Time!CR$34</f>
        <v>0</v>
      </c>
      <c r="CS53" s="279">
        <f>Time!CS$34</f>
        <v>0</v>
      </c>
      <c r="CT53" s="279">
        <f>Time!CT$34</f>
        <v>0</v>
      </c>
      <c r="CU53" s="279">
        <f>Time!CU$34</f>
        <v>0</v>
      </c>
      <c r="CV53" s="279">
        <f>Time!CV$34</f>
        <v>0</v>
      </c>
      <c r="CW53" s="279">
        <f>Time!CW$34</f>
        <v>0</v>
      </c>
      <c r="CX53" s="279">
        <f>Time!CX$34</f>
        <v>0</v>
      </c>
      <c r="CY53" s="279">
        <f>Time!CY$34</f>
        <v>0</v>
      </c>
      <c r="CZ53" s="279">
        <f>Time!CZ$34</f>
        <v>0</v>
      </c>
      <c r="DA53" s="279">
        <f>Time!DA$34</f>
        <v>0</v>
      </c>
      <c r="DB53" s="279">
        <f>Time!DB$34</f>
        <v>0</v>
      </c>
      <c r="DC53" s="279">
        <f>Time!DC$34</f>
        <v>0</v>
      </c>
      <c r="DD53" s="279">
        <f>Time!DD$34</f>
        <v>0</v>
      </c>
      <c r="DE53" s="279">
        <f>Time!DE$34</f>
        <v>0</v>
      </c>
      <c r="DF53" s="279">
        <f>Time!DF$34</f>
        <v>0</v>
      </c>
      <c r="DG53" s="279">
        <f>Time!DG$34</f>
        <v>0</v>
      </c>
      <c r="DH53" s="279">
        <f>Time!DH$34</f>
        <v>0</v>
      </c>
      <c r="DI53" s="279">
        <f>Time!DI$34</f>
        <v>0</v>
      </c>
      <c r="DJ53" s="279">
        <f>Time!DJ$34</f>
        <v>0</v>
      </c>
    </row>
    <row r="54" spans="1:114" ht="14.4" x14ac:dyDescent="0.25">
      <c r="A54" s="7"/>
      <c r="B54" s="7"/>
      <c r="C54" s="8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</row>
    <row r="55" spans="1:114" ht="14.4" x14ac:dyDescent="0.25">
      <c r="A55" s="7"/>
      <c r="B55" s="7"/>
      <c r="C55" s="8"/>
      <c r="D55" s="10"/>
      <c r="E55" s="10" t="s">
        <v>253</v>
      </c>
      <c r="F55" s="10"/>
      <c r="G55" s="10" t="s">
        <v>57</v>
      </c>
      <c r="H55" s="10"/>
      <c r="I55" s="10"/>
      <c r="J55" s="10">
        <f t="shared" ref="J55:BU55" si="179" xml:space="preserve"> I58</f>
        <v>0</v>
      </c>
      <c r="K55" s="10">
        <f t="shared" si="179"/>
        <v>0</v>
      </c>
      <c r="L55" s="10">
        <f t="shared" si="179"/>
        <v>0</v>
      </c>
      <c r="M55" s="10">
        <f t="shared" si="179"/>
        <v>1313.7597777333331</v>
      </c>
      <c r="N55" s="10">
        <f t="shared" si="179"/>
        <v>2426.7857433336549</v>
      </c>
      <c r="O55" s="10">
        <f t="shared" si="179"/>
        <v>4014.4413336102934</v>
      </c>
      <c r="P55" s="10">
        <f t="shared" si="179"/>
        <v>5451.4502118929231</v>
      </c>
      <c r="Q55" s="10">
        <f t="shared" si="179"/>
        <v>7253.0892773442738</v>
      </c>
      <c r="R55" s="10">
        <f t="shared" si="179"/>
        <v>8636.7643209332309</v>
      </c>
      <c r="S55" s="10">
        <f t="shared" si="179"/>
        <v>10388.439668500767</v>
      </c>
      <c r="T55" s="10">
        <f t="shared" si="179"/>
        <v>11930.949945058597</v>
      </c>
      <c r="U55" s="10">
        <f t="shared" si="179"/>
        <v>13008.402447805667</v>
      </c>
      <c r="V55" s="10">
        <f t="shared" si="179"/>
        <v>14008.732325415383</v>
      </c>
      <c r="W55" s="10">
        <f t="shared" si="179"/>
        <v>14935.795709144613</v>
      </c>
      <c r="X55" s="10">
        <f t="shared" si="179"/>
        <v>15793.255923687382</v>
      </c>
      <c r="Y55" s="10">
        <f t="shared" si="179"/>
        <v>16584.593127503013</v>
      </c>
      <c r="Z55" s="10">
        <f t="shared" si="179"/>
        <v>17313.113471127865</v>
      </c>
      <c r="AA55" s="10">
        <f t="shared" si="179"/>
        <v>17994.814940428616</v>
      </c>
      <c r="AB55" s="10">
        <f t="shared" si="179"/>
        <v>18617.574193407188</v>
      </c>
      <c r="AC55" s="10">
        <f t="shared" si="179"/>
        <v>19184.338340879687</v>
      </c>
      <c r="AD55" s="10">
        <f t="shared" si="179"/>
        <v>19697.907138121416</v>
      </c>
      <c r="AE55" s="10">
        <f t="shared" si="179"/>
        <v>20169.511781215344</v>
      </c>
      <c r="AF55" s="10">
        <f t="shared" si="179"/>
        <v>20591.607620726005</v>
      </c>
      <c r="AG55" s="10">
        <f t="shared" si="179"/>
        <v>20966.67009683256</v>
      </c>
      <c r="AH55" s="10">
        <f t="shared" si="179"/>
        <v>21297.05087770522</v>
      </c>
      <c r="AI55" s="10">
        <f t="shared" si="179"/>
        <v>21755.059236075598</v>
      </c>
      <c r="AJ55" s="10">
        <f t="shared" si="179"/>
        <v>22160.742364497382</v>
      </c>
      <c r="AK55" s="10">
        <f t="shared" si="179"/>
        <v>22516.716524468004</v>
      </c>
      <c r="AL55" s="10">
        <f t="shared" si="179"/>
        <v>22825.467164410016</v>
      </c>
      <c r="AM55" s="10">
        <f t="shared" si="179"/>
        <v>23095.784031753425</v>
      </c>
      <c r="AN55" s="10">
        <f t="shared" si="179"/>
        <v>23322.356672271017</v>
      </c>
      <c r="AO55" s="10">
        <f t="shared" si="179"/>
        <v>23507.372297304082</v>
      </c>
      <c r="AP55" s="10">
        <f t="shared" si="179"/>
        <v>23652.908757626847</v>
      </c>
      <c r="AQ55" s="10">
        <f t="shared" si="179"/>
        <v>23763.082868617686</v>
      </c>
      <c r="AR55" s="10">
        <f t="shared" si="179"/>
        <v>23837.25203345748</v>
      </c>
      <c r="AS55" s="10">
        <f t="shared" si="179"/>
        <v>23877.216499453782</v>
      </c>
      <c r="AT55" s="10">
        <f t="shared" si="179"/>
        <v>23884.68650154876</v>
      </c>
      <c r="AU55" s="10">
        <f t="shared" si="179"/>
        <v>23863.429620080344</v>
      </c>
      <c r="AV55" s="10">
        <f t="shared" si="179"/>
        <v>23812.47148494099</v>
      </c>
      <c r="AW55" s="10">
        <f t="shared" si="179"/>
        <v>23733.297158814243</v>
      </c>
      <c r="AX55" s="10">
        <f t="shared" si="179"/>
        <v>23627.31745124947</v>
      </c>
      <c r="AY55" s="10">
        <f t="shared" si="179"/>
        <v>23504.444059890004</v>
      </c>
      <c r="AZ55" s="10">
        <f t="shared" si="179"/>
        <v>23355.878811782724</v>
      </c>
      <c r="BA55" s="10">
        <f t="shared" si="179"/>
        <v>23182.906299765018</v>
      </c>
      <c r="BB55" s="10">
        <f t="shared" si="179"/>
        <v>22986.746887032408</v>
      </c>
      <c r="BC55" s="10">
        <f t="shared" si="179"/>
        <v>22800.702775763497</v>
      </c>
      <c r="BD55" s="10">
        <f t="shared" si="179"/>
        <v>22593.732486599383</v>
      </c>
      <c r="BE55" s="10">
        <f t="shared" si="179"/>
        <v>22366.882328434825</v>
      </c>
      <c r="BF55" s="10">
        <f t="shared" si="179"/>
        <v>22121.146294719849</v>
      </c>
      <c r="BG55" s="10">
        <f t="shared" si="179"/>
        <v>21878.897250660546</v>
      </c>
      <c r="BH55" s="10">
        <f t="shared" si="179"/>
        <v>21619.603703916993</v>
      </c>
      <c r="BI55" s="10">
        <f t="shared" si="179"/>
        <v>21344.117879623402</v>
      </c>
      <c r="BJ55" s="10">
        <f t="shared" si="179"/>
        <v>21053.249391657271</v>
      </c>
      <c r="BK55" s="10">
        <f t="shared" si="179"/>
        <v>20758.481658916513</v>
      </c>
      <c r="BL55" s="10">
        <f t="shared" si="179"/>
        <v>20449.831072211291</v>
      </c>
      <c r="BM55" s="10">
        <f t="shared" si="179"/>
        <v>20127.991774239825</v>
      </c>
      <c r="BN55" s="10">
        <f t="shared" si="179"/>
        <v>19793.623200565427</v>
      </c>
      <c r="BO55" s="10">
        <f t="shared" si="179"/>
        <v>19463.423243544676</v>
      </c>
      <c r="BP55" s="10">
        <f t="shared" si="179"/>
        <v>19121.915615202026</v>
      </c>
      <c r="BQ55" s="10">
        <f t="shared" si="179"/>
        <v>18769.665699103578</v>
      </c>
      <c r="BR55" s="10">
        <f t="shared" si="179"/>
        <v>18407.210609637121</v>
      </c>
      <c r="BS55" s="10">
        <f t="shared" si="179"/>
        <v>18040.4177483282</v>
      </c>
      <c r="BT55" s="10">
        <f t="shared" si="179"/>
        <v>17664.41471805465</v>
      </c>
      <c r="BU55" s="10">
        <f t="shared" si="179"/>
        <v>17279.662027264701</v>
      </c>
      <c r="BV55" s="10">
        <f t="shared" ref="BV55:DJ55" si="180" xml:space="preserve"> BU58</f>
        <v>16886.597158984176</v>
      </c>
      <c r="BW55" s="10">
        <f t="shared" si="180"/>
        <v>16490.992864944739</v>
      </c>
      <c r="BX55" s="10">
        <f t="shared" si="180"/>
        <v>16087.886830720061</v>
      </c>
      <c r="BY55" s="10">
        <f t="shared" si="180"/>
        <v>15677.654143319396</v>
      </c>
      <c r="BZ55" s="10">
        <f t="shared" si="180"/>
        <v>15260.651135401547</v>
      </c>
      <c r="CA55" s="10">
        <f t="shared" si="180"/>
        <v>14858.644894420946</v>
      </c>
      <c r="CB55" s="10">
        <f t="shared" si="180"/>
        <v>14450.528439173584</v>
      </c>
      <c r="CC55" s="10">
        <f t="shared" si="180"/>
        <v>14036.607280372802</v>
      </c>
      <c r="CD55" s="10">
        <f t="shared" si="180"/>
        <v>13617.171653196267</v>
      </c>
      <c r="CE55" s="10">
        <f t="shared" si="180"/>
        <v>13192.49728106277</v>
      </c>
      <c r="CF55" s="10">
        <f t="shared" si="180"/>
        <v>12762.846101220159</v>
      </c>
      <c r="CG55" s="10">
        <f t="shared" si="180"/>
        <v>12328.466954053889</v>
      </c>
      <c r="CH55" s="10">
        <f t="shared" si="180"/>
        <v>11889.596237930142</v>
      </c>
      <c r="CI55" s="10">
        <f t="shared" si="180"/>
        <v>11446.458531296794</v>
      </c>
      <c r="CJ55" s="10">
        <f t="shared" si="180"/>
        <v>10999.26718367932</v>
      </c>
      <c r="CK55" s="10">
        <f t="shared" si="180"/>
        <v>10548.224877126933</v>
      </c>
      <c r="CL55" s="10">
        <f t="shared" si="180"/>
        <v>10093.524159586375</v>
      </c>
      <c r="CM55" s="10">
        <f t="shared" si="180"/>
        <v>9635.3479516070583</v>
      </c>
      <c r="CN55" s="10">
        <f t="shared" si="180"/>
        <v>9173.8700277109165</v>
      </c>
      <c r="CO55" s="10">
        <f t="shared" si="180"/>
        <v>8709.2554736937891</v>
      </c>
      <c r="CP55" s="10">
        <f t="shared" si="180"/>
        <v>8241.6611210617302</v>
      </c>
      <c r="CQ55" s="10">
        <f t="shared" si="180"/>
        <v>7771.2359597454852</v>
      </c>
      <c r="CR55" s="10">
        <f t="shared" si="180"/>
        <v>7298.1215301792636</v>
      </c>
      <c r="CS55" s="10">
        <f t="shared" si="180"/>
        <v>6822.4522957755635</v>
      </c>
      <c r="CT55" s="10">
        <f t="shared" si="180"/>
        <v>6344.3559967762585</v>
      </c>
      <c r="CU55" s="10">
        <f t="shared" si="180"/>
        <v>5863.9539864111302</v>
      </c>
      <c r="CV55" s="10">
        <f t="shared" si="180"/>
        <v>5381.3615502484672</v>
      </c>
      <c r="CW55" s="10">
        <f t="shared" si="180"/>
        <v>4896.6882095781493</v>
      </c>
      <c r="CX55" s="10">
        <f t="shared" si="180"/>
        <v>4410.0380096255567</v>
      </c>
      <c r="CY55" s="10">
        <f t="shared" si="180"/>
        <v>3921.509793354805</v>
      </c>
      <c r="CZ55" s="10">
        <f t="shared" si="180"/>
        <v>3431.1974615818008</v>
      </c>
      <c r="DA55" s="10">
        <f t="shared" si="180"/>
        <v>2939.1902200816576</v>
      </c>
      <c r="DB55" s="10">
        <f t="shared" si="180"/>
        <v>2445.5728143407323</v>
      </c>
      <c r="DC55" s="10">
        <f t="shared" si="180"/>
        <v>1950.4257525710636</v>
      </c>
      <c r="DD55" s="10">
        <f t="shared" si="180"/>
        <v>1453.8255175740869</v>
      </c>
      <c r="DE55" s="10">
        <f t="shared" si="180"/>
        <v>955.84476801117216</v>
      </c>
      <c r="DF55" s="10">
        <f t="shared" si="180"/>
        <v>456.5525296106116</v>
      </c>
      <c r="DG55" s="10">
        <f t="shared" si="180"/>
        <v>15.224903130080747</v>
      </c>
      <c r="DH55" s="10">
        <f t="shared" si="180"/>
        <v>-427.28634202642206</v>
      </c>
      <c r="DI55" s="10">
        <f t="shared" si="180"/>
        <v>-427.28634202642252</v>
      </c>
      <c r="DJ55" s="10">
        <f t="shared" si="180"/>
        <v>-427.28634202642297</v>
      </c>
    </row>
    <row r="56" spans="1:114" ht="14.4" x14ac:dyDescent="0.25">
      <c r="A56" s="7"/>
      <c r="B56" s="7"/>
      <c r="C56" s="8"/>
      <c r="D56" s="9" t="s">
        <v>74</v>
      </c>
      <c r="E56" s="380" t="str">
        <f t="shared" ref="E56:AJ56" si="181" xml:space="preserve"> E$48</f>
        <v>Tax Expense pos</v>
      </c>
      <c r="F56" s="380">
        <f t="shared" si="181"/>
        <v>0</v>
      </c>
      <c r="G56" s="380" t="str">
        <f t="shared" si="181"/>
        <v>$ 000s</v>
      </c>
      <c r="H56" s="380">
        <f t="shared" si="181"/>
        <v>0</v>
      </c>
      <c r="I56" s="380">
        <f t="shared" si="181"/>
        <v>0</v>
      </c>
      <c r="J56" s="380">
        <f t="shared" si="181"/>
        <v>0</v>
      </c>
      <c r="K56" s="380">
        <f t="shared" si="181"/>
        <v>0</v>
      </c>
      <c r="L56" s="380">
        <f t="shared" si="181"/>
        <v>1313.7597777333331</v>
      </c>
      <c r="M56" s="380">
        <f t="shared" si="181"/>
        <v>1113.025965600322</v>
      </c>
      <c r="N56" s="380">
        <f t="shared" si="181"/>
        <v>1587.6555902766383</v>
      </c>
      <c r="O56" s="380">
        <f t="shared" si="181"/>
        <v>1437.0088782826299</v>
      </c>
      <c r="P56" s="380">
        <f t="shared" si="181"/>
        <v>1801.6390654513502</v>
      </c>
      <c r="Q56" s="380">
        <f t="shared" si="181"/>
        <v>1383.6750435889574</v>
      </c>
      <c r="R56" s="380">
        <f t="shared" si="181"/>
        <v>1751.675347567535</v>
      </c>
      <c r="S56" s="380">
        <f t="shared" si="181"/>
        <v>1761.8214139559122</v>
      </c>
      <c r="T56" s="380">
        <f t="shared" si="181"/>
        <v>1877.2460305939321</v>
      </c>
      <c r="U56" s="380">
        <f t="shared" si="181"/>
        <v>1730.6300683628467</v>
      </c>
      <c r="V56" s="380">
        <f t="shared" si="181"/>
        <v>2161.8736824689649</v>
      </c>
      <c r="W56" s="380">
        <f t="shared" si="181"/>
        <v>2074.5079457933043</v>
      </c>
      <c r="X56" s="380">
        <f t="shared" si="181"/>
        <v>2527.4147232191858</v>
      </c>
      <c r="Y56" s="380">
        <f t="shared" si="181"/>
        <v>2142.9272778489276</v>
      </c>
      <c r="Z56" s="380">
        <f t="shared" si="181"/>
        <v>2590.0903231403204</v>
      </c>
      <c r="AA56" s="380">
        <f t="shared" si="181"/>
        <v>2213.2932511527379</v>
      </c>
      <c r="AB56" s="380">
        <f t="shared" si="181"/>
        <v>2680.2237928980476</v>
      </c>
      <c r="AC56" s="380">
        <f t="shared" si="181"/>
        <v>2291.9518482402418</v>
      </c>
      <c r="AD56" s="380">
        <f t="shared" si="181"/>
        <v>2998.7542691708518</v>
      </c>
      <c r="AE56" s="380">
        <f t="shared" si="181"/>
        <v>2589.2976531648583</v>
      </c>
      <c r="AF56" s="380">
        <f t="shared" si="181"/>
        <v>3088.6787232301936</v>
      </c>
      <c r="AG56" s="380">
        <f t="shared" si="181"/>
        <v>2675.582324803242</v>
      </c>
      <c r="AH56" s="380">
        <f t="shared" si="181"/>
        <v>3028.0451709179947</v>
      </c>
      <c r="AI56" s="380">
        <f t="shared" si="181"/>
        <v>2608.7229998896078</v>
      </c>
      <c r="AJ56" s="380">
        <f t="shared" si="181"/>
        <v>3136.3522040372509</v>
      </c>
      <c r="AK56" s="380">
        <f t="shared" ref="AK56:BP56" si="182" xml:space="preserve"> AK$48</f>
        <v>2708.5530038305128</v>
      </c>
      <c r="AL56" s="380">
        <f t="shared" si="182"/>
        <v>3238.5198159530642</v>
      </c>
      <c r="AM56" s="380">
        <f t="shared" si="182"/>
        <v>2797.0761572735551</v>
      </c>
      <c r="AN56" s="380">
        <f t="shared" si="182"/>
        <v>3517.9652807449211</v>
      </c>
      <c r="AO56" s="380">
        <f t="shared" si="182"/>
        <v>3062.0752143842456</v>
      </c>
      <c r="AP56" s="380">
        <f t="shared" si="182"/>
        <v>3636.7543170700174</v>
      </c>
      <c r="AQ56" s="380">
        <f t="shared" si="182"/>
        <v>3167.1971797157662</v>
      </c>
      <c r="AR56" s="380">
        <f t="shared" si="182"/>
        <v>3746.2587440579837</v>
      </c>
      <c r="AS56" s="380">
        <f t="shared" si="182"/>
        <v>3271.351530324509</v>
      </c>
      <c r="AT56" s="380">
        <f t="shared" si="182"/>
        <v>3867.6578377059882</v>
      </c>
      <c r="AU56" s="380">
        <f t="shared" si="182"/>
        <v>3379.2433222056379</v>
      </c>
      <c r="AV56" s="380">
        <f t="shared" si="182"/>
        <v>3982.014628682944</v>
      </c>
      <c r="AW56" s="380">
        <f t="shared" si="182"/>
        <v>3487.3180951345826</v>
      </c>
      <c r="AX56" s="380">
        <f t="shared" si="182"/>
        <v>4318.2645842383399</v>
      </c>
      <c r="AY56" s="380">
        <f t="shared" si="182"/>
        <v>3802.2996085719697</v>
      </c>
      <c r="AZ56" s="380">
        <f t="shared" si="182"/>
        <v>4445.307361033395</v>
      </c>
      <c r="BA56" s="380">
        <f t="shared" si="182"/>
        <v>3918.859143427308</v>
      </c>
      <c r="BB56" s="380">
        <f t="shared" si="182"/>
        <v>4614.6230850175252</v>
      </c>
      <c r="BC56" s="380">
        <f t="shared" si="182"/>
        <v>4074.7156192445041</v>
      </c>
      <c r="BD56" s="380">
        <f t="shared" si="182"/>
        <v>4743.985569628142</v>
      </c>
      <c r="BE56" s="380">
        <f t="shared" si="182"/>
        <v>4195.6552607705107</v>
      </c>
      <c r="BF56" s="380">
        <f t="shared" si="182"/>
        <v>4849.599186027559</v>
      </c>
      <c r="BG56" s="380">
        <f t="shared" si="182"/>
        <v>4287.3492242319871</v>
      </c>
      <c r="BH56" s="380">
        <f t="shared" si="182"/>
        <v>4722.0179913491511</v>
      </c>
      <c r="BI56" s="380">
        <f t="shared" si="182"/>
        <v>4675.6356075965068</v>
      </c>
      <c r="BJ56" s="380">
        <f t="shared" si="182"/>
        <v>4811.6744041455277</v>
      </c>
      <c r="BK56" s="380">
        <f t="shared" si="182"/>
        <v>4761.9806912842496</v>
      </c>
      <c r="BL56" s="380">
        <f t="shared" si="182"/>
        <v>4944.5585981476006</v>
      </c>
      <c r="BM56" s="380">
        <f t="shared" si="182"/>
        <v>4895.1895218991349</v>
      </c>
      <c r="BN56" s="380">
        <f t="shared" si="182"/>
        <v>5099.4212201524906</v>
      </c>
      <c r="BO56" s="380">
        <f t="shared" si="182"/>
        <v>5048.6737489783718</v>
      </c>
      <c r="BP56" s="380">
        <f t="shared" si="182"/>
        <v>5238.752531896881</v>
      </c>
      <c r="BQ56" s="380">
        <f t="shared" ref="BQ56:CV56" si="183" xml:space="preserve"> BQ$48</f>
        <v>4901.0495181462666</v>
      </c>
      <c r="BR56" s="380">
        <f t="shared" si="183"/>
        <v>5675.9517357156274</v>
      </c>
      <c r="BS56" s="380">
        <f t="shared" si="183"/>
        <v>5042.0699037492768</v>
      </c>
      <c r="BT56" s="380">
        <f t="shared" si="183"/>
        <v>5825.9842391021039</v>
      </c>
      <c r="BU56" s="380">
        <f t="shared" si="183"/>
        <v>5169.5277263739936</v>
      </c>
      <c r="BV56" s="380">
        <f t="shared" si="183"/>
        <v>5964.4457726012843</v>
      </c>
      <c r="BW56" s="380">
        <f t="shared" si="183"/>
        <v>4248.2407607193891</v>
      </c>
      <c r="BX56" s="380">
        <f t="shared" si="183"/>
        <v>3815.7292651160283</v>
      </c>
      <c r="BY56" s="380">
        <f t="shared" si="183"/>
        <v>4434.0207791737739</v>
      </c>
      <c r="BZ56" s="380">
        <f t="shared" si="183"/>
        <v>3971.2945766212833</v>
      </c>
      <c r="CA56" s="380">
        <f t="shared" si="183"/>
        <v>4851.9843419506878</v>
      </c>
      <c r="CB56" s="380">
        <f t="shared" si="183"/>
        <v>4486.9730780203199</v>
      </c>
      <c r="CC56" s="380">
        <f t="shared" si="183"/>
        <v>5175.7712556813685</v>
      </c>
      <c r="CD56" s="380">
        <f t="shared" si="183"/>
        <v>4279.5557739369042</v>
      </c>
      <c r="CE56" s="380">
        <f t="shared" si="183"/>
        <v>4941.878118108094</v>
      </c>
      <c r="CF56" s="380">
        <f t="shared" si="183"/>
        <v>4902.1653793955848</v>
      </c>
      <c r="CG56" s="380">
        <f t="shared" si="183"/>
        <v>5093.1487360477149</v>
      </c>
      <c r="CH56" s="380">
        <f t="shared" si="183"/>
        <v>4760.5252396625538</v>
      </c>
      <c r="CI56" s="380">
        <f t="shared" si="183"/>
        <v>5529.699664170299</v>
      </c>
      <c r="CJ56" s="380">
        <f t="shared" si="183"/>
        <v>5322.9265958540409</v>
      </c>
      <c r="CK56" s="380">
        <f t="shared" si="183"/>
        <v>6170.7881284585537</v>
      </c>
      <c r="CL56" s="380">
        <f t="shared" si="183"/>
        <v>5397.3388264488431</v>
      </c>
      <c r="CM56" s="380">
        <f t="shared" si="183"/>
        <v>6261.8112236030956</v>
      </c>
      <c r="CN56" s="380">
        <f t="shared" si="183"/>
        <v>5516.3619684394153</v>
      </c>
      <c r="CO56" s="380">
        <f t="shared" si="183"/>
        <v>6398.2102607764691</v>
      </c>
      <c r="CP56" s="380">
        <f t="shared" si="183"/>
        <v>5637.7774755839982</v>
      </c>
      <c r="CQ56" s="380">
        <f t="shared" si="183"/>
        <v>6991.6362921869031</v>
      </c>
      <c r="CR56" s="380">
        <f t="shared" si="183"/>
        <v>6199.726474323621</v>
      </c>
      <c r="CS56" s="380">
        <f t="shared" si="183"/>
        <v>7142.7048132388063</v>
      </c>
      <c r="CT56" s="380">
        <f t="shared" si="183"/>
        <v>6334.8776080364732</v>
      </c>
      <c r="CU56" s="380">
        <f t="shared" si="183"/>
        <v>7296.8098115638559</v>
      </c>
      <c r="CV56" s="380">
        <f t="shared" si="183"/>
        <v>6472.7452795369509</v>
      </c>
      <c r="CW56" s="380">
        <f t="shared" ref="CW56:DJ56" si="184" xml:space="preserve"> CW$48</f>
        <v>7454.0123203552357</v>
      </c>
      <c r="CX56" s="380">
        <f t="shared" si="184"/>
        <v>6613.3840912345959</v>
      </c>
      <c r="CY56" s="380">
        <f t="shared" si="184"/>
        <v>7614.3745995733234</v>
      </c>
      <c r="CZ56" s="380">
        <f t="shared" si="184"/>
        <v>6756.849743047359</v>
      </c>
      <c r="DA56" s="380">
        <f t="shared" si="184"/>
        <v>8118.1266972889462</v>
      </c>
      <c r="DB56" s="380">
        <f t="shared" si="184"/>
        <v>7223.8627097101853</v>
      </c>
      <c r="DC56" s="380">
        <f t="shared" si="184"/>
        <v>8291.8376754833935</v>
      </c>
      <c r="DD56" s="380">
        <f t="shared" si="184"/>
        <v>7379.5989817543132</v>
      </c>
      <c r="DE56" s="380">
        <f t="shared" si="184"/>
        <v>8469.0402443395615</v>
      </c>
      <c r="DF56" s="380">
        <f t="shared" si="184"/>
        <v>7597.6760791823117</v>
      </c>
      <c r="DG56" s="380">
        <f t="shared" si="184"/>
        <v>8709.0151111455234</v>
      </c>
      <c r="DH56" s="380">
        <f t="shared" si="184"/>
        <v>-4.2717071361645739E-13</v>
      </c>
      <c r="DI56" s="380">
        <f t="shared" si="184"/>
        <v>-4.2717071361645739E-13</v>
      </c>
      <c r="DJ56" s="380">
        <f t="shared" si="184"/>
        <v>-4.2252755368584367E-13</v>
      </c>
    </row>
    <row r="57" spans="1:114" ht="14.4" x14ac:dyDescent="0.25">
      <c r="A57" s="7"/>
      <c r="B57" s="7"/>
      <c r="C57" s="8"/>
      <c r="D57" s="9" t="s">
        <v>52</v>
      </c>
      <c r="E57" s="380" t="str">
        <f t="shared" ref="E57:AJ57" si="185" xml:space="preserve"> E$42</f>
        <v>Tax Paid pos</v>
      </c>
      <c r="F57" s="380">
        <f t="shared" si="185"/>
        <v>0</v>
      </c>
      <c r="G57" s="380" t="str">
        <f t="shared" si="185"/>
        <v>$ 000s</v>
      </c>
      <c r="H57" s="380">
        <f t="shared" si="185"/>
        <v>0</v>
      </c>
      <c r="I57" s="380">
        <f t="shared" si="185"/>
        <v>0</v>
      </c>
      <c r="J57" s="380">
        <f t="shared" si="185"/>
        <v>0</v>
      </c>
      <c r="K57" s="380">
        <f t="shared" si="185"/>
        <v>0</v>
      </c>
      <c r="L57" s="380">
        <f t="shared" si="185"/>
        <v>0</v>
      </c>
      <c r="M57" s="380">
        <f t="shared" si="185"/>
        <v>0</v>
      </c>
      <c r="N57" s="380">
        <f t="shared" si="185"/>
        <v>0</v>
      </c>
      <c r="O57" s="380">
        <f t="shared" si="185"/>
        <v>0</v>
      </c>
      <c r="P57" s="380">
        <f t="shared" si="185"/>
        <v>0</v>
      </c>
      <c r="Q57" s="380">
        <f t="shared" si="185"/>
        <v>0</v>
      </c>
      <c r="R57" s="380">
        <f t="shared" si="185"/>
        <v>0</v>
      </c>
      <c r="S57" s="380">
        <f t="shared" si="185"/>
        <v>219.31113739808302</v>
      </c>
      <c r="T57" s="380">
        <f t="shared" si="185"/>
        <v>799.79352784686159</v>
      </c>
      <c r="U57" s="380">
        <f t="shared" si="185"/>
        <v>730.30019075312987</v>
      </c>
      <c r="V57" s="380">
        <f t="shared" si="185"/>
        <v>1234.8102987397338</v>
      </c>
      <c r="W57" s="380">
        <f t="shared" si="185"/>
        <v>1217.0477312505348</v>
      </c>
      <c r="X57" s="380">
        <f t="shared" si="185"/>
        <v>1736.0775194035548</v>
      </c>
      <c r="Y57" s="380">
        <f t="shared" si="185"/>
        <v>1414.4069342240782</v>
      </c>
      <c r="Z57" s="380">
        <f t="shared" si="185"/>
        <v>1908.3888538395706</v>
      </c>
      <c r="AA57" s="380">
        <f t="shared" si="185"/>
        <v>1590.5339981741683</v>
      </c>
      <c r="AB57" s="380">
        <f t="shared" si="185"/>
        <v>2113.4596454255493</v>
      </c>
      <c r="AC57" s="380">
        <f t="shared" si="185"/>
        <v>1778.3830509985114</v>
      </c>
      <c r="AD57" s="380">
        <f t="shared" si="185"/>
        <v>2527.1496260769227</v>
      </c>
      <c r="AE57" s="380">
        <f t="shared" si="185"/>
        <v>2167.2018136541965</v>
      </c>
      <c r="AF57" s="380">
        <f t="shared" si="185"/>
        <v>2713.6162471236366</v>
      </c>
      <c r="AG57" s="380">
        <f t="shared" si="185"/>
        <v>2345.2015439305842</v>
      </c>
      <c r="AH57" s="380">
        <f t="shared" si="185"/>
        <v>2570.0368125476166</v>
      </c>
      <c r="AI57" s="380">
        <f t="shared" si="185"/>
        <v>2203.0398714678236</v>
      </c>
      <c r="AJ57" s="380">
        <f t="shared" si="185"/>
        <v>2780.378044066631</v>
      </c>
      <c r="AK57" s="380">
        <f t="shared" ref="AK57:BP57" si="186" xml:space="preserve"> AK$42</f>
        <v>2399.8023638884993</v>
      </c>
      <c r="AL57" s="380">
        <f t="shared" si="186"/>
        <v>2968.2029486096549</v>
      </c>
      <c r="AM57" s="380">
        <f t="shared" si="186"/>
        <v>2570.5035167559627</v>
      </c>
      <c r="AN57" s="380">
        <f t="shared" si="186"/>
        <v>3332.9496557118546</v>
      </c>
      <c r="AO57" s="380">
        <f t="shared" si="186"/>
        <v>2916.5387540614797</v>
      </c>
      <c r="AP57" s="380">
        <f t="shared" si="186"/>
        <v>3526.5802060791793</v>
      </c>
      <c r="AQ57" s="380">
        <f t="shared" si="186"/>
        <v>3093.0280148759734</v>
      </c>
      <c r="AR57" s="380">
        <f t="shared" si="186"/>
        <v>3706.2942780616845</v>
      </c>
      <c r="AS57" s="380">
        <f t="shared" si="186"/>
        <v>3263.8815282295282</v>
      </c>
      <c r="AT57" s="380">
        <f t="shared" si="186"/>
        <v>3888.9147191744032</v>
      </c>
      <c r="AU57" s="380">
        <f t="shared" si="186"/>
        <v>3430.2014573449933</v>
      </c>
      <c r="AV57" s="380">
        <f t="shared" si="186"/>
        <v>4061.1889548096924</v>
      </c>
      <c r="AW57" s="380">
        <f t="shared" si="186"/>
        <v>3593.2978026993542</v>
      </c>
      <c r="AX57" s="380">
        <f t="shared" si="186"/>
        <v>4441.1379755978051</v>
      </c>
      <c r="AY57" s="380">
        <f t="shared" si="186"/>
        <v>3950.8648566792517</v>
      </c>
      <c r="AZ57" s="380">
        <f t="shared" si="186"/>
        <v>4618.2798730511022</v>
      </c>
      <c r="BA57" s="380">
        <f t="shared" si="186"/>
        <v>4115.0185561599192</v>
      </c>
      <c r="BB57" s="380">
        <f t="shared" si="186"/>
        <v>4800.6671962864384</v>
      </c>
      <c r="BC57" s="380">
        <f t="shared" si="186"/>
        <v>4281.6859084086182</v>
      </c>
      <c r="BD57" s="380">
        <f t="shared" si="186"/>
        <v>4970.8357277926971</v>
      </c>
      <c r="BE57" s="380">
        <f t="shared" si="186"/>
        <v>4441.3912944854847</v>
      </c>
      <c r="BF57" s="380">
        <f t="shared" si="186"/>
        <v>5091.8482300868591</v>
      </c>
      <c r="BG57" s="380">
        <f t="shared" si="186"/>
        <v>4546.6427709755408</v>
      </c>
      <c r="BH57" s="380">
        <f t="shared" si="186"/>
        <v>4997.5038156427454</v>
      </c>
      <c r="BI57" s="380">
        <f t="shared" si="186"/>
        <v>4966.5040955626382</v>
      </c>
      <c r="BJ57" s="380">
        <f t="shared" si="186"/>
        <v>5106.442136886285</v>
      </c>
      <c r="BK57" s="380">
        <f t="shared" si="186"/>
        <v>5070.6312779894733</v>
      </c>
      <c r="BL57" s="380">
        <f t="shared" si="186"/>
        <v>5266.397896119066</v>
      </c>
      <c r="BM57" s="380">
        <f t="shared" si="186"/>
        <v>5229.5580955735313</v>
      </c>
      <c r="BN57" s="380">
        <f t="shared" si="186"/>
        <v>5429.6211771732424</v>
      </c>
      <c r="BO57" s="380">
        <f t="shared" si="186"/>
        <v>5390.1813773210188</v>
      </c>
      <c r="BP57" s="380">
        <f t="shared" si="186"/>
        <v>5591.0024479953281</v>
      </c>
      <c r="BQ57" s="380">
        <f t="shared" ref="BQ57:CV57" si="187" xml:space="preserve"> BQ$42</f>
        <v>5263.5046076127237</v>
      </c>
      <c r="BR57" s="380">
        <f t="shared" si="187"/>
        <v>6042.7445970245508</v>
      </c>
      <c r="BS57" s="380">
        <f t="shared" si="187"/>
        <v>5418.0729340228299</v>
      </c>
      <c r="BT57" s="380">
        <f t="shared" si="187"/>
        <v>6210.736929892053</v>
      </c>
      <c r="BU57" s="380">
        <f t="shared" si="187"/>
        <v>5562.5925946545203</v>
      </c>
      <c r="BV57" s="380">
        <f t="shared" si="187"/>
        <v>6360.0500666407188</v>
      </c>
      <c r="BW57" s="380">
        <f t="shared" si="187"/>
        <v>4651.3467949440683</v>
      </c>
      <c r="BX57" s="380">
        <f t="shared" si="187"/>
        <v>4225.9619525166918</v>
      </c>
      <c r="BY57" s="380">
        <f t="shared" si="187"/>
        <v>4851.0237870916226</v>
      </c>
      <c r="BZ57" s="380">
        <f t="shared" si="187"/>
        <v>4373.3008176018866</v>
      </c>
      <c r="CA57" s="380">
        <f t="shared" si="187"/>
        <v>5260.1007971980516</v>
      </c>
      <c r="CB57" s="380">
        <f t="shared" si="187"/>
        <v>4900.8942368211037</v>
      </c>
      <c r="CC57" s="380">
        <f t="shared" si="187"/>
        <v>5595.206882857904</v>
      </c>
      <c r="CD57" s="380">
        <f t="shared" si="187"/>
        <v>4704.2301460704011</v>
      </c>
      <c r="CE57" s="380">
        <f t="shared" si="187"/>
        <v>5371.5292979507058</v>
      </c>
      <c r="CF57" s="380">
        <f t="shared" si="187"/>
        <v>5336.5445265618555</v>
      </c>
      <c r="CG57" s="380">
        <f t="shared" si="187"/>
        <v>5532.019452171462</v>
      </c>
      <c r="CH57" s="380">
        <f t="shared" si="187"/>
        <v>5203.6629462959027</v>
      </c>
      <c r="CI57" s="380">
        <f t="shared" si="187"/>
        <v>5976.8910117877704</v>
      </c>
      <c r="CJ57" s="380">
        <f t="shared" si="187"/>
        <v>5773.9689024064282</v>
      </c>
      <c r="CK57" s="380">
        <f t="shared" si="187"/>
        <v>6625.4888459991107</v>
      </c>
      <c r="CL57" s="380">
        <f t="shared" si="187"/>
        <v>5855.5150344281619</v>
      </c>
      <c r="CM57" s="380">
        <f t="shared" si="187"/>
        <v>6723.2891474992375</v>
      </c>
      <c r="CN57" s="380">
        <f t="shared" si="187"/>
        <v>5980.9765224565408</v>
      </c>
      <c r="CO57" s="380">
        <f t="shared" si="187"/>
        <v>6865.8046134085271</v>
      </c>
      <c r="CP57" s="380">
        <f t="shared" si="187"/>
        <v>6108.2026369002433</v>
      </c>
      <c r="CQ57" s="380">
        <f t="shared" si="187"/>
        <v>7464.7507217531256</v>
      </c>
      <c r="CR57" s="380">
        <f t="shared" si="187"/>
        <v>6675.3957087273211</v>
      </c>
      <c r="CS57" s="380">
        <f t="shared" si="187"/>
        <v>7620.8011122381113</v>
      </c>
      <c r="CT57" s="380">
        <f t="shared" si="187"/>
        <v>6815.2796184016024</v>
      </c>
      <c r="CU57" s="380">
        <f t="shared" si="187"/>
        <v>7779.402247726518</v>
      </c>
      <c r="CV57" s="380">
        <f t="shared" si="187"/>
        <v>6957.4186202072688</v>
      </c>
      <c r="CW57" s="380">
        <f t="shared" ref="CW57:DJ57" si="188" xml:space="preserve"> CW$42</f>
        <v>7940.6625203078283</v>
      </c>
      <c r="CX57" s="380">
        <f t="shared" si="188"/>
        <v>7101.9123075053476</v>
      </c>
      <c r="CY57" s="380">
        <f t="shared" si="188"/>
        <v>8104.6869313463276</v>
      </c>
      <c r="CZ57" s="380">
        <f t="shared" si="188"/>
        <v>7248.8569845475022</v>
      </c>
      <c r="DA57" s="380">
        <f t="shared" si="188"/>
        <v>8611.7441030298723</v>
      </c>
      <c r="DB57" s="380">
        <f t="shared" si="188"/>
        <v>7719.009771479854</v>
      </c>
      <c r="DC57" s="380">
        <f t="shared" si="188"/>
        <v>8788.4379104803702</v>
      </c>
      <c r="DD57" s="380">
        <f t="shared" si="188"/>
        <v>7877.5797313172288</v>
      </c>
      <c r="DE57" s="380">
        <f t="shared" si="188"/>
        <v>8968.3324827401211</v>
      </c>
      <c r="DF57" s="380">
        <f t="shared" si="188"/>
        <v>8039.0037056628425</v>
      </c>
      <c r="DG57" s="380">
        <f t="shared" si="188"/>
        <v>9151.5263563020271</v>
      </c>
      <c r="DH57" s="380">
        <f t="shared" si="188"/>
        <v>0</v>
      </c>
      <c r="DI57" s="380">
        <f t="shared" si="188"/>
        <v>0</v>
      </c>
      <c r="DJ57" s="380">
        <f t="shared" si="188"/>
        <v>0</v>
      </c>
    </row>
    <row r="58" spans="1:114" s="278" customFormat="1" ht="14.4" x14ac:dyDescent="0.25">
      <c r="A58" s="364"/>
      <c r="B58" s="364"/>
      <c r="C58" s="365"/>
      <c r="D58" s="366"/>
      <c r="E58" s="366" t="s">
        <v>254</v>
      </c>
      <c r="F58" s="366"/>
      <c r="G58" s="367" t="s">
        <v>57</v>
      </c>
      <c r="H58" s="366"/>
      <c r="I58" s="366"/>
      <c r="J58" s="366">
        <f xml:space="preserve"> IF(J53 = 1, $F52, J55 + J56 - J57)</f>
        <v>0</v>
      </c>
      <c r="K58" s="366">
        <f t="shared" ref="K58:BV58" si="189" xml:space="preserve"> IF(K53 = 1, $F52, K55 + K56 - K57)</f>
        <v>0</v>
      </c>
      <c r="L58" s="366">
        <f t="shared" si="189"/>
        <v>1313.7597777333331</v>
      </c>
      <c r="M58" s="366">
        <f t="shared" si="189"/>
        <v>2426.7857433336549</v>
      </c>
      <c r="N58" s="366">
        <f t="shared" si="189"/>
        <v>4014.4413336102934</v>
      </c>
      <c r="O58" s="366">
        <f t="shared" si="189"/>
        <v>5451.4502118929231</v>
      </c>
      <c r="P58" s="366">
        <f t="shared" si="189"/>
        <v>7253.0892773442738</v>
      </c>
      <c r="Q58" s="366">
        <f t="shared" si="189"/>
        <v>8636.7643209332309</v>
      </c>
      <c r="R58" s="366">
        <f t="shared" si="189"/>
        <v>10388.439668500767</v>
      </c>
      <c r="S58" s="366">
        <f t="shared" si="189"/>
        <v>11930.949945058597</v>
      </c>
      <c r="T58" s="366">
        <f t="shared" si="189"/>
        <v>13008.402447805667</v>
      </c>
      <c r="U58" s="366">
        <f t="shared" si="189"/>
        <v>14008.732325415383</v>
      </c>
      <c r="V58" s="366">
        <f t="shared" si="189"/>
        <v>14935.795709144613</v>
      </c>
      <c r="W58" s="366">
        <f t="shared" si="189"/>
        <v>15793.255923687382</v>
      </c>
      <c r="X58" s="366">
        <f t="shared" si="189"/>
        <v>16584.593127503013</v>
      </c>
      <c r="Y58" s="366">
        <f t="shared" si="189"/>
        <v>17313.113471127865</v>
      </c>
      <c r="Z58" s="366">
        <f t="shared" si="189"/>
        <v>17994.814940428616</v>
      </c>
      <c r="AA58" s="366">
        <f t="shared" si="189"/>
        <v>18617.574193407188</v>
      </c>
      <c r="AB58" s="366">
        <f t="shared" si="189"/>
        <v>19184.338340879687</v>
      </c>
      <c r="AC58" s="366">
        <f t="shared" si="189"/>
        <v>19697.907138121416</v>
      </c>
      <c r="AD58" s="366">
        <f t="shared" si="189"/>
        <v>20169.511781215344</v>
      </c>
      <c r="AE58" s="366">
        <f t="shared" si="189"/>
        <v>20591.607620726005</v>
      </c>
      <c r="AF58" s="366">
        <f t="shared" si="189"/>
        <v>20966.67009683256</v>
      </c>
      <c r="AG58" s="366">
        <f t="shared" si="189"/>
        <v>21297.05087770522</v>
      </c>
      <c r="AH58" s="366">
        <f t="shared" si="189"/>
        <v>21755.059236075598</v>
      </c>
      <c r="AI58" s="366">
        <f t="shared" si="189"/>
        <v>22160.742364497382</v>
      </c>
      <c r="AJ58" s="366">
        <f t="shared" si="189"/>
        <v>22516.716524468004</v>
      </c>
      <c r="AK58" s="366">
        <f t="shared" si="189"/>
        <v>22825.467164410016</v>
      </c>
      <c r="AL58" s="366">
        <f t="shared" si="189"/>
        <v>23095.784031753425</v>
      </c>
      <c r="AM58" s="366">
        <f t="shared" si="189"/>
        <v>23322.356672271017</v>
      </c>
      <c r="AN58" s="366">
        <f t="shared" si="189"/>
        <v>23507.372297304082</v>
      </c>
      <c r="AO58" s="366">
        <f t="shared" si="189"/>
        <v>23652.908757626847</v>
      </c>
      <c r="AP58" s="366">
        <f t="shared" si="189"/>
        <v>23763.082868617686</v>
      </c>
      <c r="AQ58" s="366">
        <f t="shared" si="189"/>
        <v>23837.25203345748</v>
      </c>
      <c r="AR58" s="366">
        <f t="shared" si="189"/>
        <v>23877.216499453782</v>
      </c>
      <c r="AS58" s="366">
        <f t="shared" si="189"/>
        <v>23884.68650154876</v>
      </c>
      <c r="AT58" s="366">
        <f t="shared" si="189"/>
        <v>23863.429620080344</v>
      </c>
      <c r="AU58" s="366">
        <f t="shared" si="189"/>
        <v>23812.47148494099</v>
      </c>
      <c r="AV58" s="366">
        <f t="shared" si="189"/>
        <v>23733.297158814243</v>
      </c>
      <c r="AW58" s="366">
        <f t="shared" si="189"/>
        <v>23627.31745124947</v>
      </c>
      <c r="AX58" s="366">
        <f t="shared" si="189"/>
        <v>23504.444059890004</v>
      </c>
      <c r="AY58" s="366">
        <f t="shared" si="189"/>
        <v>23355.878811782724</v>
      </c>
      <c r="AZ58" s="366">
        <f t="shared" si="189"/>
        <v>23182.906299765018</v>
      </c>
      <c r="BA58" s="366">
        <f t="shared" si="189"/>
        <v>22986.746887032408</v>
      </c>
      <c r="BB58" s="366">
        <f t="shared" si="189"/>
        <v>22800.702775763497</v>
      </c>
      <c r="BC58" s="366">
        <f t="shared" si="189"/>
        <v>22593.732486599383</v>
      </c>
      <c r="BD58" s="366">
        <f t="shared" si="189"/>
        <v>22366.882328434825</v>
      </c>
      <c r="BE58" s="366">
        <f t="shared" si="189"/>
        <v>22121.146294719849</v>
      </c>
      <c r="BF58" s="366">
        <f t="shared" si="189"/>
        <v>21878.897250660546</v>
      </c>
      <c r="BG58" s="366">
        <f t="shared" si="189"/>
        <v>21619.603703916993</v>
      </c>
      <c r="BH58" s="366">
        <f t="shared" si="189"/>
        <v>21344.117879623402</v>
      </c>
      <c r="BI58" s="366">
        <f t="shared" si="189"/>
        <v>21053.249391657271</v>
      </c>
      <c r="BJ58" s="366">
        <f t="shared" si="189"/>
        <v>20758.481658916513</v>
      </c>
      <c r="BK58" s="366">
        <f t="shared" si="189"/>
        <v>20449.831072211291</v>
      </c>
      <c r="BL58" s="366">
        <f t="shared" si="189"/>
        <v>20127.991774239825</v>
      </c>
      <c r="BM58" s="366">
        <f t="shared" si="189"/>
        <v>19793.623200565427</v>
      </c>
      <c r="BN58" s="366">
        <f t="shared" si="189"/>
        <v>19463.423243544676</v>
      </c>
      <c r="BO58" s="366">
        <f t="shared" si="189"/>
        <v>19121.915615202026</v>
      </c>
      <c r="BP58" s="366">
        <f t="shared" si="189"/>
        <v>18769.665699103578</v>
      </c>
      <c r="BQ58" s="366">
        <f t="shared" si="189"/>
        <v>18407.210609637121</v>
      </c>
      <c r="BR58" s="366">
        <f t="shared" si="189"/>
        <v>18040.4177483282</v>
      </c>
      <c r="BS58" s="366">
        <f t="shared" si="189"/>
        <v>17664.41471805465</v>
      </c>
      <c r="BT58" s="366">
        <f t="shared" si="189"/>
        <v>17279.662027264701</v>
      </c>
      <c r="BU58" s="366">
        <f t="shared" si="189"/>
        <v>16886.597158984176</v>
      </c>
      <c r="BV58" s="366">
        <f t="shared" si="189"/>
        <v>16490.992864944739</v>
      </c>
      <c r="BW58" s="366">
        <f t="shared" ref="BW58:ED58" si="190" xml:space="preserve"> IF(BW53 = 1, $F52, BW55 + BW56 - BW57)</f>
        <v>16087.886830720061</v>
      </c>
      <c r="BX58" s="366">
        <f t="shared" si="190"/>
        <v>15677.654143319396</v>
      </c>
      <c r="BY58" s="366">
        <f t="shared" si="190"/>
        <v>15260.651135401547</v>
      </c>
      <c r="BZ58" s="366">
        <f t="shared" si="190"/>
        <v>14858.644894420946</v>
      </c>
      <c r="CA58" s="366">
        <f t="shared" si="190"/>
        <v>14450.528439173584</v>
      </c>
      <c r="CB58" s="366">
        <f t="shared" si="190"/>
        <v>14036.607280372802</v>
      </c>
      <c r="CC58" s="366">
        <f t="shared" si="190"/>
        <v>13617.171653196267</v>
      </c>
      <c r="CD58" s="366">
        <f t="shared" si="190"/>
        <v>13192.49728106277</v>
      </c>
      <c r="CE58" s="366">
        <f t="shared" si="190"/>
        <v>12762.846101220159</v>
      </c>
      <c r="CF58" s="366">
        <f t="shared" si="190"/>
        <v>12328.466954053889</v>
      </c>
      <c r="CG58" s="366">
        <f t="shared" si="190"/>
        <v>11889.596237930142</v>
      </c>
      <c r="CH58" s="366">
        <f t="shared" si="190"/>
        <v>11446.458531296794</v>
      </c>
      <c r="CI58" s="366">
        <f t="shared" si="190"/>
        <v>10999.26718367932</v>
      </c>
      <c r="CJ58" s="366">
        <f t="shared" si="190"/>
        <v>10548.224877126933</v>
      </c>
      <c r="CK58" s="366">
        <f t="shared" si="190"/>
        <v>10093.524159586375</v>
      </c>
      <c r="CL58" s="366">
        <f t="shared" si="190"/>
        <v>9635.3479516070583</v>
      </c>
      <c r="CM58" s="366">
        <f t="shared" si="190"/>
        <v>9173.8700277109165</v>
      </c>
      <c r="CN58" s="366">
        <f t="shared" si="190"/>
        <v>8709.2554736937891</v>
      </c>
      <c r="CO58" s="366">
        <f t="shared" si="190"/>
        <v>8241.6611210617302</v>
      </c>
      <c r="CP58" s="366">
        <f t="shared" si="190"/>
        <v>7771.2359597454852</v>
      </c>
      <c r="CQ58" s="366">
        <f t="shared" si="190"/>
        <v>7298.1215301792636</v>
      </c>
      <c r="CR58" s="366">
        <f t="shared" si="190"/>
        <v>6822.4522957755635</v>
      </c>
      <c r="CS58" s="366">
        <f t="shared" si="190"/>
        <v>6344.3559967762585</v>
      </c>
      <c r="CT58" s="366">
        <f t="shared" si="190"/>
        <v>5863.9539864111302</v>
      </c>
      <c r="CU58" s="366">
        <f t="shared" si="190"/>
        <v>5381.3615502484672</v>
      </c>
      <c r="CV58" s="366">
        <f t="shared" si="190"/>
        <v>4896.6882095781493</v>
      </c>
      <c r="CW58" s="366">
        <f t="shared" si="190"/>
        <v>4410.0380096255567</v>
      </c>
      <c r="CX58" s="366">
        <f t="shared" si="190"/>
        <v>3921.509793354805</v>
      </c>
      <c r="CY58" s="366">
        <f t="shared" si="190"/>
        <v>3431.1974615818008</v>
      </c>
      <c r="CZ58" s="366">
        <f t="shared" si="190"/>
        <v>2939.1902200816576</v>
      </c>
      <c r="DA58" s="366">
        <f t="shared" si="190"/>
        <v>2445.5728143407323</v>
      </c>
      <c r="DB58" s="366">
        <f t="shared" si="190"/>
        <v>1950.4257525710636</v>
      </c>
      <c r="DC58" s="366">
        <f t="shared" si="190"/>
        <v>1453.8255175740869</v>
      </c>
      <c r="DD58" s="366">
        <f t="shared" si="190"/>
        <v>955.84476801117216</v>
      </c>
      <c r="DE58" s="366">
        <f t="shared" si="190"/>
        <v>456.5525296106116</v>
      </c>
      <c r="DF58" s="366">
        <f t="shared" si="190"/>
        <v>15.224903130080747</v>
      </c>
      <c r="DG58" s="366">
        <f t="shared" si="190"/>
        <v>-427.28634202642206</v>
      </c>
      <c r="DH58" s="366">
        <f t="shared" si="190"/>
        <v>-427.28634202642252</v>
      </c>
      <c r="DI58" s="366">
        <f t="shared" si="190"/>
        <v>-427.28634202642297</v>
      </c>
      <c r="DJ58" s="366">
        <f t="shared" si="190"/>
        <v>-427.28634202642337</v>
      </c>
    </row>
    <row r="60" spans="1:114" x14ac:dyDescent="0.25">
      <c r="A60" s="2" t="s">
        <v>255</v>
      </c>
    </row>
    <row r="61" spans="1:114" x14ac:dyDescent="0.25">
      <c r="E61" s="284" t="str">
        <f xml:space="preserve"> InpC!E$51</f>
        <v>Tax depreciation</v>
      </c>
      <c r="F61" s="286">
        <f xml:space="preserve"> InpC!F$51</f>
        <v>0.05</v>
      </c>
      <c r="G61" s="284" t="str">
        <f xml:space="preserve"> InpC!G$51</f>
        <v>%</v>
      </c>
    </row>
    <row r="62" spans="1:114" s="272" customFormat="1" x14ac:dyDescent="0.25">
      <c r="A62" s="382"/>
      <c r="B62" s="382"/>
      <c r="C62" s="383"/>
      <c r="D62" s="243"/>
      <c r="E62" s="385" t="str">
        <f t="shared" ref="E62:AJ62" si="191" xml:space="preserve"> E$70</f>
        <v>TWDV balance balance BEG</v>
      </c>
      <c r="F62" s="385">
        <f t="shared" si="191"/>
        <v>0</v>
      </c>
      <c r="G62" s="385" t="str">
        <f t="shared" si="191"/>
        <v>$000s</v>
      </c>
      <c r="H62" s="385">
        <f t="shared" si="191"/>
        <v>0</v>
      </c>
      <c r="I62" s="385">
        <f t="shared" si="191"/>
        <v>0</v>
      </c>
      <c r="J62" s="385">
        <f t="shared" si="191"/>
        <v>0</v>
      </c>
      <c r="K62" s="385">
        <f t="shared" si="191"/>
        <v>0</v>
      </c>
      <c r="L62" s="385">
        <f t="shared" si="191"/>
        <v>155000</v>
      </c>
      <c r="M62" s="385">
        <f t="shared" si="191"/>
        <v>147250</v>
      </c>
      <c r="N62" s="385">
        <f t="shared" si="191"/>
        <v>139887.5</v>
      </c>
      <c r="O62" s="385">
        <f t="shared" si="191"/>
        <v>132893.125</v>
      </c>
      <c r="P62" s="385">
        <f t="shared" si="191"/>
        <v>126248.46875</v>
      </c>
      <c r="Q62" s="385">
        <f t="shared" si="191"/>
        <v>119936.04531250001</v>
      </c>
      <c r="R62" s="385">
        <f t="shared" si="191"/>
        <v>113939.24304687501</v>
      </c>
      <c r="S62" s="385">
        <f t="shared" si="191"/>
        <v>108242.28089453126</v>
      </c>
      <c r="T62" s="385">
        <f t="shared" si="191"/>
        <v>102830.16684980469</v>
      </c>
      <c r="U62" s="385">
        <f t="shared" si="191"/>
        <v>97688.658507314452</v>
      </c>
      <c r="V62" s="385">
        <f t="shared" si="191"/>
        <v>92804.225581948733</v>
      </c>
      <c r="W62" s="385">
        <f t="shared" si="191"/>
        <v>88164.014302851298</v>
      </c>
      <c r="X62" s="385">
        <f t="shared" si="191"/>
        <v>83755.813587708733</v>
      </c>
      <c r="Y62" s="385">
        <f t="shared" si="191"/>
        <v>79568.022908323299</v>
      </c>
      <c r="Z62" s="385">
        <f t="shared" si="191"/>
        <v>78589.621762907133</v>
      </c>
      <c r="AA62" s="385">
        <f t="shared" si="191"/>
        <v>74660.140674761773</v>
      </c>
      <c r="AB62" s="385">
        <f t="shared" si="191"/>
        <v>70927.133641023684</v>
      </c>
      <c r="AC62" s="385">
        <f t="shared" si="191"/>
        <v>67380.776958972507</v>
      </c>
      <c r="AD62" s="385">
        <f t="shared" si="191"/>
        <v>66011.738111023878</v>
      </c>
      <c r="AE62" s="385">
        <f t="shared" si="191"/>
        <v>62711.151205472685</v>
      </c>
      <c r="AF62" s="385">
        <f t="shared" si="191"/>
        <v>59575.593645199049</v>
      </c>
      <c r="AG62" s="385">
        <f t="shared" si="191"/>
        <v>56596.813962939093</v>
      </c>
      <c r="AH62" s="385">
        <f t="shared" si="191"/>
        <v>69766.973264792134</v>
      </c>
      <c r="AI62" s="385">
        <f t="shared" si="191"/>
        <v>66278.624601552525</v>
      </c>
      <c r="AJ62" s="385">
        <f t="shared" si="191"/>
        <v>62964.693371474896</v>
      </c>
      <c r="AK62" s="385">
        <f t="shared" ref="AK62:BP62" si="192" xml:space="preserve"> AK$70</f>
        <v>59816.458702901153</v>
      </c>
      <c r="AL62" s="385">
        <f t="shared" si="192"/>
        <v>58325.635767756095</v>
      </c>
      <c r="AM62" s="385">
        <f t="shared" si="192"/>
        <v>55409.353979368287</v>
      </c>
      <c r="AN62" s="385">
        <f t="shared" si="192"/>
        <v>52638.886280399871</v>
      </c>
      <c r="AO62" s="385">
        <f t="shared" si="192"/>
        <v>50006.941966379876</v>
      </c>
      <c r="AP62" s="385">
        <f t="shared" si="192"/>
        <v>48006.594868060885</v>
      </c>
      <c r="AQ62" s="385">
        <f t="shared" si="192"/>
        <v>45606.265124657839</v>
      </c>
      <c r="AR62" s="385">
        <f t="shared" si="192"/>
        <v>43325.951868424949</v>
      </c>
      <c r="AS62" s="385">
        <f t="shared" si="192"/>
        <v>41159.654275003704</v>
      </c>
      <c r="AT62" s="385">
        <f t="shared" si="192"/>
        <v>39601.671561253519</v>
      </c>
      <c r="AU62" s="385">
        <f t="shared" si="192"/>
        <v>37621.587983190846</v>
      </c>
      <c r="AV62" s="385">
        <f t="shared" si="192"/>
        <v>35740.508584031304</v>
      </c>
      <c r="AW62" s="385">
        <f t="shared" si="192"/>
        <v>33953.483154829737</v>
      </c>
      <c r="AX62" s="385">
        <f t="shared" si="192"/>
        <v>34255.80899708825</v>
      </c>
      <c r="AY62" s="385">
        <f t="shared" si="192"/>
        <v>32543.018547233838</v>
      </c>
      <c r="AZ62" s="385">
        <f t="shared" si="192"/>
        <v>30915.867619872144</v>
      </c>
      <c r="BA62" s="385">
        <f t="shared" si="192"/>
        <v>29370.074238878537</v>
      </c>
      <c r="BB62" s="385">
        <f t="shared" si="192"/>
        <v>27901.570526934611</v>
      </c>
      <c r="BC62" s="385">
        <f t="shared" si="192"/>
        <v>26506.492000587881</v>
      </c>
      <c r="BD62" s="385">
        <f t="shared" si="192"/>
        <v>25181.167400558486</v>
      </c>
      <c r="BE62" s="385">
        <f t="shared" si="192"/>
        <v>23922.109030530562</v>
      </c>
      <c r="BF62" s="385">
        <f t="shared" si="192"/>
        <v>22726.003579004035</v>
      </c>
      <c r="BG62" s="385">
        <f t="shared" si="192"/>
        <v>21589.703400053833</v>
      </c>
      <c r="BH62" s="385">
        <f t="shared" si="192"/>
        <v>20510.218230051141</v>
      </c>
      <c r="BI62" s="385">
        <f t="shared" si="192"/>
        <v>19484.707318548586</v>
      </c>
      <c r="BJ62" s="385">
        <f t="shared" si="192"/>
        <v>18510.471952621156</v>
      </c>
      <c r="BK62" s="385">
        <f t="shared" si="192"/>
        <v>17584.948354990098</v>
      </c>
      <c r="BL62" s="385">
        <f t="shared" si="192"/>
        <v>16705.700937240592</v>
      </c>
      <c r="BM62" s="385">
        <f t="shared" si="192"/>
        <v>15870.415890378563</v>
      </c>
      <c r="BN62" s="385">
        <f t="shared" si="192"/>
        <v>15076.895095859634</v>
      </c>
      <c r="BO62" s="385">
        <f t="shared" si="192"/>
        <v>14323.050341066653</v>
      </c>
      <c r="BP62" s="385">
        <f t="shared" si="192"/>
        <v>13606.89782401332</v>
      </c>
      <c r="BQ62" s="385">
        <f t="shared" ref="BQ62:CV62" si="193" xml:space="preserve"> BQ$70</f>
        <v>12926.552932812654</v>
      </c>
      <c r="BR62" s="385">
        <f t="shared" si="193"/>
        <v>12280.225286172021</v>
      </c>
      <c r="BS62" s="385">
        <f t="shared" si="193"/>
        <v>11666.214021863419</v>
      </c>
      <c r="BT62" s="385">
        <f t="shared" si="193"/>
        <v>11082.903320770249</v>
      </c>
      <c r="BU62" s="385">
        <f t="shared" si="193"/>
        <v>10528.758154731737</v>
      </c>
      <c r="BV62" s="385">
        <f t="shared" si="193"/>
        <v>10002.32024699515</v>
      </c>
      <c r="BW62" s="385">
        <f t="shared" si="193"/>
        <v>9502.2042346453927</v>
      </c>
      <c r="BX62" s="385">
        <f t="shared" si="193"/>
        <v>9027.0940229131229</v>
      </c>
      <c r="BY62" s="385">
        <f t="shared" si="193"/>
        <v>8575.7393217674671</v>
      </c>
      <c r="BZ62" s="385">
        <f t="shared" si="193"/>
        <v>8146.9523556790937</v>
      </c>
      <c r="CA62" s="385">
        <f t="shared" si="193"/>
        <v>7739.6047378951389</v>
      </c>
      <c r="CB62" s="385">
        <f t="shared" si="193"/>
        <v>7352.6245010003822</v>
      </c>
      <c r="CC62" s="385">
        <f t="shared" si="193"/>
        <v>6984.9932759503627</v>
      </c>
      <c r="CD62" s="385">
        <f t="shared" si="193"/>
        <v>6635.7436121528444</v>
      </c>
      <c r="CE62" s="385">
        <f t="shared" si="193"/>
        <v>6303.9564315452026</v>
      </c>
      <c r="CF62" s="385">
        <f t="shared" si="193"/>
        <v>5988.7586099679429</v>
      </c>
      <c r="CG62" s="385">
        <f t="shared" si="193"/>
        <v>5689.3206794695461</v>
      </c>
      <c r="CH62" s="385">
        <f t="shared" si="193"/>
        <v>5404.8546454960688</v>
      </c>
      <c r="CI62" s="385">
        <f t="shared" si="193"/>
        <v>5134.6119132212652</v>
      </c>
      <c r="CJ62" s="385">
        <f t="shared" si="193"/>
        <v>4877.8813175602018</v>
      </c>
      <c r="CK62" s="385">
        <f t="shared" si="193"/>
        <v>4633.9872516821915</v>
      </c>
      <c r="CL62" s="385">
        <f t="shared" si="193"/>
        <v>4402.2878890980819</v>
      </c>
      <c r="CM62" s="385">
        <f t="shared" si="193"/>
        <v>4182.1734946431779</v>
      </c>
      <c r="CN62" s="385">
        <f t="shared" si="193"/>
        <v>3973.0648199110192</v>
      </c>
      <c r="CO62" s="385">
        <f t="shared" si="193"/>
        <v>3774.4115789154685</v>
      </c>
      <c r="CP62" s="385">
        <f t="shared" si="193"/>
        <v>3585.690999969695</v>
      </c>
      <c r="CQ62" s="385">
        <f t="shared" si="193"/>
        <v>3406.4064499712103</v>
      </c>
      <c r="CR62" s="385">
        <f t="shared" si="193"/>
        <v>3236.0861274726499</v>
      </c>
      <c r="CS62" s="385">
        <f t="shared" si="193"/>
        <v>3074.2818210990172</v>
      </c>
      <c r="CT62" s="385">
        <f t="shared" si="193"/>
        <v>2920.5677300440661</v>
      </c>
      <c r="CU62" s="385">
        <f t="shared" si="193"/>
        <v>2774.5393435418628</v>
      </c>
      <c r="CV62" s="385">
        <f t="shared" si="193"/>
        <v>2635.8123763647695</v>
      </c>
      <c r="CW62" s="385">
        <f t="shared" ref="CW62:DJ62" si="194" xml:space="preserve"> CW$70</f>
        <v>2504.0217575465313</v>
      </c>
      <c r="CX62" s="385">
        <f t="shared" si="194"/>
        <v>2378.8206696692046</v>
      </c>
      <c r="CY62" s="385">
        <f t="shared" si="194"/>
        <v>2259.8796361857444</v>
      </c>
      <c r="CZ62" s="385">
        <f t="shared" si="194"/>
        <v>2146.8856543764573</v>
      </c>
      <c r="DA62" s="385">
        <f t="shared" si="194"/>
        <v>2039.5413716576345</v>
      </c>
      <c r="DB62" s="385">
        <f t="shared" si="194"/>
        <v>1937.5643030747528</v>
      </c>
      <c r="DC62" s="385">
        <f t="shared" si="194"/>
        <v>1840.6860879210153</v>
      </c>
      <c r="DD62" s="385">
        <f t="shared" si="194"/>
        <v>1748.6517835249645</v>
      </c>
      <c r="DE62" s="385">
        <f t="shared" si="194"/>
        <v>1661.2191943487162</v>
      </c>
      <c r="DF62" s="385">
        <f t="shared" si="194"/>
        <v>1578.1582346312803</v>
      </c>
      <c r="DG62" s="385">
        <f t="shared" si="194"/>
        <v>1499.2503228997161</v>
      </c>
      <c r="DH62" s="385">
        <f t="shared" si="194"/>
        <v>1424.2878067547304</v>
      </c>
      <c r="DI62" s="385">
        <f t="shared" si="194"/>
        <v>1353.073416416994</v>
      </c>
      <c r="DJ62" s="385">
        <f t="shared" si="194"/>
        <v>1285.4197455961444</v>
      </c>
    </row>
    <row r="63" spans="1:114" s="124" customFormat="1" x14ac:dyDescent="0.25">
      <c r="A63" s="301"/>
      <c r="B63" s="301"/>
      <c r="C63" s="302"/>
      <c r="E63" s="303" t="s">
        <v>256</v>
      </c>
      <c r="F63" s="303"/>
      <c r="G63" s="303" t="str">
        <f>smu</f>
        <v>$ 000s</v>
      </c>
      <c r="H63" s="303"/>
      <c r="I63" s="303"/>
      <c r="J63" s="303">
        <f t="shared" ref="J63:AO63" si="195">J62*$F61</f>
        <v>0</v>
      </c>
      <c r="K63" s="303">
        <f t="shared" si="195"/>
        <v>0</v>
      </c>
      <c r="L63" s="303">
        <f t="shared" si="195"/>
        <v>7750</v>
      </c>
      <c r="M63" s="303">
        <f t="shared" si="195"/>
        <v>7362.5</v>
      </c>
      <c r="N63" s="303">
        <f t="shared" si="195"/>
        <v>6994.375</v>
      </c>
      <c r="O63" s="303">
        <f t="shared" si="195"/>
        <v>6644.65625</v>
      </c>
      <c r="P63" s="303">
        <f t="shared" si="195"/>
        <v>6312.4234375000005</v>
      </c>
      <c r="Q63" s="303">
        <f t="shared" si="195"/>
        <v>5996.8022656250005</v>
      </c>
      <c r="R63" s="303">
        <f t="shared" si="195"/>
        <v>5696.9621523437509</v>
      </c>
      <c r="S63" s="303">
        <f t="shared" si="195"/>
        <v>5412.1140447265634</v>
      </c>
      <c r="T63" s="303">
        <f t="shared" si="195"/>
        <v>5141.508342490235</v>
      </c>
      <c r="U63" s="303">
        <f t="shared" si="195"/>
        <v>4884.4329253657224</v>
      </c>
      <c r="V63" s="303">
        <f t="shared" si="195"/>
        <v>4640.211279097437</v>
      </c>
      <c r="W63" s="303">
        <f t="shared" si="195"/>
        <v>4408.2007151425651</v>
      </c>
      <c r="X63" s="303">
        <f t="shared" si="195"/>
        <v>4187.7906793854372</v>
      </c>
      <c r="Y63" s="303">
        <f t="shared" si="195"/>
        <v>3978.401145416165</v>
      </c>
      <c r="Z63" s="303">
        <f t="shared" si="195"/>
        <v>3929.4810881453568</v>
      </c>
      <c r="AA63" s="303">
        <f t="shared" si="195"/>
        <v>3733.0070337380889</v>
      </c>
      <c r="AB63" s="303">
        <f t="shared" si="195"/>
        <v>3546.3566820511842</v>
      </c>
      <c r="AC63" s="303">
        <f t="shared" si="195"/>
        <v>3369.0388479486255</v>
      </c>
      <c r="AD63" s="303">
        <f t="shared" si="195"/>
        <v>3300.5869055511939</v>
      </c>
      <c r="AE63" s="303">
        <f t="shared" si="195"/>
        <v>3135.5575602736344</v>
      </c>
      <c r="AF63" s="303">
        <f t="shared" si="195"/>
        <v>2978.7796822599526</v>
      </c>
      <c r="AG63" s="303">
        <f t="shared" si="195"/>
        <v>2829.8406981469548</v>
      </c>
      <c r="AH63" s="303">
        <f t="shared" si="195"/>
        <v>3488.348663239607</v>
      </c>
      <c r="AI63" s="303">
        <f t="shared" si="195"/>
        <v>3313.9312300776264</v>
      </c>
      <c r="AJ63" s="303">
        <f t="shared" si="195"/>
        <v>3148.2346685737448</v>
      </c>
      <c r="AK63" s="303">
        <f t="shared" si="195"/>
        <v>2990.8229351450577</v>
      </c>
      <c r="AL63" s="303">
        <f t="shared" si="195"/>
        <v>2916.2817883878051</v>
      </c>
      <c r="AM63" s="303">
        <f t="shared" si="195"/>
        <v>2770.4676989684144</v>
      </c>
      <c r="AN63" s="303">
        <f t="shared" si="195"/>
        <v>2631.9443140199937</v>
      </c>
      <c r="AO63" s="303">
        <f t="shared" si="195"/>
        <v>2500.3470983189941</v>
      </c>
      <c r="AP63" s="303">
        <f t="shared" ref="AP63:BU63" si="196">AP62*$F61</f>
        <v>2400.3297434030442</v>
      </c>
      <c r="AQ63" s="303">
        <f t="shared" si="196"/>
        <v>2280.3132562328919</v>
      </c>
      <c r="AR63" s="303">
        <f t="shared" si="196"/>
        <v>2166.2975934212477</v>
      </c>
      <c r="AS63" s="303">
        <f t="shared" si="196"/>
        <v>2057.9827137501852</v>
      </c>
      <c r="AT63" s="303">
        <f t="shared" si="196"/>
        <v>1980.083578062676</v>
      </c>
      <c r="AU63" s="303">
        <f t="shared" si="196"/>
        <v>1881.0793991595424</v>
      </c>
      <c r="AV63" s="303">
        <f t="shared" si="196"/>
        <v>1787.0254292015652</v>
      </c>
      <c r="AW63" s="303">
        <f t="shared" si="196"/>
        <v>1697.6741577414869</v>
      </c>
      <c r="AX63" s="303">
        <f t="shared" si="196"/>
        <v>1712.7904498544126</v>
      </c>
      <c r="AY63" s="303">
        <f t="shared" si="196"/>
        <v>1627.1509273616921</v>
      </c>
      <c r="AZ63" s="303">
        <f t="shared" si="196"/>
        <v>1545.7933809936073</v>
      </c>
      <c r="BA63" s="303">
        <f t="shared" si="196"/>
        <v>1468.5037119439269</v>
      </c>
      <c r="BB63" s="303">
        <f t="shared" si="196"/>
        <v>1395.0785263467305</v>
      </c>
      <c r="BC63" s="303">
        <f t="shared" si="196"/>
        <v>1325.3246000293941</v>
      </c>
      <c r="BD63" s="303">
        <f t="shared" si="196"/>
        <v>1259.0583700279244</v>
      </c>
      <c r="BE63" s="303">
        <f t="shared" si="196"/>
        <v>1196.1054515265282</v>
      </c>
      <c r="BF63" s="303">
        <f t="shared" si="196"/>
        <v>1136.3001789502018</v>
      </c>
      <c r="BG63" s="303">
        <f t="shared" si="196"/>
        <v>1079.4851700026918</v>
      </c>
      <c r="BH63" s="303">
        <f t="shared" si="196"/>
        <v>1025.5109115025571</v>
      </c>
      <c r="BI63" s="303">
        <f t="shared" si="196"/>
        <v>974.23536592742937</v>
      </c>
      <c r="BJ63" s="303">
        <f t="shared" si="196"/>
        <v>925.52359763105778</v>
      </c>
      <c r="BK63" s="303">
        <f t="shared" si="196"/>
        <v>879.24741774950496</v>
      </c>
      <c r="BL63" s="303">
        <f t="shared" si="196"/>
        <v>835.28504686202962</v>
      </c>
      <c r="BM63" s="303">
        <f t="shared" si="196"/>
        <v>793.52079451892814</v>
      </c>
      <c r="BN63" s="303">
        <f t="shared" si="196"/>
        <v>753.8447547929818</v>
      </c>
      <c r="BO63" s="303">
        <f t="shared" si="196"/>
        <v>716.15251705333276</v>
      </c>
      <c r="BP63" s="303">
        <f t="shared" si="196"/>
        <v>680.3448912006661</v>
      </c>
      <c r="BQ63" s="303">
        <f t="shared" si="196"/>
        <v>646.32764664063279</v>
      </c>
      <c r="BR63" s="303">
        <f t="shared" si="196"/>
        <v>614.01126430860108</v>
      </c>
      <c r="BS63" s="303">
        <f t="shared" si="196"/>
        <v>583.31070109317102</v>
      </c>
      <c r="BT63" s="303">
        <f t="shared" si="196"/>
        <v>554.14516603851246</v>
      </c>
      <c r="BU63" s="303">
        <f t="shared" si="196"/>
        <v>526.43790773658691</v>
      </c>
      <c r="BV63" s="303">
        <f t="shared" ref="BV63:DA63" si="197">BV62*$F61</f>
        <v>500.11601234975751</v>
      </c>
      <c r="BW63" s="303">
        <f t="shared" si="197"/>
        <v>475.11021173226965</v>
      </c>
      <c r="BX63" s="303">
        <f t="shared" si="197"/>
        <v>451.35470114565618</v>
      </c>
      <c r="BY63" s="303">
        <f t="shared" si="197"/>
        <v>428.78696608837339</v>
      </c>
      <c r="BZ63" s="303">
        <f t="shared" si="197"/>
        <v>407.34761778395472</v>
      </c>
      <c r="CA63" s="303">
        <f t="shared" si="197"/>
        <v>386.98023689475696</v>
      </c>
      <c r="CB63" s="303">
        <f t="shared" si="197"/>
        <v>367.63122505001911</v>
      </c>
      <c r="CC63" s="303">
        <f t="shared" si="197"/>
        <v>349.24966379751817</v>
      </c>
      <c r="CD63" s="303">
        <f t="shared" si="197"/>
        <v>331.78718060764226</v>
      </c>
      <c r="CE63" s="303">
        <f t="shared" si="197"/>
        <v>315.19782157726013</v>
      </c>
      <c r="CF63" s="303">
        <f t="shared" si="197"/>
        <v>299.43793049839718</v>
      </c>
      <c r="CG63" s="303">
        <f t="shared" si="197"/>
        <v>284.46603397347729</v>
      </c>
      <c r="CH63" s="303">
        <f t="shared" si="197"/>
        <v>270.24273227480347</v>
      </c>
      <c r="CI63" s="303">
        <f t="shared" si="197"/>
        <v>256.73059566106326</v>
      </c>
      <c r="CJ63" s="303">
        <f t="shared" si="197"/>
        <v>243.89406587801011</v>
      </c>
      <c r="CK63" s="303">
        <f t="shared" si="197"/>
        <v>231.69936258410959</v>
      </c>
      <c r="CL63" s="303">
        <f t="shared" si="197"/>
        <v>220.1143944549041</v>
      </c>
      <c r="CM63" s="303">
        <f t="shared" si="197"/>
        <v>209.1086747321589</v>
      </c>
      <c r="CN63" s="303">
        <f t="shared" si="197"/>
        <v>198.65324099555096</v>
      </c>
      <c r="CO63" s="303">
        <f t="shared" si="197"/>
        <v>188.72057894577344</v>
      </c>
      <c r="CP63" s="303">
        <f t="shared" si="197"/>
        <v>179.28454999848475</v>
      </c>
      <c r="CQ63" s="303">
        <f t="shared" si="197"/>
        <v>170.32032249856053</v>
      </c>
      <c r="CR63" s="303">
        <f t="shared" si="197"/>
        <v>161.8043063736325</v>
      </c>
      <c r="CS63" s="303">
        <f t="shared" si="197"/>
        <v>153.71409105495087</v>
      </c>
      <c r="CT63" s="303">
        <f t="shared" si="197"/>
        <v>146.02838650220332</v>
      </c>
      <c r="CU63" s="303">
        <f t="shared" si="197"/>
        <v>138.72696717709314</v>
      </c>
      <c r="CV63" s="303">
        <f t="shared" si="197"/>
        <v>131.79061881823847</v>
      </c>
      <c r="CW63" s="303">
        <f t="shared" si="197"/>
        <v>125.20108787732657</v>
      </c>
      <c r="CX63" s="303">
        <f t="shared" si="197"/>
        <v>118.94103348346023</v>
      </c>
      <c r="CY63" s="303">
        <f t="shared" si="197"/>
        <v>112.99398180928722</v>
      </c>
      <c r="CZ63" s="303">
        <f t="shared" si="197"/>
        <v>107.34428271882287</v>
      </c>
      <c r="DA63" s="303">
        <f t="shared" si="197"/>
        <v>101.97706858288173</v>
      </c>
      <c r="DB63" s="303">
        <f t="shared" ref="DB63:EG63" si="198">DB62*$F61</f>
        <v>96.878215153737642</v>
      </c>
      <c r="DC63" s="303">
        <f t="shared" si="198"/>
        <v>92.034304396050771</v>
      </c>
      <c r="DD63" s="303">
        <f t="shared" si="198"/>
        <v>87.432589176248229</v>
      </c>
      <c r="DE63" s="303">
        <f t="shared" si="198"/>
        <v>83.060959717435821</v>
      </c>
      <c r="DF63" s="303">
        <f t="shared" si="198"/>
        <v>78.907911731564013</v>
      </c>
      <c r="DG63" s="303">
        <f t="shared" si="198"/>
        <v>74.962516144985813</v>
      </c>
      <c r="DH63" s="303">
        <f t="shared" si="198"/>
        <v>71.214390337736518</v>
      </c>
      <c r="DI63" s="303">
        <f t="shared" si="198"/>
        <v>67.653670820849698</v>
      </c>
      <c r="DJ63" s="303">
        <f t="shared" si="198"/>
        <v>64.270987279807215</v>
      </c>
    </row>
    <row r="65" spans="1:114" ht="14.4" x14ac:dyDescent="0.25">
      <c r="A65" s="19" t="s">
        <v>257</v>
      </c>
      <c r="B65" s="19"/>
      <c r="C65" s="20"/>
      <c r="D65" s="22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H65" s="38"/>
      <c r="CI65" s="38"/>
      <c r="CJ65" s="38"/>
      <c r="CK65" s="38"/>
      <c r="CL65" s="38"/>
      <c r="CM65" s="38"/>
      <c r="CN65" s="38"/>
      <c r="CO65" s="38"/>
      <c r="CP65" s="38"/>
      <c r="CQ65" s="38"/>
      <c r="CR65" s="38"/>
      <c r="CS65" s="38"/>
      <c r="CT65" s="38"/>
      <c r="CU65" s="38"/>
      <c r="CV65" s="38"/>
      <c r="CW65" s="38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</row>
    <row r="66" spans="1:114" ht="14.4" x14ac:dyDescent="0.25">
      <c r="A66" s="19"/>
      <c r="B66" s="19"/>
      <c r="C66" s="20"/>
      <c r="D66" s="22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38"/>
      <c r="CE66" s="38"/>
      <c r="CF66" s="38"/>
      <c r="CG66" s="38"/>
      <c r="CH66" s="38"/>
      <c r="CI66" s="38"/>
      <c r="CJ66" s="38"/>
      <c r="CK66" s="38"/>
      <c r="CL66" s="38"/>
      <c r="CM66" s="38"/>
      <c r="CN66" s="38"/>
      <c r="CO66" s="38"/>
      <c r="CP66" s="38"/>
      <c r="CQ66" s="38"/>
      <c r="CR66" s="38"/>
      <c r="CS66" s="38"/>
      <c r="CT66" s="38"/>
      <c r="CU66" s="38"/>
      <c r="CV66" s="38"/>
      <c r="CW66" s="38"/>
      <c r="CX66" s="38"/>
      <c r="CY66" s="38"/>
      <c r="CZ66" s="38"/>
      <c r="DA66" s="38"/>
      <c r="DB66" s="38"/>
      <c r="DC66" s="38"/>
      <c r="DD66" s="38"/>
      <c r="DE66" s="38"/>
      <c r="DF66" s="38"/>
      <c r="DG66" s="38"/>
      <c r="DH66" s="38"/>
      <c r="DI66" s="38"/>
      <c r="DJ66" s="38"/>
    </row>
    <row r="67" spans="1:114" ht="14.4" x14ac:dyDescent="0.25">
      <c r="A67" s="129"/>
      <c r="B67" s="129"/>
      <c r="C67" s="130"/>
      <c r="D67" s="131"/>
      <c r="E67" s="386" t="str">
        <f xml:space="preserve"> InpC!E$55</f>
        <v>non current asset balance at start</v>
      </c>
      <c r="F67" s="388">
        <f xml:space="preserve"> InpC!F$55</f>
        <v>155000</v>
      </c>
      <c r="G67" s="386" t="str">
        <f xml:space="preserve"> InpC!G$55</f>
        <v>$ 000s</v>
      </c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1"/>
      <c r="Y67" s="131"/>
      <c r="Z67" s="131"/>
      <c r="AA67" s="131"/>
      <c r="AB67" s="131"/>
      <c r="AC67" s="131"/>
      <c r="AD67" s="131"/>
      <c r="AE67" s="131"/>
      <c r="AF67" s="131"/>
      <c r="AG67" s="131"/>
      <c r="AH67" s="131"/>
      <c r="AI67" s="131"/>
      <c r="AJ67" s="131"/>
      <c r="AK67" s="131"/>
      <c r="AL67" s="131"/>
      <c r="AM67" s="131"/>
      <c r="AN67" s="131"/>
      <c r="AO67" s="131"/>
      <c r="AP67" s="131"/>
      <c r="AQ67" s="131"/>
      <c r="AR67" s="131"/>
      <c r="AS67" s="131"/>
      <c r="AT67" s="131"/>
      <c r="AU67" s="131"/>
      <c r="AV67" s="131"/>
      <c r="AW67" s="131"/>
      <c r="AX67" s="131"/>
      <c r="AY67" s="131"/>
      <c r="AZ67" s="131"/>
      <c r="BA67" s="131"/>
      <c r="BB67" s="131"/>
      <c r="BC67" s="131"/>
      <c r="BD67" s="131"/>
      <c r="BE67" s="131"/>
      <c r="BF67" s="131"/>
      <c r="BG67" s="131"/>
      <c r="BH67" s="131"/>
      <c r="BI67" s="131"/>
      <c r="BJ67" s="131"/>
      <c r="BK67" s="131"/>
      <c r="BL67" s="131"/>
      <c r="BM67" s="131"/>
      <c r="BN67" s="131"/>
      <c r="BO67" s="131"/>
      <c r="BP67" s="131"/>
      <c r="BQ67" s="131"/>
      <c r="BR67" s="131"/>
      <c r="BS67" s="131"/>
      <c r="BT67" s="131"/>
      <c r="BU67" s="131"/>
      <c r="BV67" s="131"/>
      <c r="BW67" s="131"/>
      <c r="BX67" s="131"/>
      <c r="BY67" s="131"/>
      <c r="BZ67" s="131"/>
      <c r="CA67" s="131"/>
      <c r="CB67" s="131"/>
      <c r="CC67" s="131"/>
      <c r="CD67" s="131"/>
      <c r="CE67" s="131"/>
      <c r="CF67" s="131"/>
      <c r="CG67" s="131"/>
      <c r="CH67" s="131"/>
      <c r="CI67" s="131"/>
      <c r="CJ67" s="131"/>
      <c r="CK67" s="131"/>
      <c r="CL67" s="131"/>
      <c r="CM67" s="131"/>
      <c r="CN67" s="131"/>
      <c r="CO67" s="131"/>
      <c r="CP67" s="131"/>
      <c r="CQ67" s="131"/>
      <c r="CR67" s="131"/>
      <c r="CS67" s="131"/>
      <c r="CT67" s="131"/>
      <c r="CU67" s="131"/>
      <c r="CV67" s="131"/>
      <c r="CW67" s="131"/>
      <c r="CX67" s="131"/>
      <c r="CY67" s="131"/>
      <c r="CZ67" s="131"/>
      <c r="DA67" s="131"/>
      <c r="DB67" s="131"/>
      <c r="DC67" s="131"/>
      <c r="DD67" s="131"/>
      <c r="DE67" s="131"/>
      <c r="DF67" s="131"/>
      <c r="DG67" s="131"/>
      <c r="DH67" s="131"/>
      <c r="DI67" s="131"/>
      <c r="DJ67" s="131"/>
    </row>
    <row r="68" spans="1:114" s="118" customFormat="1" ht="14.4" x14ac:dyDescent="0.25">
      <c r="A68" s="7"/>
      <c r="B68" s="7"/>
      <c r="C68" s="8"/>
      <c r="D68" s="10"/>
      <c r="E68" s="279" t="str">
        <f>Time!E$34</f>
        <v>Acquisition / initial balance date flag</v>
      </c>
      <c r="F68" s="279">
        <f>Time!F$34</f>
        <v>0</v>
      </c>
      <c r="G68" s="279" t="str">
        <f>Time!G$34</f>
        <v>flag</v>
      </c>
      <c r="H68" s="279">
        <f>Time!H$34</f>
        <v>1</v>
      </c>
      <c r="I68" s="279">
        <f>Time!I$34</f>
        <v>0</v>
      </c>
      <c r="J68" s="279">
        <f>Time!J$34</f>
        <v>0</v>
      </c>
      <c r="K68" s="279">
        <f>Time!K$34</f>
        <v>1</v>
      </c>
      <c r="L68" s="279">
        <f>Time!L$34</f>
        <v>0</v>
      </c>
      <c r="M68" s="279">
        <f>Time!M$34</f>
        <v>0</v>
      </c>
      <c r="N68" s="279">
        <f>Time!N$34</f>
        <v>0</v>
      </c>
      <c r="O68" s="279">
        <f>Time!O$34</f>
        <v>0</v>
      </c>
      <c r="P68" s="279">
        <f>Time!P$34</f>
        <v>0</v>
      </c>
      <c r="Q68" s="279">
        <f>Time!Q$34</f>
        <v>0</v>
      </c>
      <c r="R68" s="279">
        <f>Time!R$34</f>
        <v>0</v>
      </c>
      <c r="S68" s="279">
        <f>Time!S$34</f>
        <v>0</v>
      </c>
      <c r="T68" s="279">
        <f>Time!T$34</f>
        <v>0</v>
      </c>
      <c r="U68" s="279">
        <f>Time!U$34</f>
        <v>0</v>
      </c>
      <c r="V68" s="279">
        <f>Time!V$34</f>
        <v>0</v>
      </c>
      <c r="W68" s="279">
        <f>Time!W$34</f>
        <v>0</v>
      </c>
      <c r="X68" s="279">
        <f>Time!X$34</f>
        <v>0</v>
      </c>
      <c r="Y68" s="279">
        <f>Time!Y$34</f>
        <v>0</v>
      </c>
      <c r="Z68" s="279">
        <f>Time!Z$34</f>
        <v>0</v>
      </c>
      <c r="AA68" s="279">
        <f>Time!AA$34</f>
        <v>0</v>
      </c>
      <c r="AB68" s="279">
        <f>Time!AB$34</f>
        <v>0</v>
      </c>
      <c r="AC68" s="279">
        <f>Time!AC$34</f>
        <v>0</v>
      </c>
      <c r="AD68" s="279">
        <f>Time!AD$34</f>
        <v>0</v>
      </c>
      <c r="AE68" s="279">
        <f>Time!AE$34</f>
        <v>0</v>
      </c>
      <c r="AF68" s="279">
        <f>Time!AF$34</f>
        <v>0</v>
      </c>
      <c r="AG68" s="279">
        <f>Time!AG$34</f>
        <v>0</v>
      </c>
      <c r="AH68" s="279">
        <f>Time!AH$34</f>
        <v>0</v>
      </c>
      <c r="AI68" s="279">
        <f>Time!AI$34</f>
        <v>0</v>
      </c>
      <c r="AJ68" s="279">
        <f>Time!AJ$34</f>
        <v>0</v>
      </c>
      <c r="AK68" s="279">
        <f>Time!AK$34</f>
        <v>0</v>
      </c>
      <c r="AL68" s="279">
        <f>Time!AL$34</f>
        <v>0</v>
      </c>
      <c r="AM68" s="279">
        <f>Time!AM$34</f>
        <v>0</v>
      </c>
      <c r="AN68" s="279">
        <f>Time!AN$34</f>
        <v>0</v>
      </c>
      <c r="AO68" s="279">
        <f>Time!AO$34</f>
        <v>0</v>
      </c>
      <c r="AP68" s="279">
        <f>Time!AP$34</f>
        <v>0</v>
      </c>
      <c r="AQ68" s="279">
        <f>Time!AQ$34</f>
        <v>0</v>
      </c>
      <c r="AR68" s="279">
        <f>Time!AR$34</f>
        <v>0</v>
      </c>
      <c r="AS68" s="279">
        <f>Time!AS$34</f>
        <v>0</v>
      </c>
      <c r="AT68" s="279">
        <f>Time!AT$34</f>
        <v>0</v>
      </c>
      <c r="AU68" s="279">
        <f>Time!AU$34</f>
        <v>0</v>
      </c>
      <c r="AV68" s="279">
        <f>Time!AV$34</f>
        <v>0</v>
      </c>
      <c r="AW68" s="279">
        <f>Time!AW$34</f>
        <v>0</v>
      </c>
      <c r="AX68" s="279">
        <f>Time!AX$34</f>
        <v>0</v>
      </c>
      <c r="AY68" s="279">
        <f>Time!AY$34</f>
        <v>0</v>
      </c>
      <c r="AZ68" s="279">
        <f>Time!AZ$34</f>
        <v>0</v>
      </c>
      <c r="BA68" s="279">
        <f>Time!BA$34</f>
        <v>0</v>
      </c>
      <c r="BB68" s="279">
        <f>Time!BB$34</f>
        <v>0</v>
      </c>
      <c r="BC68" s="279">
        <f>Time!BC$34</f>
        <v>0</v>
      </c>
      <c r="BD68" s="279">
        <f>Time!BD$34</f>
        <v>0</v>
      </c>
      <c r="BE68" s="279">
        <f>Time!BE$34</f>
        <v>0</v>
      </c>
      <c r="BF68" s="279">
        <f>Time!BF$34</f>
        <v>0</v>
      </c>
      <c r="BG68" s="279">
        <f>Time!BG$34</f>
        <v>0</v>
      </c>
      <c r="BH68" s="279">
        <f>Time!BH$34</f>
        <v>0</v>
      </c>
      <c r="BI68" s="279">
        <f>Time!BI$34</f>
        <v>0</v>
      </c>
      <c r="BJ68" s="279">
        <f>Time!BJ$34</f>
        <v>0</v>
      </c>
      <c r="BK68" s="279">
        <f>Time!BK$34</f>
        <v>0</v>
      </c>
      <c r="BL68" s="279">
        <f>Time!BL$34</f>
        <v>0</v>
      </c>
      <c r="BM68" s="279">
        <f>Time!BM$34</f>
        <v>0</v>
      </c>
      <c r="BN68" s="279">
        <f>Time!BN$34</f>
        <v>0</v>
      </c>
      <c r="BO68" s="279">
        <f>Time!BO$34</f>
        <v>0</v>
      </c>
      <c r="BP68" s="279">
        <f>Time!BP$34</f>
        <v>0</v>
      </c>
      <c r="BQ68" s="279">
        <f>Time!BQ$34</f>
        <v>0</v>
      </c>
      <c r="BR68" s="279">
        <f>Time!BR$34</f>
        <v>0</v>
      </c>
      <c r="BS68" s="279">
        <f>Time!BS$34</f>
        <v>0</v>
      </c>
      <c r="BT68" s="279">
        <f>Time!BT$34</f>
        <v>0</v>
      </c>
      <c r="BU68" s="279">
        <f>Time!BU$34</f>
        <v>0</v>
      </c>
      <c r="BV68" s="279">
        <f>Time!BV$34</f>
        <v>0</v>
      </c>
      <c r="BW68" s="279">
        <f>Time!BW$34</f>
        <v>0</v>
      </c>
      <c r="BX68" s="279">
        <f>Time!BX$34</f>
        <v>0</v>
      </c>
      <c r="BY68" s="279">
        <f>Time!BY$34</f>
        <v>0</v>
      </c>
      <c r="BZ68" s="279">
        <f>Time!BZ$34</f>
        <v>0</v>
      </c>
      <c r="CA68" s="279">
        <f>Time!CA$34</f>
        <v>0</v>
      </c>
      <c r="CB68" s="279">
        <f>Time!CB$34</f>
        <v>0</v>
      </c>
      <c r="CC68" s="279">
        <f>Time!CC$34</f>
        <v>0</v>
      </c>
      <c r="CD68" s="279">
        <f>Time!CD$34</f>
        <v>0</v>
      </c>
      <c r="CE68" s="279">
        <f>Time!CE$34</f>
        <v>0</v>
      </c>
      <c r="CF68" s="279">
        <f>Time!CF$34</f>
        <v>0</v>
      </c>
      <c r="CG68" s="279">
        <f>Time!CG$34</f>
        <v>0</v>
      </c>
      <c r="CH68" s="279">
        <f>Time!CH$34</f>
        <v>0</v>
      </c>
      <c r="CI68" s="279">
        <f>Time!CI$34</f>
        <v>0</v>
      </c>
      <c r="CJ68" s="279">
        <f>Time!CJ$34</f>
        <v>0</v>
      </c>
      <c r="CK68" s="279">
        <f>Time!CK$34</f>
        <v>0</v>
      </c>
      <c r="CL68" s="279">
        <f>Time!CL$34</f>
        <v>0</v>
      </c>
      <c r="CM68" s="279">
        <f>Time!CM$34</f>
        <v>0</v>
      </c>
      <c r="CN68" s="279">
        <f>Time!CN$34</f>
        <v>0</v>
      </c>
      <c r="CO68" s="279">
        <f>Time!CO$34</f>
        <v>0</v>
      </c>
      <c r="CP68" s="279">
        <f>Time!CP$34</f>
        <v>0</v>
      </c>
      <c r="CQ68" s="279">
        <f>Time!CQ$34</f>
        <v>0</v>
      </c>
      <c r="CR68" s="279">
        <f>Time!CR$34</f>
        <v>0</v>
      </c>
      <c r="CS68" s="279">
        <f>Time!CS$34</f>
        <v>0</v>
      </c>
      <c r="CT68" s="279">
        <f>Time!CT$34</f>
        <v>0</v>
      </c>
      <c r="CU68" s="279">
        <f>Time!CU$34</f>
        <v>0</v>
      </c>
      <c r="CV68" s="279">
        <f>Time!CV$34</f>
        <v>0</v>
      </c>
      <c r="CW68" s="279">
        <f>Time!CW$34</f>
        <v>0</v>
      </c>
      <c r="CX68" s="279">
        <f>Time!CX$34</f>
        <v>0</v>
      </c>
      <c r="CY68" s="279">
        <f>Time!CY$34</f>
        <v>0</v>
      </c>
      <c r="CZ68" s="279">
        <f>Time!CZ$34</f>
        <v>0</v>
      </c>
      <c r="DA68" s="279">
        <f>Time!DA$34</f>
        <v>0</v>
      </c>
      <c r="DB68" s="279">
        <f>Time!DB$34</f>
        <v>0</v>
      </c>
      <c r="DC68" s="279">
        <f>Time!DC$34</f>
        <v>0</v>
      </c>
      <c r="DD68" s="279">
        <f>Time!DD$34</f>
        <v>0</v>
      </c>
      <c r="DE68" s="279">
        <f>Time!DE$34</f>
        <v>0</v>
      </c>
      <c r="DF68" s="279">
        <f>Time!DF$34</f>
        <v>0</v>
      </c>
      <c r="DG68" s="279">
        <f>Time!DG$34</f>
        <v>0</v>
      </c>
      <c r="DH68" s="279">
        <f>Time!DH$34</f>
        <v>0</v>
      </c>
      <c r="DI68" s="279">
        <f>Time!DI$34</f>
        <v>0</v>
      </c>
      <c r="DJ68" s="279">
        <f>Time!DJ$34</f>
        <v>0</v>
      </c>
    </row>
    <row r="69" spans="1:114" ht="14.4" x14ac:dyDescent="0.25">
      <c r="A69" s="7"/>
      <c r="B69" s="7"/>
      <c r="C69" s="8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</row>
    <row r="70" spans="1:114" ht="14.4" x14ac:dyDescent="0.25">
      <c r="A70" s="7"/>
      <c r="B70" s="7"/>
      <c r="C70" s="8"/>
      <c r="D70" s="10"/>
      <c r="E70" s="10" t="s">
        <v>258</v>
      </c>
      <c r="F70" s="10"/>
      <c r="G70" s="10" t="s">
        <v>57</v>
      </c>
      <c r="H70" s="10"/>
      <c r="I70" s="10"/>
      <c r="J70" s="10">
        <f t="shared" ref="J70:BU70" si="199" xml:space="preserve"> I73</f>
        <v>0</v>
      </c>
      <c r="K70" s="10">
        <f t="shared" si="199"/>
        <v>0</v>
      </c>
      <c r="L70" s="10">
        <f t="shared" si="199"/>
        <v>155000</v>
      </c>
      <c r="M70" s="10">
        <f t="shared" si="199"/>
        <v>147250</v>
      </c>
      <c r="N70" s="10">
        <f t="shared" si="199"/>
        <v>139887.5</v>
      </c>
      <c r="O70" s="10">
        <f t="shared" si="199"/>
        <v>132893.125</v>
      </c>
      <c r="P70" s="10">
        <f t="shared" si="199"/>
        <v>126248.46875</v>
      </c>
      <c r="Q70" s="10">
        <f t="shared" si="199"/>
        <v>119936.04531250001</v>
      </c>
      <c r="R70" s="10">
        <f t="shared" si="199"/>
        <v>113939.24304687501</v>
      </c>
      <c r="S70" s="10">
        <f t="shared" si="199"/>
        <v>108242.28089453126</v>
      </c>
      <c r="T70" s="10">
        <f t="shared" si="199"/>
        <v>102830.16684980469</v>
      </c>
      <c r="U70" s="10">
        <f t="shared" si="199"/>
        <v>97688.658507314452</v>
      </c>
      <c r="V70" s="10">
        <f t="shared" si="199"/>
        <v>92804.225581948733</v>
      </c>
      <c r="W70" s="10">
        <f t="shared" si="199"/>
        <v>88164.014302851298</v>
      </c>
      <c r="X70" s="10">
        <f t="shared" si="199"/>
        <v>83755.813587708733</v>
      </c>
      <c r="Y70" s="10">
        <f t="shared" si="199"/>
        <v>79568.022908323299</v>
      </c>
      <c r="Z70" s="10">
        <f t="shared" si="199"/>
        <v>78589.621762907133</v>
      </c>
      <c r="AA70" s="10">
        <f t="shared" si="199"/>
        <v>74660.140674761773</v>
      </c>
      <c r="AB70" s="10">
        <f t="shared" si="199"/>
        <v>70927.133641023684</v>
      </c>
      <c r="AC70" s="10">
        <f t="shared" si="199"/>
        <v>67380.776958972507</v>
      </c>
      <c r="AD70" s="10">
        <f t="shared" si="199"/>
        <v>66011.738111023878</v>
      </c>
      <c r="AE70" s="10">
        <f t="shared" si="199"/>
        <v>62711.151205472685</v>
      </c>
      <c r="AF70" s="10">
        <f t="shared" si="199"/>
        <v>59575.593645199049</v>
      </c>
      <c r="AG70" s="10">
        <f t="shared" si="199"/>
        <v>56596.813962939093</v>
      </c>
      <c r="AH70" s="10">
        <f t="shared" si="199"/>
        <v>69766.973264792134</v>
      </c>
      <c r="AI70" s="10">
        <f t="shared" si="199"/>
        <v>66278.624601552525</v>
      </c>
      <c r="AJ70" s="10">
        <f t="shared" si="199"/>
        <v>62964.693371474896</v>
      </c>
      <c r="AK70" s="10">
        <f t="shared" si="199"/>
        <v>59816.458702901153</v>
      </c>
      <c r="AL70" s="10">
        <f t="shared" si="199"/>
        <v>58325.635767756095</v>
      </c>
      <c r="AM70" s="10">
        <f t="shared" si="199"/>
        <v>55409.353979368287</v>
      </c>
      <c r="AN70" s="10">
        <f t="shared" si="199"/>
        <v>52638.886280399871</v>
      </c>
      <c r="AO70" s="10">
        <f t="shared" si="199"/>
        <v>50006.941966379876</v>
      </c>
      <c r="AP70" s="10">
        <f t="shared" si="199"/>
        <v>48006.594868060885</v>
      </c>
      <c r="AQ70" s="10">
        <f t="shared" si="199"/>
        <v>45606.265124657839</v>
      </c>
      <c r="AR70" s="10">
        <f t="shared" si="199"/>
        <v>43325.951868424949</v>
      </c>
      <c r="AS70" s="10">
        <f t="shared" si="199"/>
        <v>41159.654275003704</v>
      </c>
      <c r="AT70" s="10">
        <f t="shared" si="199"/>
        <v>39601.671561253519</v>
      </c>
      <c r="AU70" s="10">
        <f t="shared" si="199"/>
        <v>37621.587983190846</v>
      </c>
      <c r="AV70" s="10">
        <f t="shared" si="199"/>
        <v>35740.508584031304</v>
      </c>
      <c r="AW70" s="10">
        <f t="shared" si="199"/>
        <v>33953.483154829737</v>
      </c>
      <c r="AX70" s="10">
        <f t="shared" si="199"/>
        <v>34255.80899708825</v>
      </c>
      <c r="AY70" s="10">
        <f t="shared" si="199"/>
        <v>32543.018547233838</v>
      </c>
      <c r="AZ70" s="10">
        <f t="shared" si="199"/>
        <v>30915.867619872144</v>
      </c>
      <c r="BA70" s="10">
        <f t="shared" si="199"/>
        <v>29370.074238878537</v>
      </c>
      <c r="BB70" s="10">
        <f t="shared" si="199"/>
        <v>27901.570526934611</v>
      </c>
      <c r="BC70" s="10">
        <f t="shared" si="199"/>
        <v>26506.492000587881</v>
      </c>
      <c r="BD70" s="10">
        <f t="shared" si="199"/>
        <v>25181.167400558486</v>
      </c>
      <c r="BE70" s="10">
        <f t="shared" si="199"/>
        <v>23922.109030530562</v>
      </c>
      <c r="BF70" s="10">
        <f t="shared" si="199"/>
        <v>22726.003579004035</v>
      </c>
      <c r="BG70" s="10">
        <f t="shared" si="199"/>
        <v>21589.703400053833</v>
      </c>
      <c r="BH70" s="10">
        <f t="shared" si="199"/>
        <v>20510.218230051141</v>
      </c>
      <c r="BI70" s="10">
        <f t="shared" si="199"/>
        <v>19484.707318548586</v>
      </c>
      <c r="BJ70" s="10">
        <f t="shared" si="199"/>
        <v>18510.471952621156</v>
      </c>
      <c r="BK70" s="10">
        <f t="shared" si="199"/>
        <v>17584.948354990098</v>
      </c>
      <c r="BL70" s="10">
        <f t="shared" si="199"/>
        <v>16705.700937240592</v>
      </c>
      <c r="BM70" s="10">
        <f t="shared" si="199"/>
        <v>15870.415890378563</v>
      </c>
      <c r="BN70" s="10">
        <f t="shared" si="199"/>
        <v>15076.895095859634</v>
      </c>
      <c r="BO70" s="10">
        <f t="shared" si="199"/>
        <v>14323.050341066653</v>
      </c>
      <c r="BP70" s="10">
        <f t="shared" si="199"/>
        <v>13606.89782401332</v>
      </c>
      <c r="BQ70" s="10">
        <f t="shared" si="199"/>
        <v>12926.552932812654</v>
      </c>
      <c r="BR70" s="10">
        <f t="shared" si="199"/>
        <v>12280.225286172021</v>
      </c>
      <c r="BS70" s="10">
        <f t="shared" si="199"/>
        <v>11666.214021863419</v>
      </c>
      <c r="BT70" s="10">
        <f t="shared" si="199"/>
        <v>11082.903320770249</v>
      </c>
      <c r="BU70" s="10">
        <f t="shared" si="199"/>
        <v>10528.758154731737</v>
      </c>
      <c r="BV70" s="10">
        <f t="shared" ref="BV70:DJ70" si="200" xml:space="preserve"> BU73</f>
        <v>10002.32024699515</v>
      </c>
      <c r="BW70" s="10">
        <f t="shared" si="200"/>
        <v>9502.2042346453927</v>
      </c>
      <c r="BX70" s="10">
        <f t="shared" si="200"/>
        <v>9027.0940229131229</v>
      </c>
      <c r="BY70" s="10">
        <f t="shared" si="200"/>
        <v>8575.7393217674671</v>
      </c>
      <c r="BZ70" s="10">
        <f t="shared" si="200"/>
        <v>8146.9523556790937</v>
      </c>
      <c r="CA70" s="10">
        <f t="shared" si="200"/>
        <v>7739.6047378951389</v>
      </c>
      <c r="CB70" s="10">
        <f t="shared" si="200"/>
        <v>7352.6245010003822</v>
      </c>
      <c r="CC70" s="10">
        <f t="shared" si="200"/>
        <v>6984.9932759503627</v>
      </c>
      <c r="CD70" s="10">
        <f t="shared" si="200"/>
        <v>6635.7436121528444</v>
      </c>
      <c r="CE70" s="10">
        <f t="shared" si="200"/>
        <v>6303.9564315452026</v>
      </c>
      <c r="CF70" s="10">
        <f t="shared" si="200"/>
        <v>5988.7586099679429</v>
      </c>
      <c r="CG70" s="10">
        <f t="shared" si="200"/>
        <v>5689.3206794695461</v>
      </c>
      <c r="CH70" s="10">
        <f t="shared" si="200"/>
        <v>5404.8546454960688</v>
      </c>
      <c r="CI70" s="10">
        <f t="shared" si="200"/>
        <v>5134.6119132212652</v>
      </c>
      <c r="CJ70" s="10">
        <f t="shared" si="200"/>
        <v>4877.8813175602018</v>
      </c>
      <c r="CK70" s="10">
        <f t="shared" si="200"/>
        <v>4633.9872516821915</v>
      </c>
      <c r="CL70" s="10">
        <f t="shared" si="200"/>
        <v>4402.2878890980819</v>
      </c>
      <c r="CM70" s="10">
        <f t="shared" si="200"/>
        <v>4182.1734946431779</v>
      </c>
      <c r="CN70" s="10">
        <f t="shared" si="200"/>
        <v>3973.0648199110192</v>
      </c>
      <c r="CO70" s="10">
        <f t="shared" si="200"/>
        <v>3774.4115789154685</v>
      </c>
      <c r="CP70" s="10">
        <f t="shared" si="200"/>
        <v>3585.690999969695</v>
      </c>
      <c r="CQ70" s="10">
        <f t="shared" si="200"/>
        <v>3406.4064499712103</v>
      </c>
      <c r="CR70" s="10">
        <f t="shared" si="200"/>
        <v>3236.0861274726499</v>
      </c>
      <c r="CS70" s="10">
        <f t="shared" si="200"/>
        <v>3074.2818210990172</v>
      </c>
      <c r="CT70" s="10">
        <f t="shared" si="200"/>
        <v>2920.5677300440661</v>
      </c>
      <c r="CU70" s="10">
        <f t="shared" si="200"/>
        <v>2774.5393435418628</v>
      </c>
      <c r="CV70" s="10">
        <f t="shared" si="200"/>
        <v>2635.8123763647695</v>
      </c>
      <c r="CW70" s="10">
        <f t="shared" si="200"/>
        <v>2504.0217575465313</v>
      </c>
      <c r="CX70" s="10">
        <f t="shared" si="200"/>
        <v>2378.8206696692046</v>
      </c>
      <c r="CY70" s="10">
        <f t="shared" si="200"/>
        <v>2259.8796361857444</v>
      </c>
      <c r="CZ70" s="10">
        <f t="shared" si="200"/>
        <v>2146.8856543764573</v>
      </c>
      <c r="DA70" s="10">
        <f t="shared" si="200"/>
        <v>2039.5413716576345</v>
      </c>
      <c r="DB70" s="10">
        <f t="shared" si="200"/>
        <v>1937.5643030747528</v>
      </c>
      <c r="DC70" s="10">
        <f t="shared" si="200"/>
        <v>1840.6860879210153</v>
      </c>
      <c r="DD70" s="10">
        <f t="shared" si="200"/>
        <v>1748.6517835249645</v>
      </c>
      <c r="DE70" s="10">
        <f t="shared" si="200"/>
        <v>1661.2191943487162</v>
      </c>
      <c r="DF70" s="10">
        <f t="shared" si="200"/>
        <v>1578.1582346312803</v>
      </c>
      <c r="DG70" s="10">
        <f t="shared" si="200"/>
        <v>1499.2503228997161</v>
      </c>
      <c r="DH70" s="10">
        <f t="shared" si="200"/>
        <v>1424.2878067547304</v>
      </c>
      <c r="DI70" s="10">
        <f t="shared" si="200"/>
        <v>1353.073416416994</v>
      </c>
      <c r="DJ70" s="10">
        <f t="shared" si="200"/>
        <v>1285.4197455961444</v>
      </c>
    </row>
    <row r="71" spans="1:114" s="272" customFormat="1" ht="14.4" x14ac:dyDescent="0.25">
      <c r="A71" s="280"/>
      <c r="B71" s="280"/>
      <c r="C71" s="281"/>
      <c r="D71" s="282" t="s">
        <v>74</v>
      </c>
      <c r="E71" s="403" t="str">
        <f xml:space="preserve"> NCA!E$35</f>
        <v>total capital addition pos</v>
      </c>
      <c r="F71" s="403">
        <f xml:space="preserve"> NCA!F$35</f>
        <v>0</v>
      </c>
      <c r="G71" s="403" t="str">
        <f xml:space="preserve"> NCA!G$35</f>
        <v>$ 000s</v>
      </c>
      <c r="H71" s="403">
        <f xml:space="preserve"> NCA!H$35</f>
        <v>25500</v>
      </c>
      <c r="I71" s="403">
        <f xml:space="preserve"> NCA!I$35</f>
        <v>0</v>
      </c>
      <c r="J71" s="403">
        <f xml:space="preserve"> NCA!J$35</f>
        <v>0</v>
      </c>
      <c r="K71" s="403">
        <f xml:space="preserve"> NCA!K$35</f>
        <v>0</v>
      </c>
      <c r="L71" s="403">
        <f xml:space="preserve"> NCA!L$35</f>
        <v>0</v>
      </c>
      <c r="M71" s="403">
        <f xml:space="preserve"> NCA!M$35</f>
        <v>0</v>
      </c>
      <c r="N71" s="403">
        <f xml:space="preserve"> NCA!N$35</f>
        <v>0</v>
      </c>
      <c r="O71" s="403">
        <f xml:space="preserve"> NCA!O$35</f>
        <v>0</v>
      </c>
      <c r="P71" s="403">
        <f xml:space="preserve"> NCA!P$35</f>
        <v>0</v>
      </c>
      <c r="Q71" s="403">
        <f xml:space="preserve"> NCA!Q$35</f>
        <v>0</v>
      </c>
      <c r="R71" s="403">
        <f xml:space="preserve"> NCA!R$35</f>
        <v>0</v>
      </c>
      <c r="S71" s="403">
        <f xml:space="preserve"> NCA!S$35</f>
        <v>0</v>
      </c>
      <c r="T71" s="403">
        <f xml:space="preserve"> NCA!T$35</f>
        <v>0</v>
      </c>
      <c r="U71" s="403">
        <f xml:space="preserve"> NCA!U$35</f>
        <v>0</v>
      </c>
      <c r="V71" s="403">
        <f xml:space="preserve"> NCA!V$35</f>
        <v>0</v>
      </c>
      <c r="W71" s="403">
        <f xml:space="preserve"> NCA!W$35</f>
        <v>0</v>
      </c>
      <c r="X71" s="403">
        <f xml:space="preserve"> NCA!X$35</f>
        <v>0</v>
      </c>
      <c r="Y71" s="403">
        <f xml:space="preserve"> NCA!Y$35</f>
        <v>3000</v>
      </c>
      <c r="Z71" s="403">
        <f xml:space="preserve"> NCA!Z$35</f>
        <v>0</v>
      </c>
      <c r="AA71" s="403">
        <f xml:space="preserve"> NCA!AA$35</f>
        <v>0</v>
      </c>
      <c r="AB71" s="403">
        <f xml:space="preserve"> NCA!AB$35</f>
        <v>0</v>
      </c>
      <c r="AC71" s="403">
        <f xml:space="preserve"> NCA!AC$35</f>
        <v>2000</v>
      </c>
      <c r="AD71" s="403">
        <f xml:space="preserve"> NCA!AD$35</f>
        <v>0</v>
      </c>
      <c r="AE71" s="403">
        <f xml:space="preserve"> NCA!AE$35</f>
        <v>0</v>
      </c>
      <c r="AF71" s="403">
        <f xml:space="preserve"> NCA!AF$35</f>
        <v>0</v>
      </c>
      <c r="AG71" s="403">
        <f xml:space="preserve"> NCA!AG$35</f>
        <v>16000</v>
      </c>
      <c r="AH71" s="403">
        <f xml:space="preserve"> NCA!AH$35</f>
        <v>0</v>
      </c>
      <c r="AI71" s="403">
        <f xml:space="preserve"> NCA!AI$35</f>
        <v>0</v>
      </c>
      <c r="AJ71" s="403">
        <f xml:space="preserve"> NCA!AJ$35</f>
        <v>0</v>
      </c>
      <c r="AK71" s="403">
        <f xml:space="preserve"> NCA!AK$35</f>
        <v>1500</v>
      </c>
      <c r="AL71" s="403">
        <f xml:space="preserve"> NCA!AL$35</f>
        <v>0</v>
      </c>
      <c r="AM71" s="403">
        <f xml:space="preserve"> NCA!AM$35</f>
        <v>0</v>
      </c>
      <c r="AN71" s="403">
        <f xml:space="preserve"> NCA!AN$35</f>
        <v>0</v>
      </c>
      <c r="AO71" s="403">
        <f xml:space="preserve"> NCA!AO$35</f>
        <v>500</v>
      </c>
      <c r="AP71" s="403">
        <f xml:space="preserve"> NCA!AP$35</f>
        <v>0</v>
      </c>
      <c r="AQ71" s="403">
        <f xml:space="preserve"> NCA!AQ$35</f>
        <v>0</v>
      </c>
      <c r="AR71" s="403">
        <f xml:space="preserve"> NCA!AR$35</f>
        <v>0</v>
      </c>
      <c r="AS71" s="403">
        <f xml:space="preserve"> NCA!AS$35</f>
        <v>500</v>
      </c>
      <c r="AT71" s="403">
        <f xml:space="preserve"> NCA!AT$35</f>
        <v>0</v>
      </c>
      <c r="AU71" s="403">
        <f xml:space="preserve"> NCA!AU$35</f>
        <v>0</v>
      </c>
      <c r="AV71" s="403">
        <f xml:space="preserve"> NCA!AV$35</f>
        <v>0</v>
      </c>
      <c r="AW71" s="403">
        <f xml:space="preserve"> NCA!AW$35</f>
        <v>2000</v>
      </c>
      <c r="AX71" s="403">
        <f xml:space="preserve"> NCA!AX$35</f>
        <v>0</v>
      </c>
      <c r="AY71" s="403">
        <f xml:space="preserve"> NCA!AY$35</f>
        <v>0</v>
      </c>
      <c r="AZ71" s="403">
        <f xml:space="preserve"> NCA!AZ$35</f>
        <v>0</v>
      </c>
      <c r="BA71" s="403">
        <f xml:space="preserve"> NCA!BA$35</f>
        <v>0</v>
      </c>
      <c r="BB71" s="403">
        <f xml:space="preserve"> NCA!BB$35</f>
        <v>0</v>
      </c>
      <c r="BC71" s="403">
        <f xml:space="preserve"> NCA!BC$35</f>
        <v>0</v>
      </c>
      <c r="BD71" s="403">
        <f xml:space="preserve"> NCA!BD$35</f>
        <v>0</v>
      </c>
      <c r="BE71" s="403">
        <f xml:space="preserve"> NCA!BE$35</f>
        <v>0</v>
      </c>
      <c r="BF71" s="403">
        <f xml:space="preserve"> NCA!BF$35</f>
        <v>0</v>
      </c>
      <c r="BG71" s="403">
        <f xml:space="preserve"> NCA!BG$35</f>
        <v>0</v>
      </c>
      <c r="BH71" s="403">
        <f xml:space="preserve"> NCA!BH$35</f>
        <v>0</v>
      </c>
      <c r="BI71" s="403">
        <f xml:space="preserve"> NCA!BI$35</f>
        <v>0</v>
      </c>
      <c r="BJ71" s="403">
        <f xml:space="preserve"> NCA!BJ$35</f>
        <v>0</v>
      </c>
      <c r="BK71" s="403">
        <f xml:space="preserve"> NCA!BK$35</f>
        <v>0</v>
      </c>
      <c r="BL71" s="403">
        <f xml:space="preserve"> NCA!BL$35</f>
        <v>0</v>
      </c>
      <c r="BM71" s="403">
        <f xml:space="preserve"> NCA!BM$35</f>
        <v>0</v>
      </c>
      <c r="BN71" s="403">
        <f xml:space="preserve"> NCA!BN$35</f>
        <v>0</v>
      </c>
      <c r="BO71" s="403">
        <f xml:space="preserve"> NCA!BO$35</f>
        <v>0</v>
      </c>
      <c r="BP71" s="403">
        <f xml:space="preserve"> NCA!BP$35</f>
        <v>0</v>
      </c>
      <c r="BQ71" s="403">
        <f xml:space="preserve"> NCA!BQ$35</f>
        <v>0</v>
      </c>
      <c r="BR71" s="403">
        <f xml:space="preserve"> NCA!BR$35</f>
        <v>0</v>
      </c>
      <c r="BS71" s="403">
        <f xml:space="preserve"> NCA!BS$35</f>
        <v>0</v>
      </c>
      <c r="BT71" s="403">
        <f xml:space="preserve"> NCA!BT$35</f>
        <v>0</v>
      </c>
      <c r="BU71" s="403">
        <f xml:space="preserve"> NCA!BU$35</f>
        <v>0</v>
      </c>
      <c r="BV71" s="403">
        <f xml:space="preserve"> NCA!BV$35</f>
        <v>0</v>
      </c>
      <c r="BW71" s="403">
        <f xml:space="preserve"> NCA!BW$35</f>
        <v>0</v>
      </c>
      <c r="BX71" s="403">
        <f xml:space="preserve"> NCA!BX$35</f>
        <v>0</v>
      </c>
      <c r="BY71" s="403">
        <f xml:space="preserve"> NCA!BY$35</f>
        <v>0</v>
      </c>
      <c r="BZ71" s="403">
        <f xml:space="preserve"> NCA!BZ$35</f>
        <v>0</v>
      </c>
      <c r="CA71" s="403">
        <f xml:space="preserve"> NCA!CA$35</f>
        <v>0</v>
      </c>
      <c r="CB71" s="403">
        <f xml:space="preserve"> NCA!CB$35</f>
        <v>0</v>
      </c>
      <c r="CC71" s="403">
        <f xml:space="preserve"> NCA!CC$35</f>
        <v>0</v>
      </c>
      <c r="CD71" s="403">
        <f xml:space="preserve"> NCA!CD$35</f>
        <v>0</v>
      </c>
      <c r="CE71" s="403">
        <f xml:space="preserve"> NCA!CE$35</f>
        <v>0</v>
      </c>
      <c r="CF71" s="403">
        <f xml:space="preserve"> NCA!CF$35</f>
        <v>0</v>
      </c>
      <c r="CG71" s="403">
        <f xml:space="preserve"> NCA!CG$35</f>
        <v>0</v>
      </c>
      <c r="CH71" s="403">
        <f xml:space="preserve"> NCA!CH$35</f>
        <v>0</v>
      </c>
      <c r="CI71" s="403">
        <f xml:space="preserve"> NCA!CI$35</f>
        <v>0</v>
      </c>
      <c r="CJ71" s="403">
        <f xml:space="preserve"> NCA!CJ$35</f>
        <v>0</v>
      </c>
      <c r="CK71" s="403">
        <f xml:space="preserve"> NCA!CK$35</f>
        <v>0</v>
      </c>
      <c r="CL71" s="403">
        <f xml:space="preserve"> NCA!CL$35</f>
        <v>0</v>
      </c>
      <c r="CM71" s="403">
        <f xml:space="preserve"> NCA!CM$35</f>
        <v>0</v>
      </c>
      <c r="CN71" s="403">
        <f xml:space="preserve"> NCA!CN$35</f>
        <v>0</v>
      </c>
      <c r="CO71" s="403">
        <f xml:space="preserve"> NCA!CO$35</f>
        <v>0</v>
      </c>
      <c r="CP71" s="403">
        <f xml:space="preserve"> NCA!CP$35</f>
        <v>0</v>
      </c>
      <c r="CQ71" s="403">
        <f xml:space="preserve"> NCA!CQ$35</f>
        <v>0</v>
      </c>
      <c r="CR71" s="403">
        <f xml:space="preserve"> NCA!CR$35</f>
        <v>0</v>
      </c>
      <c r="CS71" s="403">
        <f xml:space="preserve"> NCA!CS$35</f>
        <v>0</v>
      </c>
      <c r="CT71" s="403">
        <f xml:space="preserve"> NCA!CT$35</f>
        <v>0</v>
      </c>
      <c r="CU71" s="403">
        <f xml:space="preserve"> NCA!CU$35</f>
        <v>0</v>
      </c>
      <c r="CV71" s="403">
        <f xml:space="preserve"> NCA!CV$35</f>
        <v>0</v>
      </c>
      <c r="CW71" s="403">
        <f xml:space="preserve"> NCA!CW$35</f>
        <v>0</v>
      </c>
      <c r="CX71" s="403">
        <f xml:space="preserve"> NCA!CX$35</f>
        <v>0</v>
      </c>
      <c r="CY71" s="403">
        <f xml:space="preserve"> NCA!CY$35</f>
        <v>0</v>
      </c>
      <c r="CZ71" s="403">
        <f xml:space="preserve"> NCA!CZ$35</f>
        <v>0</v>
      </c>
      <c r="DA71" s="403">
        <f xml:space="preserve"> NCA!DA$35</f>
        <v>0</v>
      </c>
      <c r="DB71" s="403">
        <f xml:space="preserve"> NCA!DB$35</f>
        <v>0</v>
      </c>
      <c r="DC71" s="403">
        <f xml:space="preserve"> NCA!DC$35</f>
        <v>0</v>
      </c>
      <c r="DD71" s="403">
        <f xml:space="preserve"> NCA!DD$35</f>
        <v>0</v>
      </c>
      <c r="DE71" s="403">
        <f xml:space="preserve"> NCA!DE$35</f>
        <v>0</v>
      </c>
      <c r="DF71" s="403">
        <f xml:space="preserve"> NCA!DF$35</f>
        <v>0</v>
      </c>
      <c r="DG71" s="403">
        <f xml:space="preserve"> NCA!DG$35</f>
        <v>0</v>
      </c>
      <c r="DH71" s="403">
        <f xml:space="preserve"> NCA!DH$35</f>
        <v>0</v>
      </c>
      <c r="DI71" s="403">
        <f xml:space="preserve"> NCA!DI$35</f>
        <v>0</v>
      </c>
      <c r="DJ71" s="403">
        <f xml:space="preserve"> NCA!DJ$35</f>
        <v>0</v>
      </c>
    </row>
    <row r="72" spans="1:114" ht="14.4" x14ac:dyDescent="0.25">
      <c r="A72" s="7"/>
      <c r="B72" s="7"/>
      <c r="C72" s="8"/>
      <c r="D72" s="9" t="s">
        <v>52</v>
      </c>
      <c r="E72" s="380" t="str">
        <f t="shared" ref="E72:AJ72" si="201" xml:space="preserve"> E$63</f>
        <v>Tax Depreciation</v>
      </c>
      <c r="F72" s="380">
        <f t="shared" si="201"/>
        <v>0</v>
      </c>
      <c r="G72" s="380" t="str">
        <f t="shared" si="201"/>
        <v>$ 000s</v>
      </c>
      <c r="H72" s="380">
        <f t="shared" si="201"/>
        <v>0</v>
      </c>
      <c r="I72" s="380">
        <f t="shared" si="201"/>
        <v>0</v>
      </c>
      <c r="J72" s="380">
        <f t="shared" si="201"/>
        <v>0</v>
      </c>
      <c r="K72" s="380">
        <f t="shared" si="201"/>
        <v>0</v>
      </c>
      <c r="L72" s="380">
        <f t="shared" si="201"/>
        <v>7750</v>
      </c>
      <c r="M72" s="380">
        <f t="shared" si="201"/>
        <v>7362.5</v>
      </c>
      <c r="N72" s="380">
        <f t="shared" si="201"/>
        <v>6994.375</v>
      </c>
      <c r="O72" s="380">
        <f t="shared" si="201"/>
        <v>6644.65625</v>
      </c>
      <c r="P72" s="380">
        <f t="shared" si="201"/>
        <v>6312.4234375000005</v>
      </c>
      <c r="Q72" s="380">
        <f t="shared" si="201"/>
        <v>5996.8022656250005</v>
      </c>
      <c r="R72" s="380">
        <f t="shared" si="201"/>
        <v>5696.9621523437509</v>
      </c>
      <c r="S72" s="380">
        <f t="shared" si="201"/>
        <v>5412.1140447265634</v>
      </c>
      <c r="T72" s="380">
        <f t="shared" si="201"/>
        <v>5141.508342490235</v>
      </c>
      <c r="U72" s="380">
        <f t="shared" si="201"/>
        <v>4884.4329253657224</v>
      </c>
      <c r="V72" s="380">
        <f t="shared" si="201"/>
        <v>4640.211279097437</v>
      </c>
      <c r="W72" s="380">
        <f t="shared" si="201"/>
        <v>4408.2007151425651</v>
      </c>
      <c r="X72" s="380">
        <f t="shared" si="201"/>
        <v>4187.7906793854372</v>
      </c>
      <c r="Y72" s="380">
        <f t="shared" si="201"/>
        <v>3978.401145416165</v>
      </c>
      <c r="Z72" s="380">
        <f t="shared" si="201"/>
        <v>3929.4810881453568</v>
      </c>
      <c r="AA72" s="380">
        <f t="shared" si="201"/>
        <v>3733.0070337380889</v>
      </c>
      <c r="AB72" s="380">
        <f t="shared" si="201"/>
        <v>3546.3566820511842</v>
      </c>
      <c r="AC72" s="380">
        <f t="shared" si="201"/>
        <v>3369.0388479486255</v>
      </c>
      <c r="AD72" s="380">
        <f t="shared" si="201"/>
        <v>3300.5869055511939</v>
      </c>
      <c r="AE72" s="380">
        <f t="shared" si="201"/>
        <v>3135.5575602736344</v>
      </c>
      <c r="AF72" s="380">
        <f t="shared" si="201"/>
        <v>2978.7796822599526</v>
      </c>
      <c r="AG72" s="380">
        <f t="shared" si="201"/>
        <v>2829.8406981469548</v>
      </c>
      <c r="AH72" s="380">
        <f t="shared" si="201"/>
        <v>3488.348663239607</v>
      </c>
      <c r="AI72" s="380">
        <f t="shared" si="201"/>
        <v>3313.9312300776264</v>
      </c>
      <c r="AJ72" s="380">
        <f t="shared" si="201"/>
        <v>3148.2346685737448</v>
      </c>
      <c r="AK72" s="380">
        <f t="shared" ref="AK72:BP72" si="202" xml:space="preserve"> AK$63</f>
        <v>2990.8229351450577</v>
      </c>
      <c r="AL72" s="380">
        <f t="shared" si="202"/>
        <v>2916.2817883878051</v>
      </c>
      <c r="AM72" s="380">
        <f t="shared" si="202"/>
        <v>2770.4676989684144</v>
      </c>
      <c r="AN72" s="380">
        <f t="shared" si="202"/>
        <v>2631.9443140199937</v>
      </c>
      <c r="AO72" s="380">
        <f t="shared" si="202"/>
        <v>2500.3470983189941</v>
      </c>
      <c r="AP72" s="380">
        <f t="shared" si="202"/>
        <v>2400.3297434030442</v>
      </c>
      <c r="AQ72" s="380">
        <f t="shared" si="202"/>
        <v>2280.3132562328919</v>
      </c>
      <c r="AR72" s="380">
        <f t="shared" si="202"/>
        <v>2166.2975934212477</v>
      </c>
      <c r="AS72" s="380">
        <f t="shared" si="202"/>
        <v>2057.9827137501852</v>
      </c>
      <c r="AT72" s="380">
        <f t="shared" si="202"/>
        <v>1980.083578062676</v>
      </c>
      <c r="AU72" s="380">
        <f t="shared" si="202"/>
        <v>1881.0793991595424</v>
      </c>
      <c r="AV72" s="380">
        <f t="shared" si="202"/>
        <v>1787.0254292015652</v>
      </c>
      <c r="AW72" s="380">
        <f t="shared" si="202"/>
        <v>1697.6741577414869</v>
      </c>
      <c r="AX72" s="380">
        <f t="shared" si="202"/>
        <v>1712.7904498544126</v>
      </c>
      <c r="AY72" s="380">
        <f t="shared" si="202"/>
        <v>1627.1509273616921</v>
      </c>
      <c r="AZ72" s="380">
        <f t="shared" si="202"/>
        <v>1545.7933809936073</v>
      </c>
      <c r="BA72" s="380">
        <f t="shared" si="202"/>
        <v>1468.5037119439269</v>
      </c>
      <c r="BB72" s="380">
        <f t="shared" si="202"/>
        <v>1395.0785263467305</v>
      </c>
      <c r="BC72" s="380">
        <f t="shared" si="202"/>
        <v>1325.3246000293941</v>
      </c>
      <c r="BD72" s="380">
        <f t="shared" si="202"/>
        <v>1259.0583700279244</v>
      </c>
      <c r="BE72" s="380">
        <f t="shared" si="202"/>
        <v>1196.1054515265282</v>
      </c>
      <c r="BF72" s="380">
        <f t="shared" si="202"/>
        <v>1136.3001789502018</v>
      </c>
      <c r="BG72" s="380">
        <f t="shared" si="202"/>
        <v>1079.4851700026918</v>
      </c>
      <c r="BH72" s="380">
        <f t="shared" si="202"/>
        <v>1025.5109115025571</v>
      </c>
      <c r="BI72" s="380">
        <f t="shared" si="202"/>
        <v>974.23536592742937</v>
      </c>
      <c r="BJ72" s="380">
        <f t="shared" si="202"/>
        <v>925.52359763105778</v>
      </c>
      <c r="BK72" s="380">
        <f t="shared" si="202"/>
        <v>879.24741774950496</v>
      </c>
      <c r="BL72" s="380">
        <f t="shared" si="202"/>
        <v>835.28504686202962</v>
      </c>
      <c r="BM72" s="380">
        <f t="shared" si="202"/>
        <v>793.52079451892814</v>
      </c>
      <c r="BN72" s="380">
        <f t="shared" si="202"/>
        <v>753.8447547929818</v>
      </c>
      <c r="BO72" s="380">
        <f t="shared" si="202"/>
        <v>716.15251705333276</v>
      </c>
      <c r="BP72" s="380">
        <f t="shared" si="202"/>
        <v>680.3448912006661</v>
      </c>
      <c r="BQ72" s="380">
        <f t="shared" ref="BQ72:CV72" si="203" xml:space="preserve"> BQ$63</f>
        <v>646.32764664063279</v>
      </c>
      <c r="BR72" s="380">
        <f t="shared" si="203"/>
        <v>614.01126430860108</v>
      </c>
      <c r="BS72" s="380">
        <f t="shared" si="203"/>
        <v>583.31070109317102</v>
      </c>
      <c r="BT72" s="380">
        <f t="shared" si="203"/>
        <v>554.14516603851246</v>
      </c>
      <c r="BU72" s="380">
        <f t="shared" si="203"/>
        <v>526.43790773658691</v>
      </c>
      <c r="BV72" s="380">
        <f t="shared" si="203"/>
        <v>500.11601234975751</v>
      </c>
      <c r="BW72" s="380">
        <f t="shared" si="203"/>
        <v>475.11021173226965</v>
      </c>
      <c r="BX72" s="380">
        <f t="shared" si="203"/>
        <v>451.35470114565618</v>
      </c>
      <c r="BY72" s="380">
        <f t="shared" si="203"/>
        <v>428.78696608837339</v>
      </c>
      <c r="BZ72" s="380">
        <f t="shared" si="203"/>
        <v>407.34761778395472</v>
      </c>
      <c r="CA72" s="380">
        <f t="shared" si="203"/>
        <v>386.98023689475696</v>
      </c>
      <c r="CB72" s="380">
        <f t="shared" si="203"/>
        <v>367.63122505001911</v>
      </c>
      <c r="CC72" s="380">
        <f t="shared" si="203"/>
        <v>349.24966379751817</v>
      </c>
      <c r="CD72" s="380">
        <f t="shared" si="203"/>
        <v>331.78718060764226</v>
      </c>
      <c r="CE72" s="380">
        <f t="shared" si="203"/>
        <v>315.19782157726013</v>
      </c>
      <c r="CF72" s="380">
        <f t="shared" si="203"/>
        <v>299.43793049839718</v>
      </c>
      <c r="CG72" s="380">
        <f t="shared" si="203"/>
        <v>284.46603397347729</v>
      </c>
      <c r="CH72" s="380">
        <f t="shared" si="203"/>
        <v>270.24273227480347</v>
      </c>
      <c r="CI72" s="380">
        <f t="shared" si="203"/>
        <v>256.73059566106326</v>
      </c>
      <c r="CJ72" s="380">
        <f t="shared" si="203"/>
        <v>243.89406587801011</v>
      </c>
      <c r="CK72" s="380">
        <f t="shared" si="203"/>
        <v>231.69936258410959</v>
      </c>
      <c r="CL72" s="380">
        <f t="shared" si="203"/>
        <v>220.1143944549041</v>
      </c>
      <c r="CM72" s="380">
        <f t="shared" si="203"/>
        <v>209.1086747321589</v>
      </c>
      <c r="CN72" s="380">
        <f t="shared" si="203"/>
        <v>198.65324099555096</v>
      </c>
      <c r="CO72" s="380">
        <f t="shared" si="203"/>
        <v>188.72057894577344</v>
      </c>
      <c r="CP72" s="380">
        <f t="shared" si="203"/>
        <v>179.28454999848475</v>
      </c>
      <c r="CQ72" s="380">
        <f t="shared" si="203"/>
        <v>170.32032249856053</v>
      </c>
      <c r="CR72" s="380">
        <f t="shared" si="203"/>
        <v>161.8043063736325</v>
      </c>
      <c r="CS72" s="380">
        <f t="shared" si="203"/>
        <v>153.71409105495087</v>
      </c>
      <c r="CT72" s="380">
        <f t="shared" si="203"/>
        <v>146.02838650220332</v>
      </c>
      <c r="CU72" s="380">
        <f t="shared" si="203"/>
        <v>138.72696717709314</v>
      </c>
      <c r="CV72" s="380">
        <f t="shared" si="203"/>
        <v>131.79061881823847</v>
      </c>
      <c r="CW72" s="380">
        <f t="shared" ref="CW72:DJ72" si="204" xml:space="preserve"> CW$63</f>
        <v>125.20108787732657</v>
      </c>
      <c r="CX72" s="380">
        <f t="shared" si="204"/>
        <v>118.94103348346023</v>
      </c>
      <c r="CY72" s="380">
        <f t="shared" si="204"/>
        <v>112.99398180928722</v>
      </c>
      <c r="CZ72" s="380">
        <f t="shared" si="204"/>
        <v>107.34428271882287</v>
      </c>
      <c r="DA72" s="380">
        <f t="shared" si="204"/>
        <v>101.97706858288173</v>
      </c>
      <c r="DB72" s="380">
        <f t="shared" si="204"/>
        <v>96.878215153737642</v>
      </c>
      <c r="DC72" s="380">
        <f t="shared" si="204"/>
        <v>92.034304396050771</v>
      </c>
      <c r="DD72" s="380">
        <f t="shared" si="204"/>
        <v>87.432589176248229</v>
      </c>
      <c r="DE72" s="380">
        <f t="shared" si="204"/>
        <v>83.060959717435821</v>
      </c>
      <c r="DF72" s="380">
        <f t="shared" si="204"/>
        <v>78.907911731564013</v>
      </c>
      <c r="DG72" s="380">
        <f t="shared" si="204"/>
        <v>74.962516144985813</v>
      </c>
      <c r="DH72" s="380">
        <f t="shared" si="204"/>
        <v>71.214390337736518</v>
      </c>
      <c r="DI72" s="380">
        <f t="shared" si="204"/>
        <v>67.653670820849698</v>
      </c>
      <c r="DJ72" s="380">
        <f t="shared" si="204"/>
        <v>64.270987279807215</v>
      </c>
    </row>
    <row r="73" spans="1:114" ht="14.4" x14ac:dyDescent="0.25">
      <c r="A73" s="134"/>
      <c r="B73" s="134"/>
      <c r="C73" s="135"/>
      <c r="D73" s="136"/>
      <c r="E73" s="136" t="s">
        <v>259</v>
      </c>
      <c r="F73" s="136"/>
      <c r="G73" s="10" t="s">
        <v>57</v>
      </c>
      <c r="H73" s="136"/>
      <c r="I73" s="136"/>
      <c r="J73" s="136">
        <f xml:space="preserve"> IF(J68 = 1, $F67, J70 + J71 - J72)</f>
        <v>0</v>
      </c>
      <c r="K73" s="136">
        <f t="shared" ref="K73:BV73" si="205" xml:space="preserve"> IF(K68 = 1, $F67, K70 + K71 - K72)</f>
        <v>155000</v>
      </c>
      <c r="L73" s="136">
        <f t="shared" si="205"/>
        <v>147250</v>
      </c>
      <c r="M73" s="136">
        <f t="shared" si="205"/>
        <v>139887.5</v>
      </c>
      <c r="N73" s="136">
        <f t="shared" si="205"/>
        <v>132893.125</v>
      </c>
      <c r="O73" s="136">
        <f t="shared" si="205"/>
        <v>126248.46875</v>
      </c>
      <c r="P73" s="136">
        <f t="shared" si="205"/>
        <v>119936.04531250001</v>
      </c>
      <c r="Q73" s="136">
        <f t="shared" si="205"/>
        <v>113939.24304687501</v>
      </c>
      <c r="R73" s="136">
        <f t="shared" si="205"/>
        <v>108242.28089453126</v>
      </c>
      <c r="S73" s="136">
        <f t="shared" si="205"/>
        <v>102830.16684980469</v>
      </c>
      <c r="T73" s="136">
        <f t="shared" si="205"/>
        <v>97688.658507314452</v>
      </c>
      <c r="U73" s="136">
        <f t="shared" si="205"/>
        <v>92804.225581948733</v>
      </c>
      <c r="V73" s="136">
        <f t="shared" si="205"/>
        <v>88164.014302851298</v>
      </c>
      <c r="W73" s="136">
        <f t="shared" si="205"/>
        <v>83755.813587708733</v>
      </c>
      <c r="X73" s="136">
        <f t="shared" si="205"/>
        <v>79568.022908323299</v>
      </c>
      <c r="Y73" s="136">
        <f t="shared" si="205"/>
        <v>78589.621762907133</v>
      </c>
      <c r="Z73" s="136">
        <f t="shared" si="205"/>
        <v>74660.140674761773</v>
      </c>
      <c r="AA73" s="136">
        <f t="shared" si="205"/>
        <v>70927.133641023684</v>
      </c>
      <c r="AB73" s="136">
        <f t="shared" si="205"/>
        <v>67380.776958972507</v>
      </c>
      <c r="AC73" s="136">
        <f t="shared" si="205"/>
        <v>66011.738111023878</v>
      </c>
      <c r="AD73" s="136">
        <f t="shared" si="205"/>
        <v>62711.151205472685</v>
      </c>
      <c r="AE73" s="136">
        <f t="shared" si="205"/>
        <v>59575.593645199049</v>
      </c>
      <c r="AF73" s="136">
        <f t="shared" si="205"/>
        <v>56596.813962939093</v>
      </c>
      <c r="AG73" s="136">
        <f t="shared" si="205"/>
        <v>69766.973264792134</v>
      </c>
      <c r="AH73" s="136">
        <f t="shared" si="205"/>
        <v>66278.624601552525</v>
      </c>
      <c r="AI73" s="136">
        <f t="shared" si="205"/>
        <v>62964.693371474896</v>
      </c>
      <c r="AJ73" s="136">
        <f t="shared" si="205"/>
        <v>59816.458702901153</v>
      </c>
      <c r="AK73" s="136">
        <f t="shared" si="205"/>
        <v>58325.635767756095</v>
      </c>
      <c r="AL73" s="136">
        <f t="shared" si="205"/>
        <v>55409.353979368287</v>
      </c>
      <c r="AM73" s="136">
        <f t="shared" si="205"/>
        <v>52638.886280399871</v>
      </c>
      <c r="AN73" s="136">
        <f t="shared" si="205"/>
        <v>50006.941966379876</v>
      </c>
      <c r="AO73" s="136">
        <f t="shared" si="205"/>
        <v>48006.594868060885</v>
      </c>
      <c r="AP73" s="136">
        <f t="shared" si="205"/>
        <v>45606.265124657839</v>
      </c>
      <c r="AQ73" s="136">
        <f t="shared" si="205"/>
        <v>43325.951868424949</v>
      </c>
      <c r="AR73" s="136">
        <f t="shared" si="205"/>
        <v>41159.654275003704</v>
      </c>
      <c r="AS73" s="136">
        <f t="shared" si="205"/>
        <v>39601.671561253519</v>
      </c>
      <c r="AT73" s="136">
        <f t="shared" si="205"/>
        <v>37621.587983190846</v>
      </c>
      <c r="AU73" s="136">
        <f t="shared" si="205"/>
        <v>35740.508584031304</v>
      </c>
      <c r="AV73" s="136">
        <f t="shared" si="205"/>
        <v>33953.483154829737</v>
      </c>
      <c r="AW73" s="136">
        <f t="shared" si="205"/>
        <v>34255.80899708825</v>
      </c>
      <c r="AX73" s="136">
        <f t="shared" si="205"/>
        <v>32543.018547233838</v>
      </c>
      <c r="AY73" s="136">
        <f t="shared" si="205"/>
        <v>30915.867619872144</v>
      </c>
      <c r="AZ73" s="136">
        <f t="shared" si="205"/>
        <v>29370.074238878537</v>
      </c>
      <c r="BA73" s="136">
        <f t="shared" si="205"/>
        <v>27901.570526934611</v>
      </c>
      <c r="BB73" s="136">
        <f t="shared" si="205"/>
        <v>26506.492000587881</v>
      </c>
      <c r="BC73" s="136">
        <f t="shared" si="205"/>
        <v>25181.167400558486</v>
      </c>
      <c r="BD73" s="136">
        <f t="shared" si="205"/>
        <v>23922.109030530562</v>
      </c>
      <c r="BE73" s="136">
        <f t="shared" si="205"/>
        <v>22726.003579004035</v>
      </c>
      <c r="BF73" s="136">
        <f t="shared" si="205"/>
        <v>21589.703400053833</v>
      </c>
      <c r="BG73" s="136">
        <f t="shared" si="205"/>
        <v>20510.218230051141</v>
      </c>
      <c r="BH73" s="136">
        <f t="shared" si="205"/>
        <v>19484.707318548586</v>
      </c>
      <c r="BI73" s="136">
        <f t="shared" si="205"/>
        <v>18510.471952621156</v>
      </c>
      <c r="BJ73" s="136">
        <f t="shared" si="205"/>
        <v>17584.948354990098</v>
      </c>
      <c r="BK73" s="136">
        <f t="shared" si="205"/>
        <v>16705.700937240592</v>
      </c>
      <c r="BL73" s="136">
        <f t="shared" si="205"/>
        <v>15870.415890378563</v>
      </c>
      <c r="BM73" s="136">
        <f t="shared" si="205"/>
        <v>15076.895095859634</v>
      </c>
      <c r="BN73" s="136">
        <f t="shared" si="205"/>
        <v>14323.050341066653</v>
      </c>
      <c r="BO73" s="136">
        <f t="shared" si="205"/>
        <v>13606.89782401332</v>
      </c>
      <c r="BP73" s="136">
        <f t="shared" si="205"/>
        <v>12926.552932812654</v>
      </c>
      <c r="BQ73" s="136">
        <f t="shared" si="205"/>
        <v>12280.225286172021</v>
      </c>
      <c r="BR73" s="136">
        <f t="shared" si="205"/>
        <v>11666.214021863419</v>
      </c>
      <c r="BS73" s="136">
        <f t="shared" si="205"/>
        <v>11082.903320770249</v>
      </c>
      <c r="BT73" s="136">
        <f t="shared" si="205"/>
        <v>10528.758154731737</v>
      </c>
      <c r="BU73" s="136">
        <f t="shared" si="205"/>
        <v>10002.32024699515</v>
      </c>
      <c r="BV73" s="136">
        <f t="shared" si="205"/>
        <v>9502.2042346453927</v>
      </c>
      <c r="BW73" s="136">
        <f t="shared" ref="BW73:ED73" si="206" xml:space="preserve"> IF(BW68 = 1, $F67, BW70 + BW71 - BW72)</f>
        <v>9027.0940229131229</v>
      </c>
      <c r="BX73" s="136">
        <f t="shared" si="206"/>
        <v>8575.7393217674671</v>
      </c>
      <c r="BY73" s="136">
        <f t="shared" si="206"/>
        <v>8146.9523556790937</v>
      </c>
      <c r="BZ73" s="136">
        <f t="shared" si="206"/>
        <v>7739.6047378951389</v>
      </c>
      <c r="CA73" s="136">
        <f t="shared" si="206"/>
        <v>7352.6245010003822</v>
      </c>
      <c r="CB73" s="136">
        <f t="shared" si="206"/>
        <v>6984.9932759503627</v>
      </c>
      <c r="CC73" s="136">
        <f t="shared" si="206"/>
        <v>6635.7436121528444</v>
      </c>
      <c r="CD73" s="136">
        <f t="shared" si="206"/>
        <v>6303.9564315452026</v>
      </c>
      <c r="CE73" s="136">
        <f t="shared" si="206"/>
        <v>5988.7586099679429</v>
      </c>
      <c r="CF73" s="136">
        <f t="shared" si="206"/>
        <v>5689.3206794695461</v>
      </c>
      <c r="CG73" s="136">
        <f t="shared" si="206"/>
        <v>5404.8546454960688</v>
      </c>
      <c r="CH73" s="136">
        <f t="shared" si="206"/>
        <v>5134.6119132212652</v>
      </c>
      <c r="CI73" s="136">
        <f t="shared" si="206"/>
        <v>4877.8813175602018</v>
      </c>
      <c r="CJ73" s="136">
        <f t="shared" si="206"/>
        <v>4633.9872516821915</v>
      </c>
      <c r="CK73" s="136">
        <f t="shared" si="206"/>
        <v>4402.2878890980819</v>
      </c>
      <c r="CL73" s="136">
        <f t="shared" si="206"/>
        <v>4182.1734946431779</v>
      </c>
      <c r="CM73" s="136">
        <f t="shared" si="206"/>
        <v>3973.0648199110192</v>
      </c>
      <c r="CN73" s="136">
        <f t="shared" si="206"/>
        <v>3774.4115789154685</v>
      </c>
      <c r="CO73" s="136">
        <f t="shared" si="206"/>
        <v>3585.690999969695</v>
      </c>
      <c r="CP73" s="136">
        <f t="shared" si="206"/>
        <v>3406.4064499712103</v>
      </c>
      <c r="CQ73" s="136">
        <f t="shared" si="206"/>
        <v>3236.0861274726499</v>
      </c>
      <c r="CR73" s="136">
        <f t="shared" si="206"/>
        <v>3074.2818210990172</v>
      </c>
      <c r="CS73" s="136">
        <f t="shared" si="206"/>
        <v>2920.5677300440661</v>
      </c>
      <c r="CT73" s="136">
        <f t="shared" si="206"/>
        <v>2774.5393435418628</v>
      </c>
      <c r="CU73" s="136">
        <f t="shared" si="206"/>
        <v>2635.8123763647695</v>
      </c>
      <c r="CV73" s="136">
        <f t="shared" si="206"/>
        <v>2504.0217575465313</v>
      </c>
      <c r="CW73" s="136">
        <f t="shared" si="206"/>
        <v>2378.8206696692046</v>
      </c>
      <c r="CX73" s="136">
        <f t="shared" si="206"/>
        <v>2259.8796361857444</v>
      </c>
      <c r="CY73" s="136">
        <f t="shared" si="206"/>
        <v>2146.8856543764573</v>
      </c>
      <c r="CZ73" s="136">
        <f t="shared" si="206"/>
        <v>2039.5413716576345</v>
      </c>
      <c r="DA73" s="136">
        <f t="shared" si="206"/>
        <v>1937.5643030747528</v>
      </c>
      <c r="DB73" s="136">
        <f t="shared" si="206"/>
        <v>1840.6860879210153</v>
      </c>
      <c r="DC73" s="136">
        <f t="shared" si="206"/>
        <v>1748.6517835249645</v>
      </c>
      <c r="DD73" s="136">
        <f t="shared" si="206"/>
        <v>1661.2191943487162</v>
      </c>
      <c r="DE73" s="136">
        <f t="shared" si="206"/>
        <v>1578.1582346312803</v>
      </c>
      <c r="DF73" s="136">
        <f t="shared" si="206"/>
        <v>1499.2503228997161</v>
      </c>
      <c r="DG73" s="136">
        <f t="shared" si="206"/>
        <v>1424.2878067547304</v>
      </c>
      <c r="DH73" s="136">
        <f t="shared" si="206"/>
        <v>1353.073416416994</v>
      </c>
      <c r="DI73" s="136">
        <f t="shared" si="206"/>
        <v>1285.4197455961444</v>
      </c>
      <c r="DJ73" s="136">
        <f t="shared" si="206"/>
        <v>1221.1487583163371</v>
      </c>
    </row>
  </sheetData>
  <conditionalFormatting sqref="J3:DJ3">
    <cfRule type="cellIs" dxfId="103" priority="7" stopIfTrue="1" operator="equal">
      <formula>"Pre-fcst"</formula>
    </cfRule>
    <cfRule type="cellIs" dxfId="102" priority="8" stopIfTrue="1" operator="equal">
      <formula>"Forecast"</formula>
    </cfRule>
  </conditionalFormatting>
  <conditionalFormatting sqref="F2">
    <cfRule type="cellIs" dxfId="99" priority="1" stopIfTrue="1" operator="notEqual">
      <formula>0</formula>
    </cfRule>
    <cfRule type="cellIs" dxfId="98" priority="2" stopIfTrue="1" operator="equal">
      <formula>""</formula>
    </cfRule>
  </conditionalFormatting>
  <printOptions verticalCentered="1" heading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&amp;L&amp;"Arial,Bold"&amp;14F1F9 Training Model&amp;C&amp;"Arial,Bold"&amp;14Sheet: &amp;A&amp;R&amp;"Arial,Bold"&amp;14CONFIDENTIAL</oddHeader>
    <oddFooter>&amp;L&amp;F ( Printed on &amp;D at &amp;T )&amp;RPage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C8DA0-A121-49BC-B530-7A831DD6578C}">
  <sheetPr>
    <tabColor theme="9" tint="-0.249977111117893"/>
    <outlinePr summaryBelow="0" summaryRight="0"/>
  </sheetPr>
  <dimension ref="A1:DJ99"/>
  <sheetViews>
    <sheetView defaultGridColor="0" colorId="22" zoomScale="80" workbookViewId="0">
      <pane xSplit="9" ySplit="5" topLeftCell="J87" activePane="bottomRight" state="frozen"/>
      <selection activeCell="G5" sqref="G5"/>
      <selection pane="topRight" activeCell="G5" sqref="G5"/>
      <selection pane="bottomLeft" activeCell="G5" sqref="G5"/>
      <selection pane="bottomRight" activeCell="G5" sqref="G5"/>
    </sheetView>
  </sheetViews>
  <sheetFormatPr defaultColWidth="0" defaultRowHeight="13.2" x14ac:dyDescent="0.25"/>
  <cols>
    <col min="1" max="2" width="1.21875" style="2" customWidth="1"/>
    <col min="3" max="3" width="1.21875" style="3" customWidth="1"/>
    <col min="4" max="4" width="1.21875" style="5" customWidth="1"/>
    <col min="5" max="5" width="40.77734375" style="64" customWidth="1"/>
    <col min="6" max="6" width="12.77734375" style="64" customWidth="1"/>
    <col min="7" max="8" width="11.77734375" style="64" customWidth="1"/>
    <col min="9" max="9" width="2.77734375" style="64" customWidth="1"/>
    <col min="10" max="114" width="11.77734375" style="64" customWidth="1"/>
    <col min="115" max="16384" width="11.77734375" style="12" hidden="1"/>
  </cols>
  <sheetData>
    <row r="1" spans="1:114" s="127" customFormat="1" ht="25.8" x14ac:dyDescent="0.25">
      <c r="A1" s="1" t="str">
        <f ca="1" xml:space="preserve"> RIGHT(CELL("filename", A1), LEN(CELL("filename", A1)) - SEARCH("]", CELL("filename", A1)))</f>
        <v>NCA</v>
      </c>
      <c r="B1" s="2"/>
      <c r="C1" s="3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</row>
    <row r="2" spans="1:114" s="18" customFormat="1" ht="14.4" x14ac:dyDescent="0.25">
      <c r="A2" s="7"/>
      <c r="B2" s="7"/>
      <c r="C2" s="99"/>
      <c r="D2" s="7"/>
      <c r="E2" s="16" t="str">
        <f xml:space="preserve"> Time!E$18</f>
        <v xml:space="preserve">Model period ending </v>
      </c>
      <c r="F2" s="501">
        <f xml:space="preserve"> check!F$15</f>
        <v>0</v>
      </c>
      <c r="G2" s="502" t="s">
        <v>406</v>
      </c>
      <c r="H2" s="54"/>
      <c r="I2" s="13"/>
      <c r="J2" s="13">
        <f xml:space="preserve"> Time!J$18</f>
        <v>44651</v>
      </c>
      <c r="K2" s="13">
        <f xml:space="preserve"> Time!K$18</f>
        <v>44742</v>
      </c>
      <c r="L2" s="13">
        <f xml:space="preserve"> Time!L$18</f>
        <v>44834</v>
      </c>
      <c r="M2" s="13">
        <f xml:space="preserve"> Time!M$18</f>
        <v>44926</v>
      </c>
      <c r="N2" s="13">
        <f xml:space="preserve"> Time!N$18</f>
        <v>45016</v>
      </c>
      <c r="O2" s="13">
        <f xml:space="preserve"> Time!O$18</f>
        <v>45107</v>
      </c>
      <c r="P2" s="13">
        <f xml:space="preserve"> Time!P$18</f>
        <v>45199</v>
      </c>
      <c r="Q2" s="13">
        <f xml:space="preserve"> Time!Q$18</f>
        <v>45291</v>
      </c>
      <c r="R2" s="13">
        <f xml:space="preserve"> Time!R$18</f>
        <v>45382</v>
      </c>
      <c r="S2" s="13">
        <f xml:space="preserve"> Time!S$18</f>
        <v>45473</v>
      </c>
      <c r="T2" s="13">
        <f xml:space="preserve"> Time!T$18</f>
        <v>45565</v>
      </c>
      <c r="U2" s="13">
        <f xml:space="preserve"> Time!U$18</f>
        <v>45657</v>
      </c>
      <c r="V2" s="13">
        <f xml:space="preserve"> Time!V$18</f>
        <v>45747</v>
      </c>
      <c r="W2" s="13">
        <f xml:space="preserve"> Time!W$18</f>
        <v>45838</v>
      </c>
      <c r="X2" s="13">
        <f xml:space="preserve"> Time!X$18</f>
        <v>45930</v>
      </c>
      <c r="Y2" s="13">
        <f xml:space="preserve"> Time!Y$18</f>
        <v>46022</v>
      </c>
      <c r="Z2" s="13">
        <f xml:space="preserve"> Time!Z$18</f>
        <v>46112</v>
      </c>
      <c r="AA2" s="13">
        <f xml:space="preserve"> Time!AA$18</f>
        <v>46203</v>
      </c>
      <c r="AB2" s="13">
        <f xml:space="preserve"> Time!AB$18</f>
        <v>46295</v>
      </c>
      <c r="AC2" s="13">
        <f xml:space="preserve"> Time!AC$18</f>
        <v>46387</v>
      </c>
      <c r="AD2" s="13">
        <f xml:space="preserve"> Time!AD$18</f>
        <v>46477</v>
      </c>
      <c r="AE2" s="13">
        <f xml:space="preserve"> Time!AE$18</f>
        <v>46568</v>
      </c>
      <c r="AF2" s="13">
        <f xml:space="preserve"> Time!AF$18</f>
        <v>46660</v>
      </c>
      <c r="AG2" s="13">
        <f xml:space="preserve"> Time!AG$18</f>
        <v>46752</v>
      </c>
      <c r="AH2" s="13">
        <f xml:space="preserve"> Time!AH$18</f>
        <v>46843</v>
      </c>
      <c r="AI2" s="13">
        <f xml:space="preserve"> Time!AI$18</f>
        <v>46934</v>
      </c>
      <c r="AJ2" s="13">
        <f xml:space="preserve"> Time!AJ$18</f>
        <v>47026</v>
      </c>
      <c r="AK2" s="13">
        <f xml:space="preserve"> Time!AK$18</f>
        <v>47118</v>
      </c>
      <c r="AL2" s="13">
        <f xml:space="preserve"> Time!AL$18</f>
        <v>47208</v>
      </c>
      <c r="AM2" s="13">
        <f xml:space="preserve"> Time!AM$18</f>
        <v>47299</v>
      </c>
      <c r="AN2" s="13">
        <f xml:space="preserve"> Time!AN$18</f>
        <v>47391</v>
      </c>
      <c r="AO2" s="13">
        <f xml:space="preserve"> Time!AO$18</f>
        <v>47483</v>
      </c>
      <c r="AP2" s="13">
        <f xml:space="preserve"> Time!AP$18</f>
        <v>47573</v>
      </c>
      <c r="AQ2" s="13">
        <f xml:space="preserve"> Time!AQ$18</f>
        <v>47664</v>
      </c>
      <c r="AR2" s="13">
        <f xml:space="preserve"> Time!AR$18</f>
        <v>47756</v>
      </c>
      <c r="AS2" s="13">
        <f xml:space="preserve"> Time!AS$18</f>
        <v>47848</v>
      </c>
      <c r="AT2" s="13">
        <f xml:space="preserve"> Time!AT$18</f>
        <v>47938</v>
      </c>
      <c r="AU2" s="13">
        <f xml:space="preserve"> Time!AU$18</f>
        <v>48029</v>
      </c>
      <c r="AV2" s="13">
        <f xml:space="preserve"> Time!AV$18</f>
        <v>48121</v>
      </c>
      <c r="AW2" s="13">
        <f xml:space="preserve"> Time!AW$18</f>
        <v>48213</v>
      </c>
      <c r="AX2" s="13">
        <f xml:space="preserve"> Time!AX$18</f>
        <v>48304</v>
      </c>
      <c r="AY2" s="13">
        <f xml:space="preserve"> Time!AY$18</f>
        <v>48395</v>
      </c>
      <c r="AZ2" s="13">
        <f xml:space="preserve"> Time!AZ$18</f>
        <v>48487</v>
      </c>
      <c r="BA2" s="13">
        <f xml:space="preserve"> Time!BA$18</f>
        <v>48579</v>
      </c>
      <c r="BB2" s="13">
        <f xml:space="preserve"> Time!BB$18</f>
        <v>48669</v>
      </c>
      <c r="BC2" s="13">
        <f xml:space="preserve"> Time!BC$18</f>
        <v>48760</v>
      </c>
      <c r="BD2" s="13">
        <f xml:space="preserve"> Time!BD$18</f>
        <v>48852</v>
      </c>
      <c r="BE2" s="13">
        <f xml:space="preserve"> Time!BE$18</f>
        <v>48944</v>
      </c>
      <c r="BF2" s="13">
        <f xml:space="preserve"> Time!BF$18</f>
        <v>49034</v>
      </c>
      <c r="BG2" s="13">
        <f xml:space="preserve"> Time!BG$18</f>
        <v>49125</v>
      </c>
      <c r="BH2" s="13">
        <f xml:space="preserve"> Time!BH$18</f>
        <v>49217</v>
      </c>
      <c r="BI2" s="13">
        <f xml:space="preserve"> Time!BI$18</f>
        <v>49309</v>
      </c>
      <c r="BJ2" s="13">
        <f xml:space="preserve"> Time!BJ$18</f>
        <v>49399</v>
      </c>
      <c r="BK2" s="13">
        <f xml:space="preserve"> Time!BK$18</f>
        <v>49490</v>
      </c>
      <c r="BL2" s="13">
        <f xml:space="preserve"> Time!BL$18</f>
        <v>49582</v>
      </c>
      <c r="BM2" s="13">
        <f xml:space="preserve"> Time!BM$18</f>
        <v>49674</v>
      </c>
      <c r="BN2" s="13">
        <f xml:space="preserve"> Time!BN$18</f>
        <v>49765</v>
      </c>
      <c r="BO2" s="13">
        <f xml:space="preserve"> Time!BO$18</f>
        <v>49856</v>
      </c>
      <c r="BP2" s="13">
        <f xml:space="preserve"> Time!BP$18</f>
        <v>49948</v>
      </c>
      <c r="BQ2" s="13">
        <f xml:space="preserve"> Time!BQ$18</f>
        <v>50040</v>
      </c>
      <c r="BR2" s="13">
        <f xml:space="preserve"> Time!BR$18</f>
        <v>50130</v>
      </c>
      <c r="BS2" s="13">
        <f xml:space="preserve"> Time!BS$18</f>
        <v>50221</v>
      </c>
      <c r="BT2" s="13">
        <f xml:space="preserve"> Time!BT$18</f>
        <v>50313</v>
      </c>
      <c r="BU2" s="13">
        <f xml:space="preserve"> Time!BU$18</f>
        <v>50405</v>
      </c>
      <c r="BV2" s="13">
        <f xml:space="preserve"> Time!BV$18</f>
        <v>50495</v>
      </c>
      <c r="BW2" s="13">
        <f xml:space="preserve"> Time!BW$18</f>
        <v>50586</v>
      </c>
      <c r="BX2" s="13">
        <f xml:space="preserve"> Time!BX$18</f>
        <v>50678</v>
      </c>
      <c r="BY2" s="13">
        <f xml:space="preserve"> Time!BY$18</f>
        <v>50770</v>
      </c>
      <c r="BZ2" s="13">
        <f xml:space="preserve"> Time!BZ$18</f>
        <v>50860</v>
      </c>
      <c r="CA2" s="13">
        <f xml:space="preserve"> Time!CA$18</f>
        <v>50951</v>
      </c>
      <c r="CB2" s="13">
        <f xml:space="preserve"> Time!CB$18</f>
        <v>51043</v>
      </c>
      <c r="CC2" s="13">
        <f xml:space="preserve"> Time!CC$18</f>
        <v>51135</v>
      </c>
      <c r="CD2" s="13">
        <f xml:space="preserve"> Time!CD$18</f>
        <v>51226</v>
      </c>
      <c r="CE2" s="13">
        <f xml:space="preserve"> Time!CE$18</f>
        <v>51317</v>
      </c>
      <c r="CF2" s="13">
        <f xml:space="preserve"> Time!CF$18</f>
        <v>51409</v>
      </c>
      <c r="CG2" s="13">
        <f xml:space="preserve"> Time!CG$18</f>
        <v>51501</v>
      </c>
      <c r="CH2" s="13">
        <f xml:space="preserve"> Time!CH$18</f>
        <v>51591</v>
      </c>
      <c r="CI2" s="13">
        <f xml:space="preserve"> Time!CI$18</f>
        <v>51682</v>
      </c>
      <c r="CJ2" s="13">
        <f xml:space="preserve"> Time!CJ$18</f>
        <v>51774</v>
      </c>
      <c r="CK2" s="13">
        <f xml:space="preserve"> Time!CK$18</f>
        <v>51866</v>
      </c>
      <c r="CL2" s="13">
        <f xml:space="preserve"> Time!CL$18</f>
        <v>51956</v>
      </c>
      <c r="CM2" s="13">
        <f xml:space="preserve"> Time!CM$18</f>
        <v>52047</v>
      </c>
      <c r="CN2" s="13">
        <f xml:space="preserve"> Time!CN$18</f>
        <v>52139</v>
      </c>
      <c r="CO2" s="13">
        <f xml:space="preserve"> Time!CO$18</f>
        <v>52231</v>
      </c>
      <c r="CP2" s="13">
        <f xml:space="preserve"> Time!CP$18</f>
        <v>52321</v>
      </c>
      <c r="CQ2" s="13">
        <f xml:space="preserve"> Time!CQ$18</f>
        <v>52412</v>
      </c>
      <c r="CR2" s="13">
        <f xml:space="preserve"> Time!CR$18</f>
        <v>52504</v>
      </c>
      <c r="CS2" s="13">
        <f xml:space="preserve"> Time!CS$18</f>
        <v>52596</v>
      </c>
      <c r="CT2" s="13">
        <f xml:space="preserve"> Time!CT$18</f>
        <v>52687</v>
      </c>
      <c r="CU2" s="13">
        <f xml:space="preserve"> Time!CU$18</f>
        <v>52778</v>
      </c>
      <c r="CV2" s="13">
        <f xml:space="preserve"> Time!CV$18</f>
        <v>52870</v>
      </c>
      <c r="CW2" s="13">
        <f xml:space="preserve"> Time!CW$18</f>
        <v>52962</v>
      </c>
      <c r="CX2" s="13">
        <f xml:space="preserve"> Time!CX$18</f>
        <v>53052</v>
      </c>
      <c r="CY2" s="13">
        <f xml:space="preserve"> Time!CY$18</f>
        <v>53143</v>
      </c>
      <c r="CZ2" s="13">
        <f xml:space="preserve"> Time!CZ$18</f>
        <v>53235</v>
      </c>
      <c r="DA2" s="13">
        <f xml:space="preserve"> Time!DA$18</f>
        <v>53327</v>
      </c>
      <c r="DB2" s="13">
        <f xml:space="preserve"> Time!DB$18</f>
        <v>53417</v>
      </c>
      <c r="DC2" s="13">
        <f xml:space="preserve"> Time!DC$18</f>
        <v>53508</v>
      </c>
      <c r="DD2" s="13">
        <f xml:space="preserve"> Time!DD$18</f>
        <v>53600</v>
      </c>
      <c r="DE2" s="13">
        <f xml:space="preserve"> Time!DE$18</f>
        <v>53692</v>
      </c>
      <c r="DF2" s="13">
        <f xml:space="preserve"> Time!DF$18</f>
        <v>53782</v>
      </c>
      <c r="DG2" s="13">
        <f xml:space="preserve"> Time!DG$18</f>
        <v>53873</v>
      </c>
      <c r="DH2" s="13">
        <f xml:space="preserve"> Time!DH$18</f>
        <v>53965</v>
      </c>
      <c r="DI2" s="13">
        <f xml:space="preserve"> Time!DI$18</f>
        <v>54057</v>
      </c>
      <c r="DJ2" s="13">
        <f xml:space="preserve"> Time!DJ$18</f>
        <v>54148</v>
      </c>
    </row>
    <row r="3" spans="1:114" s="18" customFormat="1" ht="14.4" x14ac:dyDescent="0.25">
      <c r="A3" s="7"/>
      <c r="B3" s="7"/>
      <c r="C3" s="8"/>
      <c r="D3" s="7"/>
      <c r="E3" s="16" t="str">
        <f xml:space="preserve"> Time!E$141</f>
        <v>Timeline label</v>
      </c>
      <c r="F3"/>
      <c r="G3"/>
      <c r="H3" s="54"/>
      <c r="I3" s="13"/>
      <c r="J3" s="56" t="str">
        <f xml:space="preserve"> Time!J$141</f>
        <v>Pre-fcst</v>
      </c>
      <c r="K3" s="56" t="str">
        <f xml:space="preserve"> Time!K$141</f>
        <v>Fin close</v>
      </c>
      <c r="L3" s="56" t="str">
        <f xml:space="preserve"> Time!L$141</f>
        <v>Forecast</v>
      </c>
      <c r="M3" s="56" t="str">
        <f xml:space="preserve"> Time!M$141</f>
        <v>Forecast</v>
      </c>
      <c r="N3" s="56" t="str">
        <f xml:space="preserve"> Time!N$141</f>
        <v>Forecast</v>
      </c>
      <c r="O3" s="56" t="str">
        <f xml:space="preserve"> Time!O$141</f>
        <v>Forecast</v>
      </c>
      <c r="P3" s="56" t="str">
        <f xml:space="preserve"> Time!P$141</f>
        <v>Forecast</v>
      </c>
      <c r="Q3" s="56" t="str">
        <f xml:space="preserve"> Time!Q$141</f>
        <v>Forecast</v>
      </c>
      <c r="R3" s="56" t="str">
        <f xml:space="preserve"> Time!R$141</f>
        <v>Forecast</v>
      </c>
      <c r="S3" s="56" t="str">
        <f xml:space="preserve"> Time!S$141</f>
        <v>Forecast</v>
      </c>
      <c r="T3" s="56" t="str">
        <f xml:space="preserve"> Time!T$141</f>
        <v>Forecast</v>
      </c>
      <c r="U3" s="56" t="str">
        <f xml:space="preserve"> Time!U$141</f>
        <v>Forecast</v>
      </c>
      <c r="V3" s="56" t="str">
        <f xml:space="preserve"> Time!V$141</f>
        <v>Forecast</v>
      </c>
      <c r="W3" s="56" t="str">
        <f xml:space="preserve"> Time!W$141</f>
        <v>Forecast</v>
      </c>
      <c r="X3" s="56" t="str">
        <f xml:space="preserve"> Time!X$141</f>
        <v>Forecast</v>
      </c>
      <c r="Y3" s="56" t="str">
        <f xml:space="preserve"> Time!Y$141</f>
        <v>Forecast</v>
      </c>
      <c r="Z3" s="56" t="str">
        <f xml:space="preserve"> Time!Z$141</f>
        <v>Forecast</v>
      </c>
      <c r="AA3" s="56" t="str">
        <f xml:space="preserve"> Time!AA$141</f>
        <v>Forecast</v>
      </c>
      <c r="AB3" s="56" t="str">
        <f xml:space="preserve"> Time!AB$141</f>
        <v>Forecast</v>
      </c>
      <c r="AC3" s="56" t="str">
        <f xml:space="preserve"> Time!AC$141</f>
        <v>Forecast</v>
      </c>
      <c r="AD3" s="56" t="str">
        <f xml:space="preserve"> Time!AD$141</f>
        <v>Forecast</v>
      </c>
      <c r="AE3" s="56" t="str">
        <f xml:space="preserve"> Time!AE$141</f>
        <v>Forecast</v>
      </c>
      <c r="AF3" s="56" t="str">
        <f xml:space="preserve"> Time!AF$141</f>
        <v>Forecast</v>
      </c>
      <c r="AG3" s="56" t="str">
        <f xml:space="preserve"> Time!AG$141</f>
        <v>Forecast</v>
      </c>
      <c r="AH3" s="56" t="str">
        <f xml:space="preserve"> Time!AH$141</f>
        <v>Forecast</v>
      </c>
      <c r="AI3" s="56" t="str">
        <f xml:space="preserve"> Time!AI$141</f>
        <v>Forecast</v>
      </c>
      <c r="AJ3" s="56" t="str">
        <f xml:space="preserve"> Time!AJ$141</f>
        <v>Forecast</v>
      </c>
      <c r="AK3" s="56" t="str">
        <f xml:space="preserve"> Time!AK$141</f>
        <v>Forecast</v>
      </c>
      <c r="AL3" s="56" t="str">
        <f xml:space="preserve"> Time!AL$141</f>
        <v>Forecast</v>
      </c>
      <c r="AM3" s="56" t="str">
        <f xml:space="preserve"> Time!AM$141</f>
        <v>Forecast</v>
      </c>
      <c r="AN3" s="56" t="str">
        <f xml:space="preserve"> Time!AN$141</f>
        <v>Forecast</v>
      </c>
      <c r="AO3" s="56" t="str">
        <f xml:space="preserve"> Time!AO$141</f>
        <v>Forecast</v>
      </c>
      <c r="AP3" s="56" t="str">
        <f xml:space="preserve"> Time!AP$141</f>
        <v>Forecast</v>
      </c>
      <c r="AQ3" s="56" t="str">
        <f xml:space="preserve"> Time!AQ$141</f>
        <v>Forecast</v>
      </c>
      <c r="AR3" s="56" t="str">
        <f xml:space="preserve"> Time!AR$141</f>
        <v>Forecast</v>
      </c>
      <c r="AS3" s="56" t="str">
        <f xml:space="preserve"> Time!AS$141</f>
        <v>Forecast</v>
      </c>
      <c r="AT3" s="56" t="str">
        <f xml:space="preserve"> Time!AT$141</f>
        <v>Forecast</v>
      </c>
      <c r="AU3" s="56" t="str">
        <f xml:space="preserve"> Time!AU$141</f>
        <v>Forecast</v>
      </c>
      <c r="AV3" s="56" t="str">
        <f xml:space="preserve"> Time!AV$141</f>
        <v>Forecast</v>
      </c>
      <c r="AW3" s="56" t="str">
        <f xml:space="preserve"> Time!AW$141</f>
        <v>Forecast</v>
      </c>
      <c r="AX3" s="56" t="str">
        <f xml:space="preserve"> Time!AX$141</f>
        <v>Forecast</v>
      </c>
      <c r="AY3" s="56" t="str">
        <f xml:space="preserve"> Time!AY$141</f>
        <v>Forecast</v>
      </c>
      <c r="AZ3" s="56" t="str">
        <f xml:space="preserve"> Time!AZ$141</f>
        <v>Forecast</v>
      </c>
      <c r="BA3" s="56" t="str">
        <f xml:space="preserve"> Time!BA$141</f>
        <v>Forecast</v>
      </c>
      <c r="BB3" s="56" t="str">
        <f xml:space="preserve"> Time!BB$141</f>
        <v>Forecast</v>
      </c>
      <c r="BC3" s="56" t="str">
        <f xml:space="preserve"> Time!BC$141</f>
        <v>Forecast</v>
      </c>
      <c r="BD3" s="56" t="str">
        <f xml:space="preserve"> Time!BD$141</f>
        <v>Forecast</v>
      </c>
      <c r="BE3" s="56" t="str">
        <f xml:space="preserve"> Time!BE$141</f>
        <v>Forecast</v>
      </c>
      <c r="BF3" s="56" t="str">
        <f xml:space="preserve"> Time!BF$141</f>
        <v>Forecast</v>
      </c>
      <c r="BG3" s="56" t="str">
        <f xml:space="preserve"> Time!BG$141</f>
        <v>Forecast</v>
      </c>
      <c r="BH3" s="56" t="str">
        <f xml:space="preserve"> Time!BH$141</f>
        <v>Forecast</v>
      </c>
      <c r="BI3" s="56" t="str">
        <f xml:space="preserve"> Time!BI$141</f>
        <v>Forecast</v>
      </c>
      <c r="BJ3" s="56" t="str">
        <f xml:space="preserve"> Time!BJ$141</f>
        <v>Forecast</v>
      </c>
      <c r="BK3" s="56" t="str">
        <f xml:space="preserve"> Time!BK$141</f>
        <v>Forecast</v>
      </c>
      <c r="BL3" s="56" t="str">
        <f xml:space="preserve"> Time!BL$141</f>
        <v>Forecast</v>
      </c>
      <c r="BM3" s="56" t="str">
        <f xml:space="preserve"> Time!BM$141</f>
        <v>Forecast</v>
      </c>
      <c r="BN3" s="56" t="str">
        <f xml:space="preserve"> Time!BN$141</f>
        <v>Forecast</v>
      </c>
      <c r="BO3" s="56" t="str">
        <f xml:space="preserve"> Time!BO$141</f>
        <v>Forecast</v>
      </c>
      <c r="BP3" s="56" t="str">
        <f xml:space="preserve"> Time!BP$141</f>
        <v>Forecast</v>
      </c>
      <c r="BQ3" s="56" t="str">
        <f xml:space="preserve"> Time!BQ$141</f>
        <v>Forecast</v>
      </c>
      <c r="BR3" s="56" t="str">
        <f xml:space="preserve"> Time!BR$141</f>
        <v>Forecast</v>
      </c>
      <c r="BS3" s="56" t="str">
        <f xml:space="preserve"> Time!BS$141</f>
        <v>Forecast</v>
      </c>
      <c r="BT3" s="56" t="str">
        <f xml:space="preserve"> Time!BT$141</f>
        <v>Forecast</v>
      </c>
      <c r="BU3" s="56" t="str">
        <f xml:space="preserve"> Time!BU$141</f>
        <v>Forecast</v>
      </c>
      <c r="BV3" s="56" t="str">
        <f xml:space="preserve"> Time!BV$141</f>
        <v>Forecast</v>
      </c>
      <c r="BW3" s="56" t="str">
        <f xml:space="preserve"> Time!BW$141</f>
        <v>Forecast</v>
      </c>
      <c r="BX3" s="56" t="str">
        <f xml:space="preserve"> Time!BX$141</f>
        <v>Forecast</v>
      </c>
      <c r="BY3" s="56" t="str">
        <f xml:space="preserve"> Time!BY$141</f>
        <v>Forecast</v>
      </c>
      <c r="BZ3" s="56" t="str">
        <f xml:space="preserve"> Time!BZ$141</f>
        <v>Forecast</v>
      </c>
      <c r="CA3" s="56" t="str">
        <f xml:space="preserve"> Time!CA$141</f>
        <v>Forecast</v>
      </c>
      <c r="CB3" s="56" t="str">
        <f xml:space="preserve"> Time!CB$141</f>
        <v>Forecast</v>
      </c>
      <c r="CC3" s="56" t="str">
        <f xml:space="preserve"> Time!CC$141</f>
        <v>Forecast</v>
      </c>
      <c r="CD3" s="56" t="str">
        <f xml:space="preserve"> Time!CD$141</f>
        <v>Forecast</v>
      </c>
      <c r="CE3" s="56" t="str">
        <f xml:space="preserve"> Time!CE$141</f>
        <v>Forecast</v>
      </c>
      <c r="CF3" s="56" t="str">
        <f xml:space="preserve"> Time!CF$141</f>
        <v>Forecast</v>
      </c>
      <c r="CG3" s="56" t="str">
        <f xml:space="preserve"> Time!CG$141</f>
        <v>Forecast</v>
      </c>
      <c r="CH3" s="56" t="str">
        <f xml:space="preserve"> Time!CH$141</f>
        <v>Forecast</v>
      </c>
      <c r="CI3" s="56" t="str">
        <f xml:space="preserve"> Time!CI$141</f>
        <v>Forecast</v>
      </c>
      <c r="CJ3" s="56" t="str">
        <f xml:space="preserve"> Time!CJ$141</f>
        <v>Forecast</v>
      </c>
      <c r="CK3" s="56" t="str">
        <f xml:space="preserve"> Time!CK$141</f>
        <v>Forecast</v>
      </c>
      <c r="CL3" s="56" t="str">
        <f xml:space="preserve"> Time!CL$141</f>
        <v>Forecast</v>
      </c>
      <c r="CM3" s="56" t="str">
        <f xml:space="preserve"> Time!CM$141</f>
        <v>Forecast</v>
      </c>
      <c r="CN3" s="56" t="str">
        <f xml:space="preserve"> Time!CN$141</f>
        <v>Forecast</v>
      </c>
      <c r="CO3" s="56" t="str">
        <f xml:space="preserve"> Time!CO$141</f>
        <v>Forecast</v>
      </c>
      <c r="CP3" s="56" t="str">
        <f xml:space="preserve"> Time!CP$141</f>
        <v>Forecast</v>
      </c>
      <c r="CQ3" s="56" t="str">
        <f xml:space="preserve"> Time!CQ$141</f>
        <v>Forecast</v>
      </c>
      <c r="CR3" s="56" t="str">
        <f xml:space="preserve"> Time!CR$141</f>
        <v>Forecast</v>
      </c>
      <c r="CS3" s="56" t="str">
        <f xml:space="preserve"> Time!CS$141</f>
        <v>Forecast</v>
      </c>
      <c r="CT3" s="56" t="str">
        <f xml:space="preserve"> Time!CT$141</f>
        <v>Forecast</v>
      </c>
      <c r="CU3" s="56" t="str">
        <f xml:space="preserve"> Time!CU$141</f>
        <v>Forecast</v>
      </c>
      <c r="CV3" s="56" t="str">
        <f xml:space="preserve"> Time!CV$141</f>
        <v>Forecast</v>
      </c>
      <c r="CW3" s="56" t="str">
        <f xml:space="preserve"> Time!CW$141</f>
        <v>Forecast</v>
      </c>
      <c r="CX3" s="56" t="str">
        <f xml:space="preserve"> Time!CX$141</f>
        <v>Forecast</v>
      </c>
      <c r="CY3" s="56" t="str">
        <f xml:space="preserve"> Time!CY$141</f>
        <v>Forecast</v>
      </c>
      <c r="CZ3" s="56" t="str">
        <f xml:space="preserve"> Time!CZ$141</f>
        <v>Forecast</v>
      </c>
      <c r="DA3" s="56" t="str">
        <f xml:space="preserve"> Time!DA$141</f>
        <v>Forecast</v>
      </c>
      <c r="DB3" s="56" t="str">
        <f xml:space="preserve"> Time!DB$141</f>
        <v>Forecast</v>
      </c>
      <c r="DC3" s="56" t="str">
        <f xml:space="preserve"> Time!DC$141</f>
        <v>Forecast</v>
      </c>
      <c r="DD3" s="56" t="str">
        <f xml:space="preserve"> Time!DD$141</f>
        <v>Forecast</v>
      </c>
      <c r="DE3" s="56" t="str">
        <f xml:space="preserve"> Time!DE$141</f>
        <v>Forecast</v>
      </c>
      <c r="DF3" s="56" t="str">
        <f xml:space="preserve"> Time!DF$141</f>
        <v>Forecast</v>
      </c>
      <c r="DG3" s="56" t="str">
        <f xml:space="preserve"> Time!DG$141</f>
        <v>Forecast</v>
      </c>
      <c r="DH3" s="56" t="str">
        <f xml:space="preserve"> Time!DH$141</f>
        <v>Post-fcst</v>
      </c>
      <c r="DI3" s="56" t="str">
        <f xml:space="preserve"> Time!DI$141</f>
        <v>Post-fcst</v>
      </c>
      <c r="DJ3" s="56" t="str">
        <f xml:space="preserve"> Time!DJ$141</f>
        <v>Post-fcst</v>
      </c>
    </row>
    <row r="4" spans="1:114" s="128" customFormat="1" ht="14.4" x14ac:dyDescent="0.25">
      <c r="A4" s="19"/>
      <c r="B4" s="19"/>
      <c r="C4" s="20"/>
      <c r="D4" s="22"/>
      <c r="E4" s="16" t="str">
        <f xml:space="preserve"> Time!E$22</f>
        <v>Financial year ending</v>
      </c>
      <c r="F4"/>
      <c r="G4"/>
      <c r="H4" s="60"/>
      <c r="I4" s="60"/>
      <c r="J4" s="61">
        <f xml:space="preserve"> Time!J$22</f>
        <v>2022</v>
      </c>
      <c r="K4" s="61">
        <f xml:space="preserve"> Time!K$22</f>
        <v>2022</v>
      </c>
      <c r="L4" s="61">
        <f xml:space="preserve"> Time!L$22</f>
        <v>2022</v>
      </c>
      <c r="M4" s="61">
        <f xml:space="preserve"> Time!M$22</f>
        <v>2022</v>
      </c>
      <c r="N4" s="61">
        <f xml:space="preserve"> Time!N$22</f>
        <v>2023</v>
      </c>
      <c r="O4" s="61">
        <f xml:space="preserve"> Time!O$22</f>
        <v>2023</v>
      </c>
      <c r="P4" s="61">
        <f xml:space="preserve"> Time!P$22</f>
        <v>2023</v>
      </c>
      <c r="Q4" s="61">
        <f xml:space="preserve"> Time!Q$22</f>
        <v>2023</v>
      </c>
      <c r="R4" s="61">
        <f xml:space="preserve"> Time!R$22</f>
        <v>2024</v>
      </c>
      <c r="S4" s="61">
        <f xml:space="preserve"> Time!S$22</f>
        <v>2024</v>
      </c>
      <c r="T4" s="61">
        <f xml:space="preserve"> Time!T$22</f>
        <v>2024</v>
      </c>
      <c r="U4" s="61">
        <f xml:space="preserve"> Time!U$22</f>
        <v>2024</v>
      </c>
      <c r="V4" s="61">
        <f xml:space="preserve"> Time!V$22</f>
        <v>2025</v>
      </c>
      <c r="W4" s="61">
        <f xml:space="preserve"> Time!W$22</f>
        <v>2025</v>
      </c>
      <c r="X4" s="61">
        <f xml:space="preserve"> Time!X$22</f>
        <v>2025</v>
      </c>
      <c r="Y4" s="61">
        <f xml:space="preserve"> Time!Y$22</f>
        <v>2025</v>
      </c>
      <c r="Z4" s="61">
        <f xml:space="preserve"> Time!Z$22</f>
        <v>2026</v>
      </c>
      <c r="AA4" s="61">
        <f xml:space="preserve"> Time!AA$22</f>
        <v>2026</v>
      </c>
      <c r="AB4" s="61">
        <f xml:space="preserve"> Time!AB$22</f>
        <v>2026</v>
      </c>
      <c r="AC4" s="61">
        <f xml:space="preserve"> Time!AC$22</f>
        <v>2026</v>
      </c>
      <c r="AD4" s="61">
        <f xml:space="preserve"> Time!AD$22</f>
        <v>2027</v>
      </c>
      <c r="AE4" s="61">
        <f xml:space="preserve"> Time!AE$22</f>
        <v>2027</v>
      </c>
      <c r="AF4" s="61">
        <f xml:space="preserve"> Time!AF$22</f>
        <v>2027</v>
      </c>
      <c r="AG4" s="61">
        <f xml:space="preserve"> Time!AG$22</f>
        <v>2027</v>
      </c>
      <c r="AH4" s="61">
        <f xml:space="preserve"> Time!AH$22</f>
        <v>2028</v>
      </c>
      <c r="AI4" s="61">
        <f xml:space="preserve"> Time!AI$22</f>
        <v>2028</v>
      </c>
      <c r="AJ4" s="61">
        <f xml:space="preserve"> Time!AJ$22</f>
        <v>2028</v>
      </c>
      <c r="AK4" s="61">
        <f xml:space="preserve"> Time!AK$22</f>
        <v>2028</v>
      </c>
      <c r="AL4" s="61">
        <f xml:space="preserve"> Time!AL$22</f>
        <v>2029</v>
      </c>
      <c r="AM4" s="61">
        <f xml:space="preserve"> Time!AM$22</f>
        <v>2029</v>
      </c>
      <c r="AN4" s="61">
        <f xml:space="preserve"> Time!AN$22</f>
        <v>2029</v>
      </c>
      <c r="AO4" s="61">
        <f xml:space="preserve"> Time!AO$22</f>
        <v>2029</v>
      </c>
      <c r="AP4" s="61">
        <f xml:space="preserve"> Time!AP$22</f>
        <v>2030</v>
      </c>
      <c r="AQ4" s="61">
        <f xml:space="preserve"> Time!AQ$22</f>
        <v>2030</v>
      </c>
      <c r="AR4" s="61">
        <f xml:space="preserve"> Time!AR$22</f>
        <v>2030</v>
      </c>
      <c r="AS4" s="61">
        <f xml:space="preserve"> Time!AS$22</f>
        <v>2030</v>
      </c>
      <c r="AT4" s="61">
        <f xml:space="preserve"> Time!AT$22</f>
        <v>2031</v>
      </c>
      <c r="AU4" s="61">
        <f xml:space="preserve"> Time!AU$22</f>
        <v>2031</v>
      </c>
      <c r="AV4" s="61">
        <f xml:space="preserve"> Time!AV$22</f>
        <v>2031</v>
      </c>
      <c r="AW4" s="61">
        <f xml:space="preserve"> Time!AW$22</f>
        <v>2031</v>
      </c>
      <c r="AX4" s="61">
        <f xml:space="preserve"> Time!AX$22</f>
        <v>2032</v>
      </c>
      <c r="AY4" s="61">
        <f xml:space="preserve"> Time!AY$22</f>
        <v>2032</v>
      </c>
      <c r="AZ4" s="61">
        <f xml:space="preserve"> Time!AZ$22</f>
        <v>2032</v>
      </c>
      <c r="BA4" s="61">
        <f xml:space="preserve"> Time!BA$22</f>
        <v>2032</v>
      </c>
      <c r="BB4" s="61">
        <f xml:space="preserve"> Time!BB$22</f>
        <v>2033</v>
      </c>
      <c r="BC4" s="61">
        <f xml:space="preserve"> Time!BC$22</f>
        <v>2033</v>
      </c>
      <c r="BD4" s="61">
        <f xml:space="preserve"> Time!BD$22</f>
        <v>2033</v>
      </c>
      <c r="BE4" s="61">
        <f xml:space="preserve"> Time!BE$22</f>
        <v>2033</v>
      </c>
      <c r="BF4" s="61">
        <f xml:space="preserve"> Time!BF$22</f>
        <v>2034</v>
      </c>
      <c r="BG4" s="61">
        <f xml:space="preserve"> Time!BG$22</f>
        <v>2034</v>
      </c>
      <c r="BH4" s="61">
        <f xml:space="preserve"> Time!BH$22</f>
        <v>2034</v>
      </c>
      <c r="BI4" s="61">
        <f xml:space="preserve"> Time!BI$22</f>
        <v>2034</v>
      </c>
      <c r="BJ4" s="61">
        <f xml:space="preserve"> Time!BJ$22</f>
        <v>2035</v>
      </c>
      <c r="BK4" s="61">
        <f xml:space="preserve"> Time!BK$22</f>
        <v>2035</v>
      </c>
      <c r="BL4" s="61">
        <f xml:space="preserve"> Time!BL$22</f>
        <v>2035</v>
      </c>
      <c r="BM4" s="61">
        <f xml:space="preserve"> Time!BM$22</f>
        <v>2035</v>
      </c>
      <c r="BN4" s="61">
        <f xml:space="preserve"> Time!BN$22</f>
        <v>2036</v>
      </c>
      <c r="BO4" s="61">
        <f xml:space="preserve"> Time!BO$22</f>
        <v>2036</v>
      </c>
      <c r="BP4" s="61">
        <f xml:space="preserve"> Time!BP$22</f>
        <v>2036</v>
      </c>
      <c r="BQ4" s="61">
        <f xml:space="preserve"> Time!BQ$22</f>
        <v>2036</v>
      </c>
      <c r="BR4" s="61">
        <f xml:space="preserve"> Time!BR$22</f>
        <v>2037</v>
      </c>
      <c r="BS4" s="61">
        <f xml:space="preserve"> Time!BS$22</f>
        <v>2037</v>
      </c>
      <c r="BT4" s="61">
        <f xml:space="preserve"> Time!BT$22</f>
        <v>2037</v>
      </c>
      <c r="BU4" s="61">
        <f xml:space="preserve"> Time!BU$22</f>
        <v>2037</v>
      </c>
      <c r="BV4" s="61">
        <f xml:space="preserve"> Time!BV$22</f>
        <v>2038</v>
      </c>
      <c r="BW4" s="61">
        <f xml:space="preserve"> Time!BW$22</f>
        <v>2038</v>
      </c>
      <c r="BX4" s="61">
        <f xml:space="preserve"> Time!BX$22</f>
        <v>2038</v>
      </c>
      <c r="BY4" s="61">
        <f xml:space="preserve"> Time!BY$22</f>
        <v>2038</v>
      </c>
      <c r="BZ4" s="61">
        <f xml:space="preserve"> Time!BZ$22</f>
        <v>2039</v>
      </c>
      <c r="CA4" s="61">
        <f xml:space="preserve"> Time!CA$22</f>
        <v>2039</v>
      </c>
      <c r="CB4" s="61">
        <f xml:space="preserve"> Time!CB$22</f>
        <v>2039</v>
      </c>
      <c r="CC4" s="61">
        <f xml:space="preserve"> Time!CC$22</f>
        <v>2039</v>
      </c>
      <c r="CD4" s="61">
        <f xml:space="preserve"> Time!CD$22</f>
        <v>2040</v>
      </c>
      <c r="CE4" s="61">
        <f xml:space="preserve"> Time!CE$22</f>
        <v>2040</v>
      </c>
      <c r="CF4" s="61">
        <f xml:space="preserve"> Time!CF$22</f>
        <v>2040</v>
      </c>
      <c r="CG4" s="61">
        <f xml:space="preserve"> Time!CG$22</f>
        <v>2040</v>
      </c>
      <c r="CH4" s="61">
        <f xml:space="preserve"> Time!CH$22</f>
        <v>2041</v>
      </c>
      <c r="CI4" s="61">
        <f xml:space="preserve"> Time!CI$22</f>
        <v>2041</v>
      </c>
      <c r="CJ4" s="61">
        <f xml:space="preserve"> Time!CJ$22</f>
        <v>2041</v>
      </c>
      <c r="CK4" s="61">
        <f xml:space="preserve"> Time!CK$22</f>
        <v>2041</v>
      </c>
      <c r="CL4" s="61">
        <f xml:space="preserve"> Time!CL$22</f>
        <v>2042</v>
      </c>
      <c r="CM4" s="61">
        <f xml:space="preserve"> Time!CM$22</f>
        <v>2042</v>
      </c>
      <c r="CN4" s="61">
        <f xml:space="preserve"> Time!CN$22</f>
        <v>2042</v>
      </c>
      <c r="CO4" s="61">
        <f xml:space="preserve"> Time!CO$22</f>
        <v>2042</v>
      </c>
      <c r="CP4" s="61">
        <f xml:space="preserve"> Time!CP$22</f>
        <v>2043</v>
      </c>
      <c r="CQ4" s="61">
        <f xml:space="preserve"> Time!CQ$22</f>
        <v>2043</v>
      </c>
      <c r="CR4" s="61">
        <f xml:space="preserve"> Time!CR$22</f>
        <v>2043</v>
      </c>
      <c r="CS4" s="61">
        <f xml:space="preserve"> Time!CS$22</f>
        <v>2043</v>
      </c>
      <c r="CT4" s="61">
        <f xml:space="preserve"> Time!CT$22</f>
        <v>2044</v>
      </c>
      <c r="CU4" s="61">
        <f xml:space="preserve"> Time!CU$22</f>
        <v>2044</v>
      </c>
      <c r="CV4" s="61">
        <f xml:space="preserve"> Time!CV$22</f>
        <v>2044</v>
      </c>
      <c r="CW4" s="61">
        <f xml:space="preserve"> Time!CW$22</f>
        <v>2044</v>
      </c>
      <c r="CX4" s="61">
        <f xml:space="preserve"> Time!CX$22</f>
        <v>2045</v>
      </c>
      <c r="CY4" s="61">
        <f xml:space="preserve"> Time!CY$22</f>
        <v>2045</v>
      </c>
      <c r="CZ4" s="61">
        <f xml:space="preserve"> Time!CZ$22</f>
        <v>2045</v>
      </c>
      <c r="DA4" s="61">
        <f xml:space="preserve"> Time!DA$22</f>
        <v>2045</v>
      </c>
      <c r="DB4" s="61">
        <f xml:space="preserve"> Time!DB$22</f>
        <v>2046</v>
      </c>
      <c r="DC4" s="61">
        <f xml:space="preserve"> Time!DC$22</f>
        <v>2046</v>
      </c>
      <c r="DD4" s="61">
        <f xml:space="preserve"> Time!DD$22</f>
        <v>2046</v>
      </c>
      <c r="DE4" s="61">
        <f xml:space="preserve"> Time!DE$22</f>
        <v>2046</v>
      </c>
      <c r="DF4" s="61">
        <f xml:space="preserve"> Time!DF$22</f>
        <v>2047</v>
      </c>
      <c r="DG4" s="61">
        <f xml:space="preserve"> Time!DG$22</f>
        <v>2047</v>
      </c>
      <c r="DH4" s="61">
        <f xml:space="preserve"> Time!DH$22</f>
        <v>2047</v>
      </c>
      <c r="DI4" s="61">
        <f xml:space="preserve"> Time!DI$22</f>
        <v>2047</v>
      </c>
      <c r="DJ4" s="61">
        <f xml:space="preserve"> Time!DJ$22</f>
        <v>2048</v>
      </c>
    </row>
    <row r="5" spans="1:114" ht="14.4" x14ac:dyDescent="0.25">
      <c r="A5" s="7"/>
      <c r="B5" s="7"/>
      <c r="C5" s="8"/>
      <c r="D5" s="10"/>
      <c r="E5" s="16" t="str">
        <f xml:space="preserve"> Time!E$9</f>
        <v>Model column counter</v>
      </c>
      <c r="F5" s="17" t="s">
        <v>24</v>
      </c>
      <c r="G5" s="7" t="s">
        <v>1</v>
      </c>
      <c r="H5" s="17" t="s">
        <v>25</v>
      </c>
      <c r="I5" s="10"/>
      <c r="J5" s="10">
        <f xml:space="preserve"> Time!J$9</f>
        <v>1</v>
      </c>
      <c r="K5" s="10">
        <f xml:space="preserve"> Time!K$9</f>
        <v>2</v>
      </c>
      <c r="L5" s="10">
        <f xml:space="preserve"> Time!L$9</f>
        <v>3</v>
      </c>
      <c r="M5" s="10">
        <f xml:space="preserve"> Time!M$9</f>
        <v>4</v>
      </c>
      <c r="N5" s="10">
        <f xml:space="preserve"> Time!N$9</f>
        <v>5</v>
      </c>
      <c r="O5" s="10">
        <f xml:space="preserve"> Time!O$9</f>
        <v>6</v>
      </c>
      <c r="P5" s="10">
        <f xml:space="preserve"> Time!P$9</f>
        <v>7</v>
      </c>
      <c r="Q5" s="10">
        <f xml:space="preserve"> Time!Q$9</f>
        <v>8</v>
      </c>
      <c r="R5" s="10">
        <f xml:space="preserve"> Time!R$9</f>
        <v>9</v>
      </c>
      <c r="S5" s="10">
        <f xml:space="preserve"> Time!S$9</f>
        <v>10</v>
      </c>
      <c r="T5" s="10">
        <f xml:space="preserve"> Time!T$9</f>
        <v>11</v>
      </c>
      <c r="U5" s="10">
        <f xml:space="preserve"> Time!U$9</f>
        <v>12</v>
      </c>
      <c r="V5" s="10">
        <f xml:space="preserve"> Time!V$9</f>
        <v>13</v>
      </c>
      <c r="W5" s="10">
        <f xml:space="preserve"> Time!W$9</f>
        <v>14</v>
      </c>
      <c r="X5" s="10">
        <f xml:space="preserve"> Time!X$9</f>
        <v>15</v>
      </c>
      <c r="Y5" s="10">
        <f xml:space="preserve"> Time!Y$9</f>
        <v>16</v>
      </c>
      <c r="Z5" s="10">
        <f xml:space="preserve"> Time!Z$9</f>
        <v>17</v>
      </c>
      <c r="AA5" s="10">
        <f xml:space="preserve"> Time!AA$9</f>
        <v>18</v>
      </c>
      <c r="AB5" s="10">
        <f xml:space="preserve"> Time!AB$9</f>
        <v>19</v>
      </c>
      <c r="AC5" s="10">
        <f xml:space="preserve"> Time!AC$9</f>
        <v>20</v>
      </c>
      <c r="AD5" s="10">
        <f xml:space="preserve"> Time!AD$9</f>
        <v>21</v>
      </c>
      <c r="AE5" s="10">
        <f xml:space="preserve"> Time!AE$9</f>
        <v>22</v>
      </c>
      <c r="AF5" s="10">
        <f xml:space="preserve"> Time!AF$9</f>
        <v>23</v>
      </c>
      <c r="AG5" s="10">
        <f xml:space="preserve"> Time!AG$9</f>
        <v>24</v>
      </c>
      <c r="AH5" s="10">
        <f xml:space="preserve"> Time!AH$9</f>
        <v>25</v>
      </c>
      <c r="AI5" s="10">
        <f xml:space="preserve"> Time!AI$9</f>
        <v>26</v>
      </c>
      <c r="AJ5" s="10">
        <f xml:space="preserve"> Time!AJ$9</f>
        <v>27</v>
      </c>
      <c r="AK5" s="10">
        <f xml:space="preserve"> Time!AK$9</f>
        <v>28</v>
      </c>
      <c r="AL5" s="10">
        <f xml:space="preserve"> Time!AL$9</f>
        <v>29</v>
      </c>
      <c r="AM5" s="10">
        <f xml:space="preserve"> Time!AM$9</f>
        <v>30</v>
      </c>
      <c r="AN5" s="10">
        <f xml:space="preserve"> Time!AN$9</f>
        <v>31</v>
      </c>
      <c r="AO5" s="10">
        <f xml:space="preserve"> Time!AO$9</f>
        <v>32</v>
      </c>
      <c r="AP5" s="10">
        <f xml:space="preserve"> Time!AP$9</f>
        <v>33</v>
      </c>
      <c r="AQ5" s="10">
        <f xml:space="preserve"> Time!AQ$9</f>
        <v>34</v>
      </c>
      <c r="AR5" s="10">
        <f xml:space="preserve"> Time!AR$9</f>
        <v>35</v>
      </c>
      <c r="AS5" s="10">
        <f xml:space="preserve"> Time!AS$9</f>
        <v>36</v>
      </c>
      <c r="AT5" s="10">
        <f xml:space="preserve"> Time!AT$9</f>
        <v>37</v>
      </c>
      <c r="AU5" s="10">
        <f xml:space="preserve"> Time!AU$9</f>
        <v>38</v>
      </c>
      <c r="AV5" s="10">
        <f xml:space="preserve"> Time!AV$9</f>
        <v>39</v>
      </c>
      <c r="AW5" s="10">
        <f xml:space="preserve"> Time!AW$9</f>
        <v>40</v>
      </c>
      <c r="AX5" s="10">
        <f xml:space="preserve"> Time!AX$9</f>
        <v>41</v>
      </c>
      <c r="AY5" s="10">
        <f xml:space="preserve"> Time!AY$9</f>
        <v>42</v>
      </c>
      <c r="AZ5" s="10">
        <f xml:space="preserve"> Time!AZ$9</f>
        <v>43</v>
      </c>
      <c r="BA5" s="10">
        <f xml:space="preserve"> Time!BA$9</f>
        <v>44</v>
      </c>
      <c r="BB5" s="10">
        <f xml:space="preserve"> Time!BB$9</f>
        <v>45</v>
      </c>
      <c r="BC5" s="10">
        <f xml:space="preserve"> Time!BC$9</f>
        <v>46</v>
      </c>
      <c r="BD5" s="10">
        <f xml:space="preserve"> Time!BD$9</f>
        <v>47</v>
      </c>
      <c r="BE5" s="10">
        <f xml:space="preserve"> Time!BE$9</f>
        <v>48</v>
      </c>
      <c r="BF5" s="10">
        <f xml:space="preserve"> Time!BF$9</f>
        <v>49</v>
      </c>
      <c r="BG5" s="10">
        <f xml:space="preserve"> Time!BG$9</f>
        <v>50</v>
      </c>
      <c r="BH5" s="10">
        <f xml:space="preserve"> Time!BH$9</f>
        <v>51</v>
      </c>
      <c r="BI5" s="10">
        <f xml:space="preserve"> Time!BI$9</f>
        <v>52</v>
      </c>
      <c r="BJ5" s="10">
        <f xml:space="preserve"> Time!BJ$9</f>
        <v>53</v>
      </c>
      <c r="BK5" s="10">
        <f xml:space="preserve"> Time!BK$9</f>
        <v>54</v>
      </c>
      <c r="BL5" s="10">
        <f xml:space="preserve"> Time!BL$9</f>
        <v>55</v>
      </c>
      <c r="BM5" s="10">
        <f xml:space="preserve"> Time!BM$9</f>
        <v>56</v>
      </c>
      <c r="BN5" s="10">
        <f xml:space="preserve"> Time!BN$9</f>
        <v>57</v>
      </c>
      <c r="BO5" s="10">
        <f xml:space="preserve"> Time!BO$9</f>
        <v>58</v>
      </c>
      <c r="BP5" s="10">
        <f xml:space="preserve"> Time!BP$9</f>
        <v>59</v>
      </c>
      <c r="BQ5" s="10">
        <f xml:space="preserve"> Time!BQ$9</f>
        <v>60</v>
      </c>
      <c r="BR5" s="10">
        <f xml:space="preserve"> Time!BR$9</f>
        <v>61</v>
      </c>
      <c r="BS5" s="10">
        <f xml:space="preserve"> Time!BS$9</f>
        <v>62</v>
      </c>
      <c r="BT5" s="10">
        <f xml:space="preserve"> Time!BT$9</f>
        <v>63</v>
      </c>
      <c r="BU5" s="10">
        <f xml:space="preserve"> Time!BU$9</f>
        <v>64</v>
      </c>
      <c r="BV5" s="10">
        <f xml:space="preserve"> Time!BV$9</f>
        <v>65</v>
      </c>
      <c r="BW5" s="10">
        <f xml:space="preserve"> Time!BW$9</f>
        <v>66</v>
      </c>
      <c r="BX5" s="10">
        <f xml:space="preserve"> Time!BX$9</f>
        <v>67</v>
      </c>
      <c r="BY5" s="10">
        <f xml:space="preserve"> Time!BY$9</f>
        <v>68</v>
      </c>
      <c r="BZ5" s="10">
        <f xml:space="preserve"> Time!BZ$9</f>
        <v>69</v>
      </c>
      <c r="CA5" s="10">
        <f xml:space="preserve"> Time!CA$9</f>
        <v>70</v>
      </c>
      <c r="CB5" s="10">
        <f xml:space="preserve"> Time!CB$9</f>
        <v>71</v>
      </c>
      <c r="CC5" s="10">
        <f xml:space="preserve"> Time!CC$9</f>
        <v>72</v>
      </c>
      <c r="CD5" s="10">
        <f xml:space="preserve"> Time!CD$9</f>
        <v>73</v>
      </c>
      <c r="CE5" s="10">
        <f xml:space="preserve"> Time!CE$9</f>
        <v>74</v>
      </c>
      <c r="CF5" s="10">
        <f xml:space="preserve"> Time!CF$9</f>
        <v>75</v>
      </c>
      <c r="CG5" s="10">
        <f xml:space="preserve"> Time!CG$9</f>
        <v>76</v>
      </c>
      <c r="CH5" s="10">
        <f xml:space="preserve"> Time!CH$9</f>
        <v>77</v>
      </c>
      <c r="CI5" s="10">
        <f xml:space="preserve"> Time!CI$9</f>
        <v>78</v>
      </c>
      <c r="CJ5" s="10">
        <f xml:space="preserve"> Time!CJ$9</f>
        <v>79</v>
      </c>
      <c r="CK5" s="10">
        <f xml:space="preserve"> Time!CK$9</f>
        <v>80</v>
      </c>
      <c r="CL5" s="10">
        <f xml:space="preserve"> Time!CL$9</f>
        <v>81</v>
      </c>
      <c r="CM5" s="10">
        <f xml:space="preserve"> Time!CM$9</f>
        <v>82</v>
      </c>
      <c r="CN5" s="10">
        <f xml:space="preserve"> Time!CN$9</f>
        <v>83</v>
      </c>
      <c r="CO5" s="10">
        <f xml:space="preserve"> Time!CO$9</f>
        <v>84</v>
      </c>
      <c r="CP5" s="10">
        <f xml:space="preserve"> Time!CP$9</f>
        <v>85</v>
      </c>
      <c r="CQ5" s="10">
        <f xml:space="preserve"> Time!CQ$9</f>
        <v>86</v>
      </c>
      <c r="CR5" s="10">
        <f xml:space="preserve"> Time!CR$9</f>
        <v>87</v>
      </c>
      <c r="CS5" s="10">
        <f xml:space="preserve"> Time!CS$9</f>
        <v>88</v>
      </c>
      <c r="CT5" s="10">
        <f xml:space="preserve"> Time!CT$9</f>
        <v>89</v>
      </c>
      <c r="CU5" s="10">
        <f xml:space="preserve"> Time!CU$9</f>
        <v>90</v>
      </c>
      <c r="CV5" s="10">
        <f xml:space="preserve"> Time!CV$9</f>
        <v>91</v>
      </c>
      <c r="CW5" s="10">
        <f xml:space="preserve"> Time!CW$9</f>
        <v>92</v>
      </c>
      <c r="CX5" s="10">
        <f xml:space="preserve"> Time!CX$9</f>
        <v>93</v>
      </c>
      <c r="CY5" s="10">
        <f xml:space="preserve"> Time!CY$9</f>
        <v>94</v>
      </c>
      <c r="CZ5" s="10">
        <f xml:space="preserve"> Time!CZ$9</f>
        <v>95</v>
      </c>
      <c r="DA5" s="10">
        <f xml:space="preserve"> Time!DA$9</f>
        <v>96</v>
      </c>
      <c r="DB5" s="10">
        <f xml:space="preserve"> Time!DB$9</f>
        <v>97</v>
      </c>
      <c r="DC5" s="10">
        <f xml:space="preserve"> Time!DC$9</f>
        <v>98</v>
      </c>
      <c r="DD5" s="10">
        <f xml:space="preserve"> Time!DD$9</f>
        <v>99</v>
      </c>
      <c r="DE5" s="10">
        <f xml:space="preserve"> Time!DE$9</f>
        <v>100</v>
      </c>
      <c r="DF5" s="10">
        <f xml:space="preserve"> Time!DF$9</f>
        <v>101</v>
      </c>
      <c r="DG5" s="10">
        <f xml:space="preserve"> Time!DG$9</f>
        <v>102</v>
      </c>
      <c r="DH5" s="10">
        <f xml:space="preserve"> Time!DH$9</f>
        <v>103</v>
      </c>
      <c r="DI5" s="10">
        <f xml:space="preserve"> Time!DI$9</f>
        <v>104</v>
      </c>
      <c r="DJ5" s="10">
        <f xml:space="preserve"> Time!DJ$9</f>
        <v>105</v>
      </c>
    </row>
    <row r="6" spans="1:114" ht="14.4" x14ac:dyDescent="0.25">
      <c r="A6" s="19" t="s">
        <v>278</v>
      </c>
      <c r="B6" s="19"/>
      <c r="C6" s="20"/>
      <c r="D6" s="22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  <c r="CJ6" s="38"/>
      <c r="CK6" s="38"/>
      <c r="CL6" s="38"/>
      <c r="CM6" s="38"/>
      <c r="CN6" s="38"/>
      <c r="CO6" s="38"/>
      <c r="CP6" s="38"/>
      <c r="CQ6" s="38"/>
      <c r="CR6" s="38"/>
      <c r="CS6" s="38"/>
      <c r="CT6" s="38"/>
      <c r="CU6" s="38"/>
      <c r="CV6" s="38"/>
      <c r="CW6" s="38"/>
      <c r="CX6" s="38"/>
      <c r="CY6" s="38"/>
      <c r="CZ6" s="38"/>
      <c r="DA6" s="38"/>
      <c r="DB6" s="38"/>
      <c r="DC6" s="38"/>
      <c r="DD6" s="38"/>
      <c r="DE6" s="38"/>
      <c r="DF6" s="38"/>
      <c r="DG6" s="38"/>
      <c r="DH6" s="38"/>
      <c r="DI6" s="38"/>
      <c r="DJ6" s="38"/>
    </row>
    <row r="7" spans="1:114" customFormat="1" x14ac:dyDescent="0.25">
      <c r="A7" s="126"/>
      <c r="E7" s="390" t="str">
        <f xml:space="preserve"> InpC!E$55</f>
        <v>non current asset balance at start</v>
      </c>
      <c r="F7" s="391">
        <f xml:space="preserve"> InpC!F$55</f>
        <v>155000</v>
      </c>
      <c r="G7" s="390" t="str">
        <f xml:space="preserve"> InpC!G$55</f>
        <v>$ 000s</v>
      </c>
    </row>
    <row r="8" spans="1:114" ht="14.4" x14ac:dyDescent="0.25">
      <c r="A8" s="19"/>
      <c r="B8" s="19"/>
      <c r="C8" s="20"/>
      <c r="D8" s="22"/>
      <c r="E8" s="392" t="str">
        <f xml:space="preserve"> InpC!E$56</f>
        <v>expected useful life</v>
      </c>
      <c r="F8" s="371">
        <f xml:space="preserve"> InpC!F$56</f>
        <v>25</v>
      </c>
      <c r="G8" s="392" t="str">
        <f xml:space="preserve"> InpC!G$56</f>
        <v>years</v>
      </c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</row>
    <row r="9" spans="1:114" ht="14.4" x14ac:dyDescent="0.25">
      <c r="A9" s="19"/>
      <c r="B9" s="19"/>
      <c r="C9" s="20"/>
      <c r="D9" s="22"/>
      <c r="E9" s="371" t="str">
        <f xml:space="preserve"> InpC!E$103</f>
        <v>No of period in a year</v>
      </c>
      <c r="F9" s="371">
        <f xml:space="preserve"> InpC!F$103</f>
        <v>4</v>
      </c>
      <c r="G9" s="371" t="str">
        <f xml:space="preserve"> InpC!G$103</f>
        <v>period</v>
      </c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</row>
    <row r="10" spans="1:114" ht="14.4" x14ac:dyDescent="0.25">
      <c r="A10" s="19"/>
      <c r="B10" s="19"/>
      <c r="C10" s="20"/>
      <c r="D10" s="22"/>
      <c r="E10" s="371" t="str">
        <f xml:space="preserve"> Time!E$58</f>
        <v>Forecast period flag</v>
      </c>
      <c r="F10" s="371">
        <f xml:space="preserve"> Time!F$58</f>
        <v>0</v>
      </c>
      <c r="G10" s="371" t="str">
        <f xml:space="preserve"> Time!G$58</f>
        <v>flag</v>
      </c>
      <c r="H10" s="371">
        <f xml:space="preserve"> Time!H$58</f>
        <v>100</v>
      </c>
      <c r="I10" s="371">
        <f xml:space="preserve"> Time!I$58</f>
        <v>0</v>
      </c>
      <c r="J10" s="371">
        <f xml:space="preserve"> Time!J$58</f>
        <v>0</v>
      </c>
      <c r="K10" s="371">
        <f xml:space="preserve"> Time!K$58</f>
        <v>0</v>
      </c>
      <c r="L10" s="371">
        <f xml:space="preserve"> Time!L$58</f>
        <v>1</v>
      </c>
      <c r="M10" s="371">
        <f xml:space="preserve"> Time!M$58</f>
        <v>1</v>
      </c>
      <c r="N10" s="371">
        <f xml:space="preserve"> Time!N$58</f>
        <v>1</v>
      </c>
      <c r="O10" s="371">
        <f xml:space="preserve"> Time!O$58</f>
        <v>1</v>
      </c>
      <c r="P10" s="371">
        <f xml:space="preserve"> Time!P$58</f>
        <v>1</v>
      </c>
      <c r="Q10" s="371">
        <f xml:space="preserve"> Time!Q$58</f>
        <v>1</v>
      </c>
      <c r="R10" s="371">
        <f xml:space="preserve"> Time!R$58</f>
        <v>1</v>
      </c>
      <c r="S10" s="371">
        <f xml:space="preserve"> Time!S$58</f>
        <v>1</v>
      </c>
      <c r="T10" s="371">
        <f xml:space="preserve"> Time!T$58</f>
        <v>1</v>
      </c>
      <c r="U10" s="371">
        <f xml:space="preserve"> Time!U$58</f>
        <v>1</v>
      </c>
      <c r="V10" s="371">
        <f xml:space="preserve"> Time!V$58</f>
        <v>1</v>
      </c>
      <c r="W10" s="371">
        <f xml:space="preserve"> Time!W$58</f>
        <v>1</v>
      </c>
      <c r="X10" s="371">
        <f xml:space="preserve"> Time!X$58</f>
        <v>1</v>
      </c>
      <c r="Y10" s="371">
        <f xml:space="preserve"> Time!Y$58</f>
        <v>1</v>
      </c>
      <c r="Z10" s="371">
        <f xml:space="preserve"> Time!Z$58</f>
        <v>1</v>
      </c>
      <c r="AA10" s="371">
        <f xml:space="preserve"> Time!AA$58</f>
        <v>1</v>
      </c>
      <c r="AB10" s="371">
        <f xml:space="preserve"> Time!AB$58</f>
        <v>1</v>
      </c>
      <c r="AC10" s="371">
        <f xml:space="preserve"> Time!AC$58</f>
        <v>1</v>
      </c>
      <c r="AD10" s="371">
        <f xml:space="preserve"> Time!AD$58</f>
        <v>1</v>
      </c>
      <c r="AE10" s="371">
        <f xml:space="preserve"> Time!AE$58</f>
        <v>1</v>
      </c>
      <c r="AF10" s="371">
        <f xml:space="preserve"> Time!AF$58</f>
        <v>1</v>
      </c>
      <c r="AG10" s="371">
        <f xml:space="preserve"> Time!AG$58</f>
        <v>1</v>
      </c>
      <c r="AH10" s="371">
        <f xml:space="preserve"> Time!AH$58</f>
        <v>1</v>
      </c>
      <c r="AI10" s="371">
        <f xml:space="preserve"> Time!AI$58</f>
        <v>1</v>
      </c>
      <c r="AJ10" s="371">
        <f xml:space="preserve"> Time!AJ$58</f>
        <v>1</v>
      </c>
      <c r="AK10" s="371">
        <f xml:space="preserve"> Time!AK$58</f>
        <v>1</v>
      </c>
      <c r="AL10" s="371">
        <f xml:space="preserve"> Time!AL$58</f>
        <v>1</v>
      </c>
      <c r="AM10" s="371">
        <f xml:space="preserve"> Time!AM$58</f>
        <v>1</v>
      </c>
      <c r="AN10" s="371">
        <f xml:space="preserve"> Time!AN$58</f>
        <v>1</v>
      </c>
      <c r="AO10" s="371">
        <f xml:space="preserve"> Time!AO$58</f>
        <v>1</v>
      </c>
      <c r="AP10" s="371">
        <f xml:space="preserve"> Time!AP$58</f>
        <v>1</v>
      </c>
      <c r="AQ10" s="371">
        <f xml:space="preserve"> Time!AQ$58</f>
        <v>1</v>
      </c>
      <c r="AR10" s="371">
        <f xml:space="preserve"> Time!AR$58</f>
        <v>1</v>
      </c>
      <c r="AS10" s="371">
        <f xml:space="preserve"> Time!AS$58</f>
        <v>1</v>
      </c>
      <c r="AT10" s="371">
        <f xml:space="preserve"> Time!AT$58</f>
        <v>1</v>
      </c>
      <c r="AU10" s="371">
        <f xml:space="preserve"> Time!AU$58</f>
        <v>1</v>
      </c>
      <c r="AV10" s="371">
        <f xml:space="preserve"> Time!AV$58</f>
        <v>1</v>
      </c>
      <c r="AW10" s="371">
        <f xml:space="preserve"> Time!AW$58</f>
        <v>1</v>
      </c>
      <c r="AX10" s="371">
        <f xml:space="preserve"> Time!AX$58</f>
        <v>1</v>
      </c>
      <c r="AY10" s="371">
        <f xml:space="preserve"> Time!AY$58</f>
        <v>1</v>
      </c>
      <c r="AZ10" s="371">
        <f xml:space="preserve"> Time!AZ$58</f>
        <v>1</v>
      </c>
      <c r="BA10" s="371">
        <f xml:space="preserve"> Time!BA$58</f>
        <v>1</v>
      </c>
      <c r="BB10" s="371">
        <f xml:space="preserve"> Time!BB$58</f>
        <v>1</v>
      </c>
      <c r="BC10" s="371">
        <f xml:space="preserve"> Time!BC$58</f>
        <v>1</v>
      </c>
      <c r="BD10" s="371">
        <f xml:space="preserve"> Time!BD$58</f>
        <v>1</v>
      </c>
      <c r="BE10" s="371">
        <f xml:space="preserve"> Time!BE$58</f>
        <v>1</v>
      </c>
      <c r="BF10" s="371">
        <f xml:space="preserve"> Time!BF$58</f>
        <v>1</v>
      </c>
      <c r="BG10" s="371">
        <f xml:space="preserve"> Time!BG$58</f>
        <v>1</v>
      </c>
      <c r="BH10" s="371">
        <f xml:space="preserve"> Time!BH$58</f>
        <v>1</v>
      </c>
      <c r="BI10" s="371">
        <f xml:space="preserve"> Time!BI$58</f>
        <v>1</v>
      </c>
      <c r="BJ10" s="371">
        <f xml:space="preserve"> Time!BJ$58</f>
        <v>1</v>
      </c>
      <c r="BK10" s="371">
        <f xml:space="preserve"> Time!BK$58</f>
        <v>1</v>
      </c>
      <c r="BL10" s="371">
        <f xml:space="preserve"> Time!BL$58</f>
        <v>1</v>
      </c>
      <c r="BM10" s="371">
        <f xml:space="preserve"> Time!BM$58</f>
        <v>1</v>
      </c>
      <c r="BN10" s="371">
        <f xml:space="preserve"> Time!BN$58</f>
        <v>1</v>
      </c>
      <c r="BO10" s="371">
        <f xml:space="preserve"> Time!BO$58</f>
        <v>1</v>
      </c>
      <c r="BP10" s="371">
        <f xml:space="preserve"> Time!BP$58</f>
        <v>1</v>
      </c>
      <c r="BQ10" s="371">
        <f xml:space="preserve"> Time!BQ$58</f>
        <v>1</v>
      </c>
      <c r="BR10" s="371">
        <f xml:space="preserve"> Time!BR$58</f>
        <v>1</v>
      </c>
      <c r="BS10" s="371">
        <f xml:space="preserve"> Time!BS$58</f>
        <v>1</v>
      </c>
      <c r="BT10" s="371">
        <f xml:space="preserve"> Time!BT$58</f>
        <v>1</v>
      </c>
      <c r="BU10" s="371">
        <f xml:space="preserve"> Time!BU$58</f>
        <v>1</v>
      </c>
      <c r="BV10" s="371">
        <f xml:space="preserve"> Time!BV$58</f>
        <v>1</v>
      </c>
      <c r="BW10" s="371">
        <f xml:space="preserve"> Time!BW$58</f>
        <v>1</v>
      </c>
      <c r="BX10" s="371">
        <f xml:space="preserve"> Time!BX$58</f>
        <v>1</v>
      </c>
      <c r="BY10" s="371">
        <f xml:space="preserve"> Time!BY$58</f>
        <v>1</v>
      </c>
      <c r="BZ10" s="371">
        <f xml:space="preserve"> Time!BZ$58</f>
        <v>1</v>
      </c>
      <c r="CA10" s="371">
        <f xml:space="preserve"> Time!CA$58</f>
        <v>1</v>
      </c>
      <c r="CB10" s="371">
        <f xml:space="preserve"> Time!CB$58</f>
        <v>1</v>
      </c>
      <c r="CC10" s="371">
        <f xml:space="preserve"> Time!CC$58</f>
        <v>1</v>
      </c>
      <c r="CD10" s="371">
        <f xml:space="preserve"> Time!CD$58</f>
        <v>1</v>
      </c>
      <c r="CE10" s="371">
        <f xml:space="preserve"> Time!CE$58</f>
        <v>1</v>
      </c>
      <c r="CF10" s="371">
        <f xml:space="preserve"> Time!CF$58</f>
        <v>1</v>
      </c>
      <c r="CG10" s="371">
        <f xml:space="preserve"> Time!CG$58</f>
        <v>1</v>
      </c>
      <c r="CH10" s="371">
        <f xml:space="preserve"> Time!CH$58</f>
        <v>1</v>
      </c>
      <c r="CI10" s="371">
        <f xml:space="preserve"> Time!CI$58</f>
        <v>1</v>
      </c>
      <c r="CJ10" s="371">
        <f xml:space="preserve"> Time!CJ$58</f>
        <v>1</v>
      </c>
      <c r="CK10" s="371">
        <f xml:space="preserve"> Time!CK$58</f>
        <v>1</v>
      </c>
      <c r="CL10" s="371">
        <f xml:space="preserve"> Time!CL$58</f>
        <v>1</v>
      </c>
      <c r="CM10" s="371">
        <f xml:space="preserve"> Time!CM$58</f>
        <v>1</v>
      </c>
      <c r="CN10" s="371">
        <f xml:space="preserve"> Time!CN$58</f>
        <v>1</v>
      </c>
      <c r="CO10" s="371">
        <f xml:space="preserve"> Time!CO$58</f>
        <v>1</v>
      </c>
      <c r="CP10" s="371">
        <f xml:space="preserve"> Time!CP$58</f>
        <v>1</v>
      </c>
      <c r="CQ10" s="371">
        <f xml:space="preserve"> Time!CQ$58</f>
        <v>1</v>
      </c>
      <c r="CR10" s="371">
        <f xml:space="preserve"> Time!CR$58</f>
        <v>1</v>
      </c>
      <c r="CS10" s="371">
        <f xml:space="preserve"> Time!CS$58</f>
        <v>1</v>
      </c>
      <c r="CT10" s="371">
        <f xml:space="preserve"> Time!CT$58</f>
        <v>1</v>
      </c>
      <c r="CU10" s="371">
        <f xml:space="preserve"> Time!CU$58</f>
        <v>1</v>
      </c>
      <c r="CV10" s="371">
        <f xml:space="preserve"> Time!CV$58</f>
        <v>1</v>
      </c>
      <c r="CW10" s="371">
        <f xml:space="preserve"> Time!CW$58</f>
        <v>1</v>
      </c>
      <c r="CX10" s="371">
        <f xml:space="preserve"> Time!CX$58</f>
        <v>1</v>
      </c>
      <c r="CY10" s="371">
        <f xml:space="preserve"> Time!CY$58</f>
        <v>1</v>
      </c>
      <c r="CZ10" s="371">
        <f xml:space="preserve"> Time!CZ$58</f>
        <v>1</v>
      </c>
      <c r="DA10" s="371">
        <f xml:space="preserve"> Time!DA$58</f>
        <v>1</v>
      </c>
      <c r="DB10" s="371">
        <f xml:space="preserve"> Time!DB$58</f>
        <v>1</v>
      </c>
      <c r="DC10" s="371">
        <f xml:space="preserve"> Time!DC$58</f>
        <v>1</v>
      </c>
      <c r="DD10" s="371">
        <f xml:space="preserve"> Time!DD$58</f>
        <v>1</v>
      </c>
      <c r="DE10" s="371">
        <f xml:space="preserve"> Time!DE$58</f>
        <v>1</v>
      </c>
      <c r="DF10" s="371">
        <f xml:space="preserve"> Time!DF$58</f>
        <v>1</v>
      </c>
      <c r="DG10" s="371">
        <f xml:space="preserve"> Time!DG$58</f>
        <v>1</v>
      </c>
      <c r="DH10" s="371">
        <f xml:space="preserve"> Time!DH$58</f>
        <v>0</v>
      </c>
      <c r="DI10" s="371">
        <f xml:space="preserve"> Time!DI$58</f>
        <v>0</v>
      </c>
      <c r="DJ10" s="371">
        <f xml:space="preserve"> Time!DJ$58</f>
        <v>0</v>
      </c>
    </row>
    <row r="11" spans="1:114" s="124" customFormat="1" ht="14.4" x14ac:dyDescent="0.25">
      <c r="A11" s="120"/>
      <c r="B11" s="120"/>
      <c r="C11" s="121"/>
      <c r="D11" s="240"/>
      <c r="E11" s="123" t="s">
        <v>263</v>
      </c>
      <c r="F11" s="123"/>
      <c r="G11" s="123" t="str">
        <f>smu</f>
        <v>$ 000s</v>
      </c>
      <c r="H11" s="123">
        <f xml:space="preserve"> SUM(J11:DJ11)</f>
        <v>155000</v>
      </c>
      <c r="I11" s="123"/>
      <c r="J11" s="123">
        <f t="shared" ref="J11:AO11" si="0">IF(J10=1,$F7/$F8/$F9,0)</f>
        <v>0</v>
      </c>
      <c r="K11" s="123">
        <f t="shared" si="0"/>
        <v>0</v>
      </c>
      <c r="L11" s="123">
        <f t="shared" si="0"/>
        <v>1550</v>
      </c>
      <c r="M11" s="123">
        <f t="shared" si="0"/>
        <v>1550</v>
      </c>
      <c r="N11" s="123">
        <f t="shared" si="0"/>
        <v>1550</v>
      </c>
      <c r="O11" s="123">
        <f t="shared" si="0"/>
        <v>1550</v>
      </c>
      <c r="P11" s="123">
        <f t="shared" si="0"/>
        <v>1550</v>
      </c>
      <c r="Q11" s="123">
        <f t="shared" si="0"/>
        <v>1550</v>
      </c>
      <c r="R11" s="123">
        <f t="shared" si="0"/>
        <v>1550</v>
      </c>
      <c r="S11" s="123">
        <f t="shared" si="0"/>
        <v>1550</v>
      </c>
      <c r="T11" s="123">
        <f t="shared" si="0"/>
        <v>1550</v>
      </c>
      <c r="U11" s="123">
        <f t="shared" si="0"/>
        <v>1550</v>
      </c>
      <c r="V11" s="123">
        <f t="shared" si="0"/>
        <v>1550</v>
      </c>
      <c r="W11" s="123">
        <f t="shared" si="0"/>
        <v>1550</v>
      </c>
      <c r="X11" s="123">
        <f t="shared" si="0"/>
        <v>1550</v>
      </c>
      <c r="Y11" s="123">
        <f t="shared" si="0"/>
        <v>1550</v>
      </c>
      <c r="Z11" s="123">
        <f t="shared" si="0"/>
        <v>1550</v>
      </c>
      <c r="AA11" s="123">
        <f t="shared" si="0"/>
        <v>1550</v>
      </c>
      <c r="AB11" s="123">
        <f t="shared" si="0"/>
        <v>1550</v>
      </c>
      <c r="AC11" s="123">
        <f t="shared" si="0"/>
        <v>1550</v>
      </c>
      <c r="AD11" s="123">
        <f t="shared" si="0"/>
        <v>1550</v>
      </c>
      <c r="AE11" s="123">
        <f t="shared" si="0"/>
        <v>1550</v>
      </c>
      <c r="AF11" s="123">
        <f t="shared" si="0"/>
        <v>1550</v>
      </c>
      <c r="AG11" s="123">
        <f t="shared" si="0"/>
        <v>1550</v>
      </c>
      <c r="AH11" s="123">
        <f t="shared" si="0"/>
        <v>1550</v>
      </c>
      <c r="AI11" s="123">
        <f t="shared" si="0"/>
        <v>1550</v>
      </c>
      <c r="AJ11" s="123">
        <f t="shared" si="0"/>
        <v>1550</v>
      </c>
      <c r="AK11" s="123">
        <f t="shared" si="0"/>
        <v>1550</v>
      </c>
      <c r="AL11" s="123">
        <f t="shared" si="0"/>
        <v>1550</v>
      </c>
      <c r="AM11" s="123">
        <f t="shared" si="0"/>
        <v>1550</v>
      </c>
      <c r="AN11" s="123">
        <f t="shared" si="0"/>
        <v>1550</v>
      </c>
      <c r="AO11" s="123">
        <f t="shared" si="0"/>
        <v>1550</v>
      </c>
      <c r="AP11" s="123">
        <f t="shared" ref="AP11:BU11" si="1">IF(AP10=1,$F7/$F8/$F9,0)</f>
        <v>1550</v>
      </c>
      <c r="AQ11" s="123">
        <f t="shared" si="1"/>
        <v>1550</v>
      </c>
      <c r="AR11" s="123">
        <f t="shared" si="1"/>
        <v>1550</v>
      </c>
      <c r="AS11" s="123">
        <f t="shared" si="1"/>
        <v>1550</v>
      </c>
      <c r="AT11" s="123">
        <f t="shared" si="1"/>
        <v>1550</v>
      </c>
      <c r="AU11" s="123">
        <f t="shared" si="1"/>
        <v>1550</v>
      </c>
      <c r="AV11" s="123">
        <f t="shared" si="1"/>
        <v>1550</v>
      </c>
      <c r="AW11" s="123">
        <f t="shared" si="1"/>
        <v>1550</v>
      </c>
      <c r="AX11" s="123">
        <f t="shared" si="1"/>
        <v>1550</v>
      </c>
      <c r="AY11" s="123">
        <f t="shared" si="1"/>
        <v>1550</v>
      </c>
      <c r="AZ11" s="123">
        <f t="shared" si="1"/>
        <v>1550</v>
      </c>
      <c r="BA11" s="123">
        <f t="shared" si="1"/>
        <v>1550</v>
      </c>
      <c r="BB11" s="123">
        <f t="shared" si="1"/>
        <v>1550</v>
      </c>
      <c r="BC11" s="123">
        <f t="shared" si="1"/>
        <v>1550</v>
      </c>
      <c r="BD11" s="123">
        <f t="shared" si="1"/>
        <v>1550</v>
      </c>
      <c r="BE11" s="123">
        <f t="shared" si="1"/>
        <v>1550</v>
      </c>
      <c r="BF11" s="123">
        <f t="shared" si="1"/>
        <v>1550</v>
      </c>
      <c r="BG11" s="123">
        <f t="shared" si="1"/>
        <v>1550</v>
      </c>
      <c r="BH11" s="123">
        <f t="shared" si="1"/>
        <v>1550</v>
      </c>
      <c r="BI11" s="123">
        <f t="shared" si="1"/>
        <v>1550</v>
      </c>
      <c r="BJ11" s="123">
        <f t="shared" si="1"/>
        <v>1550</v>
      </c>
      <c r="BK11" s="123">
        <f t="shared" si="1"/>
        <v>1550</v>
      </c>
      <c r="BL11" s="123">
        <f t="shared" si="1"/>
        <v>1550</v>
      </c>
      <c r="BM11" s="123">
        <f t="shared" si="1"/>
        <v>1550</v>
      </c>
      <c r="BN11" s="123">
        <f t="shared" si="1"/>
        <v>1550</v>
      </c>
      <c r="BO11" s="123">
        <f t="shared" si="1"/>
        <v>1550</v>
      </c>
      <c r="BP11" s="123">
        <f t="shared" si="1"/>
        <v>1550</v>
      </c>
      <c r="BQ11" s="123">
        <f t="shared" si="1"/>
        <v>1550</v>
      </c>
      <c r="BR11" s="123">
        <f t="shared" si="1"/>
        <v>1550</v>
      </c>
      <c r="BS11" s="123">
        <f t="shared" si="1"/>
        <v>1550</v>
      </c>
      <c r="BT11" s="123">
        <f t="shared" si="1"/>
        <v>1550</v>
      </c>
      <c r="BU11" s="123">
        <f t="shared" si="1"/>
        <v>1550</v>
      </c>
      <c r="BV11" s="123">
        <f t="shared" ref="BV11:DA11" si="2">IF(BV10=1,$F7/$F8/$F9,0)</f>
        <v>1550</v>
      </c>
      <c r="BW11" s="123">
        <f t="shared" si="2"/>
        <v>1550</v>
      </c>
      <c r="BX11" s="123">
        <f t="shared" si="2"/>
        <v>1550</v>
      </c>
      <c r="BY11" s="123">
        <f t="shared" si="2"/>
        <v>1550</v>
      </c>
      <c r="BZ11" s="123">
        <f t="shared" si="2"/>
        <v>1550</v>
      </c>
      <c r="CA11" s="123">
        <f t="shared" si="2"/>
        <v>1550</v>
      </c>
      <c r="CB11" s="123">
        <f t="shared" si="2"/>
        <v>1550</v>
      </c>
      <c r="CC11" s="123">
        <f t="shared" si="2"/>
        <v>1550</v>
      </c>
      <c r="CD11" s="123">
        <f t="shared" si="2"/>
        <v>1550</v>
      </c>
      <c r="CE11" s="123">
        <f t="shared" si="2"/>
        <v>1550</v>
      </c>
      <c r="CF11" s="123">
        <f t="shared" si="2"/>
        <v>1550</v>
      </c>
      <c r="CG11" s="123">
        <f t="shared" si="2"/>
        <v>1550</v>
      </c>
      <c r="CH11" s="123">
        <f t="shared" si="2"/>
        <v>1550</v>
      </c>
      <c r="CI11" s="123">
        <f t="shared" si="2"/>
        <v>1550</v>
      </c>
      <c r="CJ11" s="123">
        <f t="shared" si="2"/>
        <v>1550</v>
      </c>
      <c r="CK11" s="123">
        <f t="shared" si="2"/>
        <v>1550</v>
      </c>
      <c r="CL11" s="123">
        <f t="shared" si="2"/>
        <v>1550</v>
      </c>
      <c r="CM11" s="123">
        <f t="shared" si="2"/>
        <v>1550</v>
      </c>
      <c r="CN11" s="123">
        <f t="shared" si="2"/>
        <v>1550</v>
      </c>
      <c r="CO11" s="123">
        <f t="shared" si="2"/>
        <v>1550</v>
      </c>
      <c r="CP11" s="123">
        <f t="shared" si="2"/>
        <v>1550</v>
      </c>
      <c r="CQ11" s="123">
        <f t="shared" si="2"/>
        <v>1550</v>
      </c>
      <c r="CR11" s="123">
        <f t="shared" si="2"/>
        <v>1550</v>
      </c>
      <c r="CS11" s="123">
        <f t="shared" si="2"/>
        <v>1550</v>
      </c>
      <c r="CT11" s="123">
        <f t="shared" si="2"/>
        <v>1550</v>
      </c>
      <c r="CU11" s="123">
        <f t="shared" si="2"/>
        <v>1550</v>
      </c>
      <c r="CV11" s="123">
        <f t="shared" si="2"/>
        <v>1550</v>
      </c>
      <c r="CW11" s="123">
        <f t="shared" si="2"/>
        <v>1550</v>
      </c>
      <c r="CX11" s="123">
        <f t="shared" si="2"/>
        <v>1550</v>
      </c>
      <c r="CY11" s="123">
        <f t="shared" si="2"/>
        <v>1550</v>
      </c>
      <c r="CZ11" s="123">
        <f t="shared" si="2"/>
        <v>1550</v>
      </c>
      <c r="DA11" s="123">
        <f t="shared" si="2"/>
        <v>1550</v>
      </c>
      <c r="DB11" s="123">
        <f t="shared" ref="DB11:DJ11" si="3">IF(DB10=1,$F7/$F8/$F9,0)</f>
        <v>1550</v>
      </c>
      <c r="DC11" s="123">
        <f t="shared" si="3"/>
        <v>1550</v>
      </c>
      <c r="DD11" s="123">
        <f t="shared" si="3"/>
        <v>1550</v>
      </c>
      <c r="DE11" s="123">
        <f t="shared" si="3"/>
        <v>1550</v>
      </c>
      <c r="DF11" s="123">
        <f t="shared" si="3"/>
        <v>1550</v>
      </c>
      <c r="DG11" s="123">
        <f t="shared" si="3"/>
        <v>1550</v>
      </c>
      <c r="DH11" s="123">
        <f t="shared" si="3"/>
        <v>0</v>
      </c>
      <c r="DI11" s="123">
        <f t="shared" si="3"/>
        <v>0</v>
      </c>
      <c r="DJ11" s="123">
        <f t="shared" si="3"/>
        <v>0</v>
      </c>
    </row>
    <row r="12" spans="1:114" ht="14.4" x14ac:dyDescent="0.25">
      <c r="A12" s="7"/>
      <c r="B12" s="7"/>
      <c r="C12" s="8"/>
      <c r="D12" s="10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69"/>
      <c r="BJ12" s="69"/>
      <c r="BK12" s="69"/>
      <c r="BL12" s="69"/>
      <c r="BM12" s="69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CJ12" s="69"/>
      <c r="CK12" s="69"/>
      <c r="CL12" s="69"/>
      <c r="CM12" s="69"/>
      <c r="CN12" s="69"/>
      <c r="CO12" s="69"/>
      <c r="CP12" s="69"/>
      <c r="CQ12" s="69"/>
      <c r="CR12" s="69"/>
      <c r="CS12" s="69"/>
      <c r="CT12" s="69"/>
      <c r="CU12" s="69"/>
      <c r="CV12" s="69"/>
      <c r="CW12" s="69"/>
      <c r="CX12" s="69"/>
      <c r="CY12" s="69"/>
      <c r="CZ12" s="69"/>
      <c r="DA12" s="69"/>
      <c r="DB12" s="69"/>
      <c r="DC12" s="69"/>
      <c r="DD12" s="69"/>
      <c r="DE12" s="69"/>
      <c r="DF12" s="69"/>
      <c r="DG12" s="69"/>
      <c r="DH12" s="69"/>
      <c r="DI12" s="69"/>
      <c r="DJ12" s="69"/>
    </row>
    <row r="13" spans="1:114" ht="14.4" x14ac:dyDescent="0.25">
      <c r="A13" s="19"/>
      <c r="B13" s="19"/>
      <c r="C13" s="20"/>
      <c r="D13" s="22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38"/>
      <c r="CM13" s="38"/>
      <c r="CN13" s="38"/>
      <c r="CO13" s="38"/>
      <c r="CP13" s="38"/>
      <c r="CQ13" s="38"/>
      <c r="CR13" s="38"/>
      <c r="CS13" s="38"/>
      <c r="CT13" s="38"/>
      <c r="CU13" s="38"/>
      <c r="CV13" s="38"/>
      <c r="CW13" s="38"/>
      <c r="CX13" s="38"/>
      <c r="CY13" s="38"/>
      <c r="CZ13" s="38"/>
      <c r="DA13" s="38"/>
      <c r="DB13" s="38"/>
      <c r="DC13" s="38"/>
      <c r="DD13" s="38"/>
      <c r="DE13" s="38"/>
      <c r="DF13" s="38"/>
      <c r="DG13" s="38"/>
      <c r="DH13" s="38"/>
      <c r="DI13" s="38"/>
      <c r="DJ13" s="38"/>
    </row>
    <row r="14" spans="1:114" ht="14.4" x14ac:dyDescent="0.25">
      <c r="A14" s="19" t="s">
        <v>265</v>
      </c>
      <c r="B14" s="19"/>
      <c r="C14" s="20"/>
      <c r="D14" s="22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</row>
    <row r="15" spans="1:114" ht="14.4" x14ac:dyDescent="0.25">
      <c r="A15" s="19"/>
      <c r="B15" s="19"/>
      <c r="C15" s="20"/>
      <c r="D15" s="22"/>
      <c r="E15" s="397" t="str">
        <f xml:space="preserve"> InpC!E$57</f>
        <v>capex addition date</v>
      </c>
      <c r="F15" s="398" t="str">
        <f xml:space="preserve"> InpC!F$57</f>
        <v>amount</v>
      </c>
      <c r="G15" s="392">
        <f xml:space="preserve"> InpC!G$57</f>
        <v>0</v>
      </c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</row>
    <row r="16" spans="1:114" ht="14.4" x14ac:dyDescent="0.25">
      <c r="A16" s="19"/>
      <c r="B16" s="19"/>
      <c r="C16" s="20"/>
      <c r="D16" s="22"/>
      <c r="E16" s="392">
        <f xml:space="preserve"> InpC!E$58</f>
        <v>46022</v>
      </c>
      <c r="F16" s="371">
        <f xml:space="preserve"> InpC!F$58</f>
        <v>3000</v>
      </c>
      <c r="G16" s="392" t="str">
        <f xml:space="preserve"> InpC!G$58</f>
        <v>$ 000s</v>
      </c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38"/>
      <c r="CS16" s="38"/>
      <c r="CT16" s="38"/>
      <c r="CU16" s="38"/>
      <c r="CV16" s="38"/>
      <c r="CW16" s="38"/>
      <c r="CX16" s="38"/>
      <c r="CY16" s="38"/>
      <c r="CZ16" s="38"/>
      <c r="DA16" s="38"/>
      <c r="DB16" s="38"/>
      <c r="DC16" s="38"/>
      <c r="DD16" s="38"/>
      <c r="DE16" s="38"/>
      <c r="DF16" s="38"/>
      <c r="DG16" s="38"/>
      <c r="DH16" s="38"/>
      <c r="DI16" s="38"/>
      <c r="DJ16" s="38"/>
    </row>
    <row r="17" spans="1:114" ht="14.4" x14ac:dyDescent="0.25">
      <c r="A17" s="19"/>
      <c r="B17" s="19"/>
      <c r="C17" s="20"/>
      <c r="D17" s="22"/>
      <c r="E17" s="392">
        <f xml:space="preserve"> InpC!E$59</f>
        <v>46387</v>
      </c>
      <c r="F17" s="371">
        <f xml:space="preserve"> InpC!F$59</f>
        <v>2000</v>
      </c>
      <c r="G17" s="392" t="str">
        <f xml:space="preserve"> InpC!G$59</f>
        <v>$ 000s</v>
      </c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</row>
    <row r="18" spans="1:114" ht="14.4" x14ac:dyDescent="0.25">
      <c r="A18" s="19"/>
      <c r="B18" s="19"/>
      <c r="C18" s="20"/>
      <c r="D18" s="22"/>
      <c r="E18" s="392">
        <f xml:space="preserve"> InpC!E$60</f>
        <v>46752</v>
      </c>
      <c r="F18" s="371">
        <f xml:space="preserve"> InpC!F$60</f>
        <v>1000</v>
      </c>
      <c r="G18" s="392" t="str">
        <f xml:space="preserve"> InpC!G$60</f>
        <v>$ 000s</v>
      </c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</row>
    <row r="19" spans="1:114" ht="14.4" x14ac:dyDescent="0.25">
      <c r="A19" s="19"/>
      <c r="B19" s="19"/>
      <c r="C19" s="20"/>
      <c r="D19" s="22"/>
      <c r="E19" s="392">
        <f xml:space="preserve"> InpC!E$61</f>
        <v>47118</v>
      </c>
      <c r="F19" s="371">
        <f xml:space="preserve"> InpC!F$61</f>
        <v>1500</v>
      </c>
      <c r="G19" s="392" t="str">
        <f xml:space="preserve"> InpC!G$61</f>
        <v>$ 000s</v>
      </c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</row>
    <row r="20" spans="1:114" ht="14.4" x14ac:dyDescent="0.25">
      <c r="A20" s="19"/>
      <c r="B20" s="19"/>
      <c r="C20" s="20"/>
      <c r="D20" s="22"/>
      <c r="E20" s="392">
        <f xml:space="preserve"> InpC!E$62</f>
        <v>47483</v>
      </c>
      <c r="F20" s="371">
        <f xml:space="preserve"> InpC!F$62</f>
        <v>500</v>
      </c>
      <c r="G20" s="392" t="str">
        <f xml:space="preserve"> InpC!G$62</f>
        <v>$ 000s</v>
      </c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  <c r="CV20" s="38"/>
      <c r="CW20" s="38"/>
      <c r="CX20" s="38"/>
      <c r="CY20" s="38"/>
      <c r="CZ20" s="38"/>
      <c r="DA20" s="38"/>
      <c r="DB20" s="38"/>
      <c r="DC20" s="38"/>
      <c r="DD20" s="38"/>
      <c r="DE20" s="38"/>
      <c r="DF20" s="38"/>
      <c r="DG20" s="38"/>
      <c r="DH20" s="38"/>
      <c r="DI20" s="38"/>
      <c r="DJ20" s="38"/>
    </row>
    <row r="21" spans="1:114" ht="14.4" x14ac:dyDescent="0.25">
      <c r="A21" s="19"/>
      <c r="B21" s="19"/>
      <c r="C21" s="20"/>
      <c r="D21" s="22"/>
      <c r="E21" s="392">
        <f xml:space="preserve"> InpC!E$63</f>
        <v>47848</v>
      </c>
      <c r="F21" s="371">
        <f xml:space="preserve"> InpC!F$63</f>
        <v>500</v>
      </c>
      <c r="G21" s="392" t="str">
        <f xml:space="preserve"> InpC!G$63</f>
        <v>$ 000s</v>
      </c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38"/>
      <c r="CU21" s="38"/>
      <c r="CV21" s="38"/>
      <c r="CW21" s="38"/>
      <c r="CX21" s="38"/>
      <c r="CY21" s="38"/>
      <c r="CZ21" s="38"/>
      <c r="DA21" s="38"/>
      <c r="DB21" s="38"/>
      <c r="DC21" s="38"/>
      <c r="DD21" s="38"/>
      <c r="DE21" s="38"/>
      <c r="DF21" s="38"/>
      <c r="DG21" s="38"/>
      <c r="DH21" s="38"/>
      <c r="DI21" s="38"/>
      <c r="DJ21" s="38"/>
    </row>
    <row r="22" spans="1:114" ht="14.4" x14ac:dyDescent="0.25">
      <c r="A22" s="19"/>
      <c r="B22" s="19"/>
      <c r="C22" s="20"/>
      <c r="D22" s="22"/>
      <c r="E22" s="392">
        <f xml:space="preserve"> InpC!E$64</f>
        <v>48213</v>
      </c>
      <c r="F22" s="371">
        <f xml:space="preserve"> InpC!F$64</f>
        <v>2000</v>
      </c>
      <c r="G22" s="392" t="str">
        <f xml:space="preserve"> InpC!G$64</f>
        <v>$ 000s</v>
      </c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  <c r="CU22" s="38"/>
      <c r="CV22" s="38"/>
      <c r="CW22" s="38"/>
      <c r="CX22" s="38"/>
      <c r="CY22" s="38"/>
      <c r="CZ22" s="38"/>
      <c r="DA22" s="38"/>
      <c r="DB22" s="38"/>
      <c r="DC22" s="38"/>
      <c r="DD22" s="38"/>
      <c r="DE22" s="38"/>
      <c r="DF22" s="38"/>
      <c r="DG22" s="38"/>
      <c r="DH22" s="38"/>
      <c r="DI22" s="38"/>
      <c r="DJ22" s="38"/>
    </row>
    <row r="23" spans="1:114" ht="14.4" x14ac:dyDescent="0.25">
      <c r="A23" s="19"/>
      <c r="B23" s="19"/>
      <c r="C23" s="20"/>
      <c r="D23" s="22"/>
      <c r="E23" s="392" t="str">
        <f xml:space="preserve"> Time!E$18</f>
        <v xml:space="preserve">Model period ending </v>
      </c>
      <c r="F23" s="392">
        <f xml:space="preserve"> Time!F$18</f>
        <v>0</v>
      </c>
      <c r="G23" s="392" t="str">
        <f xml:space="preserve"> Time!G$18</f>
        <v>date</v>
      </c>
      <c r="H23" s="392">
        <f xml:space="preserve"> Time!H$18</f>
        <v>0</v>
      </c>
      <c r="I23" s="392">
        <f xml:space="preserve"> Time!I$18</f>
        <v>0</v>
      </c>
      <c r="J23" s="392">
        <f xml:space="preserve"> Time!J$18</f>
        <v>44651</v>
      </c>
      <c r="K23" s="392">
        <f xml:space="preserve"> Time!K$18</f>
        <v>44742</v>
      </c>
      <c r="L23" s="392">
        <f xml:space="preserve"> Time!L$18</f>
        <v>44834</v>
      </c>
      <c r="M23" s="392">
        <f xml:space="preserve"> Time!M$18</f>
        <v>44926</v>
      </c>
      <c r="N23" s="392">
        <f xml:space="preserve"> Time!N$18</f>
        <v>45016</v>
      </c>
      <c r="O23" s="392">
        <f xml:space="preserve"> Time!O$18</f>
        <v>45107</v>
      </c>
      <c r="P23" s="392">
        <f xml:space="preserve"> Time!P$18</f>
        <v>45199</v>
      </c>
      <c r="Q23" s="392">
        <f xml:space="preserve"> Time!Q$18</f>
        <v>45291</v>
      </c>
      <c r="R23" s="392">
        <f xml:space="preserve"> Time!R$18</f>
        <v>45382</v>
      </c>
      <c r="S23" s="392">
        <f xml:space="preserve"> Time!S$18</f>
        <v>45473</v>
      </c>
      <c r="T23" s="392">
        <f xml:space="preserve"> Time!T$18</f>
        <v>45565</v>
      </c>
      <c r="U23" s="392">
        <f xml:space="preserve"> Time!U$18</f>
        <v>45657</v>
      </c>
      <c r="V23" s="392">
        <f xml:space="preserve"> Time!V$18</f>
        <v>45747</v>
      </c>
      <c r="W23" s="392">
        <f xml:space="preserve"> Time!W$18</f>
        <v>45838</v>
      </c>
      <c r="X23" s="392">
        <f xml:space="preserve"> Time!X$18</f>
        <v>45930</v>
      </c>
      <c r="Y23" s="392">
        <f xml:space="preserve"> Time!Y$18</f>
        <v>46022</v>
      </c>
      <c r="Z23" s="392">
        <f xml:space="preserve"> Time!Z$18</f>
        <v>46112</v>
      </c>
      <c r="AA23" s="392">
        <f xml:space="preserve"> Time!AA$18</f>
        <v>46203</v>
      </c>
      <c r="AB23" s="392">
        <f xml:space="preserve"> Time!AB$18</f>
        <v>46295</v>
      </c>
      <c r="AC23" s="392">
        <f xml:space="preserve"> Time!AC$18</f>
        <v>46387</v>
      </c>
      <c r="AD23" s="392">
        <f xml:space="preserve"> Time!AD$18</f>
        <v>46477</v>
      </c>
      <c r="AE23" s="392">
        <f xml:space="preserve"> Time!AE$18</f>
        <v>46568</v>
      </c>
      <c r="AF23" s="392">
        <f xml:space="preserve"> Time!AF$18</f>
        <v>46660</v>
      </c>
      <c r="AG23" s="392">
        <f xml:space="preserve"> Time!AG$18</f>
        <v>46752</v>
      </c>
      <c r="AH23" s="392">
        <f xml:space="preserve"> Time!AH$18</f>
        <v>46843</v>
      </c>
      <c r="AI23" s="392">
        <f xml:space="preserve"> Time!AI$18</f>
        <v>46934</v>
      </c>
      <c r="AJ23" s="392">
        <f xml:space="preserve"> Time!AJ$18</f>
        <v>47026</v>
      </c>
      <c r="AK23" s="392">
        <f xml:space="preserve"> Time!AK$18</f>
        <v>47118</v>
      </c>
      <c r="AL23" s="392">
        <f xml:space="preserve"> Time!AL$18</f>
        <v>47208</v>
      </c>
      <c r="AM23" s="392">
        <f xml:space="preserve"> Time!AM$18</f>
        <v>47299</v>
      </c>
      <c r="AN23" s="392">
        <f xml:space="preserve"> Time!AN$18</f>
        <v>47391</v>
      </c>
      <c r="AO23" s="392">
        <f xml:space="preserve"> Time!AO$18</f>
        <v>47483</v>
      </c>
      <c r="AP23" s="392">
        <f xml:space="preserve"> Time!AP$18</f>
        <v>47573</v>
      </c>
      <c r="AQ23" s="392">
        <f xml:space="preserve"> Time!AQ$18</f>
        <v>47664</v>
      </c>
      <c r="AR23" s="392">
        <f xml:space="preserve"> Time!AR$18</f>
        <v>47756</v>
      </c>
      <c r="AS23" s="392">
        <f xml:space="preserve"> Time!AS$18</f>
        <v>47848</v>
      </c>
      <c r="AT23" s="392">
        <f xml:space="preserve"> Time!AT$18</f>
        <v>47938</v>
      </c>
      <c r="AU23" s="392">
        <f xml:space="preserve"> Time!AU$18</f>
        <v>48029</v>
      </c>
      <c r="AV23" s="392">
        <f xml:space="preserve"> Time!AV$18</f>
        <v>48121</v>
      </c>
      <c r="AW23" s="392">
        <f xml:space="preserve"> Time!AW$18</f>
        <v>48213</v>
      </c>
      <c r="AX23" s="392">
        <f xml:space="preserve"> Time!AX$18</f>
        <v>48304</v>
      </c>
      <c r="AY23" s="392">
        <f xml:space="preserve"> Time!AY$18</f>
        <v>48395</v>
      </c>
      <c r="AZ23" s="392">
        <f xml:space="preserve"> Time!AZ$18</f>
        <v>48487</v>
      </c>
      <c r="BA23" s="392">
        <f xml:space="preserve"> Time!BA$18</f>
        <v>48579</v>
      </c>
      <c r="BB23" s="392">
        <f xml:space="preserve"> Time!BB$18</f>
        <v>48669</v>
      </c>
      <c r="BC23" s="392">
        <f xml:space="preserve"> Time!BC$18</f>
        <v>48760</v>
      </c>
      <c r="BD23" s="392">
        <f xml:space="preserve"> Time!BD$18</f>
        <v>48852</v>
      </c>
      <c r="BE23" s="392">
        <f xml:space="preserve"> Time!BE$18</f>
        <v>48944</v>
      </c>
      <c r="BF23" s="392">
        <f xml:space="preserve"> Time!BF$18</f>
        <v>49034</v>
      </c>
      <c r="BG23" s="392">
        <f xml:space="preserve"> Time!BG$18</f>
        <v>49125</v>
      </c>
      <c r="BH23" s="392">
        <f xml:space="preserve"> Time!BH$18</f>
        <v>49217</v>
      </c>
      <c r="BI23" s="392">
        <f xml:space="preserve"> Time!BI$18</f>
        <v>49309</v>
      </c>
      <c r="BJ23" s="392">
        <f xml:space="preserve"> Time!BJ$18</f>
        <v>49399</v>
      </c>
      <c r="BK23" s="392">
        <f xml:space="preserve"> Time!BK$18</f>
        <v>49490</v>
      </c>
      <c r="BL23" s="392">
        <f xml:space="preserve"> Time!BL$18</f>
        <v>49582</v>
      </c>
      <c r="BM23" s="392">
        <f xml:space="preserve"> Time!BM$18</f>
        <v>49674</v>
      </c>
      <c r="BN23" s="392">
        <f xml:space="preserve"> Time!BN$18</f>
        <v>49765</v>
      </c>
      <c r="BO23" s="392">
        <f xml:space="preserve"> Time!BO$18</f>
        <v>49856</v>
      </c>
      <c r="BP23" s="392">
        <f xml:space="preserve"> Time!BP$18</f>
        <v>49948</v>
      </c>
      <c r="BQ23" s="392">
        <f xml:space="preserve"> Time!BQ$18</f>
        <v>50040</v>
      </c>
      <c r="BR23" s="392">
        <f xml:space="preserve"> Time!BR$18</f>
        <v>50130</v>
      </c>
      <c r="BS23" s="392">
        <f xml:space="preserve"> Time!BS$18</f>
        <v>50221</v>
      </c>
      <c r="BT23" s="392">
        <f xml:space="preserve"> Time!BT$18</f>
        <v>50313</v>
      </c>
      <c r="BU23" s="392">
        <f xml:space="preserve"> Time!BU$18</f>
        <v>50405</v>
      </c>
      <c r="BV23" s="392">
        <f xml:space="preserve"> Time!BV$18</f>
        <v>50495</v>
      </c>
      <c r="BW23" s="392">
        <f xml:space="preserve"> Time!BW$18</f>
        <v>50586</v>
      </c>
      <c r="BX23" s="392">
        <f xml:space="preserve"> Time!BX$18</f>
        <v>50678</v>
      </c>
      <c r="BY23" s="392">
        <f xml:space="preserve"> Time!BY$18</f>
        <v>50770</v>
      </c>
      <c r="BZ23" s="392">
        <f xml:space="preserve"> Time!BZ$18</f>
        <v>50860</v>
      </c>
      <c r="CA23" s="392">
        <f xml:space="preserve"> Time!CA$18</f>
        <v>50951</v>
      </c>
      <c r="CB23" s="392">
        <f xml:space="preserve"> Time!CB$18</f>
        <v>51043</v>
      </c>
      <c r="CC23" s="392">
        <f xml:space="preserve"> Time!CC$18</f>
        <v>51135</v>
      </c>
      <c r="CD23" s="392">
        <f xml:space="preserve"> Time!CD$18</f>
        <v>51226</v>
      </c>
      <c r="CE23" s="392">
        <f xml:space="preserve"> Time!CE$18</f>
        <v>51317</v>
      </c>
      <c r="CF23" s="392">
        <f xml:space="preserve"> Time!CF$18</f>
        <v>51409</v>
      </c>
      <c r="CG23" s="392">
        <f xml:space="preserve"> Time!CG$18</f>
        <v>51501</v>
      </c>
      <c r="CH23" s="392">
        <f xml:space="preserve"> Time!CH$18</f>
        <v>51591</v>
      </c>
      <c r="CI23" s="392">
        <f xml:space="preserve"> Time!CI$18</f>
        <v>51682</v>
      </c>
      <c r="CJ23" s="392">
        <f xml:space="preserve"> Time!CJ$18</f>
        <v>51774</v>
      </c>
      <c r="CK23" s="392">
        <f xml:space="preserve"> Time!CK$18</f>
        <v>51866</v>
      </c>
      <c r="CL23" s="392">
        <f xml:space="preserve"> Time!CL$18</f>
        <v>51956</v>
      </c>
      <c r="CM23" s="392">
        <f xml:space="preserve"> Time!CM$18</f>
        <v>52047</v>
      </c>
      <c r="CN23" s="392">
        <f xml:space="preserve"> Time!CN$18</f>
        <v>52139</v>
      </c>
      <c r="CO23" s="392">
        <f xml:space="preserve"> Time!CO$18</f>
        <v>52231</v>
      </c>
      <c r="CP23" s="392">
        <f xml:space="preserve"> Time!CP$18</f>
        <v>52321</v>
      </c>
      <c r="CQ23" s="392">
        <f xml:space="preserve"> Time!CQ$18</f>
        <v>52412</v>
      </c>
      <c r="CR23" s="392">
        <f xml:space="preserve"> Time!CR$18</f>
        <v>52504</v>
      </c>
      <c r="CS23" s="392">
        <f xml:space="preserve"> Time!CS$18</f>
        <v>52596</v>
      </c>
      <c r="CT23" s="392">
        <f xml:space="preserve"> Time!CT$18</f>
        <v>52687</v>
      </c>
      <c r="CU23" s="392">
        <f xml:space="preserve"> Time!CU$18</f>
        <v>52778</v>
      </c>
      <c r="CV23" s="392">
        <f xml:space="preserve"> Time!CV$18</f>
        <v>52870</v>
      </c>
      <c r="CW23" s="392">
        <f xml:space="preserve"> Time!CW$18</f>
        <v>52962</v>
      </c>
      <c r="CX23" s="392">
        <f xml:space="preserve"> Time!CX$18</f>
        <v>53052</v>
      </c>
      <c r="CY23" s="392">
        <f xml:space="preserve"> Time!CY$18</f>
        <v>53143</v>
      </c>
      <c r="CZ23" s="392">
        <f xml:space="preserve"> Time!CZ$18</f>
        <v>53235</v>
      </c>
      <c r="DA23" s="392">
        <f xml:space="preserve"> Time!DA$18</f>
        <v>53327</v>
      </c>
      <c r="DB23" s="392">
        <f xml:space="preserve"> Time!DB$18</f>
        <v>53417</v>
      </c>
      <c r="DC23" s="392">
        <f xml:space="preserve"> Time!DC$18</f>
        <v>53508</v>
      </c>
      <c r="DD23" s="392">
        <f xml:space="preserve"> Time!DD$18</f>
        <v>53600</v>
      </c>
      <c r="DE23" s="392">
        <f xml:space="preserve"> Time!DE$18</f>
        <v>53692</v>
      </c>
      <c r="DF23" s="392">
        <f xml:space="preserve"> Time!DF$18</f>
        <v>53782</v>
      </c>
      <c r="DG23" s="392">
        <f xml:space="preserve"> Time!DG$18</f>
        <v>53873</v>
      </c>
      <c r="DH23" s="392">
        <f xml:space="preserve"> Time!DH$18</f>
        <v>53965</v>
      </c>
      <c r="DI23" s="392">
        <f xml:space="preserve"> Time!DI$18</f>
        <v>54057</v>
      </c>
      <c r="DJ23" s="392">
        <f xml:space="preserve"> Time!DJ$18</f>
        <v>54148</v>
      </c>
    </row>
    <row r="24" spans="1:114" s="124" customFormat="1" ht="14.4" x14ac:dyDescent="0.25">
      <c r="A24" s="120"/>
      <c r="B24" s="120"/>
      <c r="C24" s="121"/>
      <c r="D24" s="240"/>
      <c r="E24" s="123" t="s">
        <v>264</v>
      </c>
      <c r="F24" s="123"/>
      <c r="G24" s="123" t="str">
        <f>smu</f>
        <v>$ 000s</v>
      </c>
      <c r="H24" s="123">
        <f xml:space="preserve"> SUM(J24:DJ24)</f>
        <v>10500</v>
      </c>
      <c r="I24" s="123"/>
      <c r="J24" s="123">
        <f t="shared" ref="J24:AO24" si="4">IFERROR(VLOOKUP(J23,$E$16:$F$22,2,FALSE),0)</f>
        <v>0</v>
      </c>
      <c r="K24" s="123">
        <f t="shared" si="4"/>
        <v>0</v>
      </c>
      <c r="L24" s="123">
        <f t="shared" si="4"/>
        <v>0</v>
      </c>
      <c r="M24" s="123">
        <f t="shared" si="4"/>
        <v>0</v>
      </c>
      <c r="N24" s="123">
        <f t="shared" si="4"/>
        <v>0</v>
      </c>
      <c r="O24" s="123">
        <f t="shared" si="4"/>
        <v>0</v>
      </c>
      <c r="P24" s="123">
        <f t="shared" si="4"/>
        <v>0</v>
      </c>
      <c r="Q24" s="123">
        <f t="shared" si="4"/>
        <v>0</v>
      </c>
      <c r="R24" s="123">
        <f t="shared" si="4"/>
        <v>0</v>
      </c>
      <c r="S24" s="123">
        <f t="shared" si="4"/>
        <v>0</v>
      </c>
      <c r="T24" s="123">
        <f t="shared" si="4"/>
        <v>0</v>
      </c>
      <c r="U24" s="123">
        <f t="shared" si="4"/>
        <v>0</v>
      </c>
      <c r="V24" s="123">
        <f t="shared" si="4"/>
        <v>0</v>
      </c>
      <c r="W24" s="123">
        <f t="shared" si="4"/>
        <v>0</v>
      </c>
      <c r="X24" s="123">
        <f t="shared" si="4"/>
        <v>0</v>
      </c>
      <c r="Y24" s="123">
        <f t="shared" si="4"/>
        <v>3000</v>
      </c>
      <c r="Z24" s="123">
        <f t="shared" si="4"/>
        <v>0</v>
      </c>
      <c r="AA24" s="123">
        <f t="shared" si="4"/>
        <v>0</v>
      </c>
      <c r="AB24" s="123">
        <f t="shared" si="4"/>
        <v>0</v>
      </c>
      <c r="AC24" s="123">
        <f t="shared" si="4"/>
        <v>2000</v>
      </c>
      <c r="AD24" s="123">
        <f t="shared" si="4"/>
        <v>0</v>
      </c>
      <c r="AE24" s="123">
        <f t="shared" si="4"/>
        <v>0</v>
      </c>
      <c r="AF24" s="123">
        <f t="shared" si="4"/>
        <v>0</v>
      </c>
      <c r="AG24" s="123">
        <f t="shared" si="4"/>
        <v>1000</v>
      </c>
      <c r="AH24" s="123">
        <f t="shared" si="4"/>
        <v>0</v>
      </c>
      <c r="AI24" s="123">
        <f t="shared" si="4"/>
        <v>0</v>
      </c>
      <c r="AJ24" s="123">
        <f t="shared" si="4"/>
        <v>0</v>
      </c>
      <c r="AK24" s="123">
        <f t="shared" si="4"/>
        <v>1500</v>
      </c>
      <c r="AL24" s="123">
        <f t="shared" si="4"/>
        <v>0</v>
      </c>
      <c r="AM24" s="123">
        <f t="shared" si="4"/>
        <v>0</v>
      </c>
      <c r="AN24" s="123">
        <f t="shared" si="4"/>
        <v>0</v>
      </c>
      <c r="AO24" s="123">
        <f t="shared" si="4"/>
        <v>500</v>
      </c>
      <c r="AP24" s="123">
        <f t="shared" ref="AP24:BU24" si="5">IFERROR(VLOOKUP(AP23,$E$16:$F$22,2,FALSE),0)</f>
        <v>0</v>
      </c>
      <c r="AQ24" s="123">
        <f t="shared" si="5"/>
        <v>0</v>
      </c>
      <c r="AR24" s="123">
        <f t="shared" si="5"/>
        <v>0</v>
      </c>
      <c r="AS24" s="123">
        <f t="shared" si="5"/>
        <v>500</v>
      </c>
      <c r="AT24" s="123">
        <f t="shared" si="5"/>
        <v>0</v>
      </c>
      <c r="AU24" s="123">
        <f t="shared" si="5"/>
        <v>0</v>
      </c>
      <c r="AV24" s="123">
        <f t="shared" si="5"/>
        <v>0</v>
      </c>
      <c r="AW24" s="123">
        <f t="shared" si="5"/>
        <v>2000</v>
      </c>
      <c r="AX24" s="123">
        <f t="shared" si="5"/>
        <v>0</v>
      </c>
      <c r="AY24" s="123">
        <f t="shared" si="5"/>
        <v>0</v>
      </c>
      <c r="AZ24" s="123">
        <f t="shared" si="5"/>
        <v>0</v>
      </c>
      <c r="BA24" s="123">
        <f t="shared" si="5"/>
        <v>0</v>
      </c>
      <c r="BB24" s="123">
        <f t="shared" si="5"/>
        <v>0</v>
      </c>
      <c r="BC24" s="123">
        <f t="shared" si="5"/>
        <v>0</v>
      </c>
      <c r="BD24" s="123">
        <f t="shared" si="5"/>
        <v>0</v>
      </c>
      <c r="BE24" s="123">
        <f t="shared" si="5"/>
        <v>0</v>
      </c>
      <c r="BF24" s="123">
        <f t="shared" si="5"/>
        <v>0</v>
      </c>
      <c r="BG24" s="123">
        <f t="shared" si="5"/>
        <v>0</v>
      </c>
      <c r="BH24" s="123">
        <f t="shared" si="5"/>
        <v>0</v>
      </c>
      <c r="BI24" s="123">
        <f t="shared" si="5"/>
        <v>0</v>
      </c>
      <c r="BJ24" s="123">
        <f t="shared" si="5"/>
        <v>0</v>
      </c>
      <c r="BK24" s="123">
        <f t="shared" si="5"/>
        <v>0</v>
      </c>
      <c r="BL24" s="123">
        <f t="shared" si="5"/>
        <v>0</v>
      </c>
      <c r="BM24" s="123">
        <f t="shared" si="5"/>
        <v>0</v>
      </c>
      <c r="BN24" s="123">
        <f t="shared" si="5"/>
        <v>0</v>
      </c>
      <c r="BO24" s="123">
        <f t="shared" si="5"/>
        <v>0</v>
      </c>
      <c r="BP24" s="123">
        <f t="shared" si="5"/>
        <v>0</v>
      </c>
      <c r="BQ24" s="123">
        <f t="shared" si="5"/>
        <v>0</v>
      </c>
      <c r="BR24" s="123">
        <f t="shared" si="5"/>
        <v>0</v>
      </c>
      <c r="BS24" s="123">
        <f t="shared" si="5"/>
        <v>0</v>
      </c>
      <c r="BT24" s="123">
        <f t="shared" si="5"/>
        <v>0</v>
      </c>
      <c r="BU24" s="123">
        <f t="shared" si="5"/>
        <v>0</v>
      </c>
      <c r="BV24" s="123">
        <f t="shared" ref="BV24:DA24" si="6">IFERROR(VLOOKUP(BV23,$E$16:$F$22,2,FALSE),0)</f>
        <v>0</v>
      </c>
      <c r="BW24" s="123">
        <f t="shared" si="6"/>
        <v>0</v>
      </c>
      <c r="BX24" s="123">
        <f t="shared" si="6"/>
        <v>0</v>
      </c>
      <c r="BY24" s="123">
        <f t="shared" si="6"/>
        <v>0</v>
      </c>
      <c r="BZ24" s="123">
        <f t="shared" si="6"/>
        <v>0</v>
      </c>
      <c r="CA24" s="123">
        <f t="shared" si="6"/>
        <v>0</v>
      </c>
      <c r="CB24" s="123">
        <f t="shared" si="6"/>
        <v>0</v>
      </c>
      <c r="CC24" s="123">
        <f t="shared" si="6"/>
        <v>0</v>
      </c>
      <c r="CD24" s="123">
        <f t="shared" si="6"/>
        <v>0</v>
      </c>
      <c r="CE24" s="123">
        <f t="shared" si="6"/>
        <v>0</v>
      </c>
      <c r="CF24" s="123">
        <f t="shared" si="6"/>
        <v>0</v>
      </c>
      <c r="CG24" s="123">
        <f t="shared" si="6"/>
        <v>0</v>
      </c>
      <c r="CH24" s="123">
        <f t="shared" si="6"/>
        <v>0</v>
      </c>
      <c r="CI24" s="123">
        <f t="shared" si="6"/>
        <v>0</v>
      </c>
      <c r="CJ24" s="123">
        <f t="shared" si="6"/>
        <v>0</v>
      </c>
      <c r="CK24" s="123">
        <f t="shared" si="6"/>
        <v>0</v>
      </c>
      <c r="CL24" s="123">
        <f t="shared" si="6"/>
        <v>0</v>
      </c>
      <c r="CM24" s="123">
        <f t="shared" si="6"/>
        <v>0</v>
      </c>
      <c r="CN24" s="123">
        <f t="shared" si="6"/>
        <v>0</v>
      </c>
      <c r="CO24" s="123">
        <f t="shared" si="6"/>
        <v>0</v>
      </c>
      <c r="CP24" s="123">
        <f t="shared" si="6"/>
        <v>0</v>
      </c>
      <c r="CQ24" s="123">
        <f t="shared" si="6"/>
        <v>0</v>
      </c>
      <c r="CR24" s="123">
        <f t="shared" si="6"/>
        <v>0</v>
      </c>
      <c r="CS24" s="123">
        <f t="shared" si="6"/>
        <v>0</v>
      </c>
      <c r="CT24" s="123">
        <f t="shared" si="6"/>
        <v>0</v>
      </c>
      <c r="CU24" s="123">
        <f t="shared" si="6"/>
        <v>0</v>
      </c>
      <c r="CV24" s="123">
        <f t="shared" si="6"/>
        <v>0</v>
      </c>
      <c r="CW24" s="123">
        <f t="shared" si="6"/>
        <v>0</v>
      </c>
      <c r="CX24" s="123">
        <f t="shared" si="6"/>
        <v>0</v>
      </c>
      <c r="CY24" s="123">
        <f t="shared" si="6"/>
        <v>0</v>
      </c>
      <c r="CZ24" s="123">
        <f t="shared" si="6"/>
        <v>0</v>
      </c>
      <c r="DA24" s="123">
        <f t="shared" si="6"/>
        <v>0</v>
      </c>
      <c r="DB24" s="123">
        <f t="shared" ref="DB24:DJ24" si="7">IFERROR(VLOOKUP(DB23,$E$16:$F$22,2,FALSE),0)</f>
        <v>0</v>
      </c>
      <c r="DC24" s="123">
        <f t="shared" si="7"/>
        <v>0</v>
      </c>
      <c r="DD24" s="123">
        <f t="shared" si="7"/>
        <v>0</v>
      </c>
      <c r="DE24" s="123">
        <f t="shared" si="7"/>
        <v>0</v>
      </c>
      <c r="DF24" s="123">
        <f t="shared" si="7"/>
        <v>0</v>
      </c>
      <c r="DG24" s="123">
        <f t="shared" si="7"/>
        <v>0</v>
      </c>
      <c r="DH24" s="123">
        <f t="shared" si="7"/>
        <v>0</v>
      </c>
      <c r="DI24" s="123">
        <f t="shared" si="7"/>
        <v>0</v>
      </c>
      <c r="DJ24" s="123">
        <f t="shared" si="7"/>
        <v>0</v>
      </c>
    </row>
    <row r="25" spans="1:114" ht="14.4" x14ac:dyDescent="0.25">
      <c r="A25" s="19"/>
      <c r="B25" s="19"/>
      <c r="C25" s="20"/>
      <c r="D25" s="22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  <c r="CV25" s="38"/>
      <c r="CW25" s="38"/>
      <c r="CX25" s="38"/>
      <c r="CY25" s="38"/>
      <c r="CZ25" s="38"/>
      <c r="DA25" s="38"/>
      <c r="DB25" s="38"/>
      <c r="DC25" s="38"/>
      <c r="DD25" s="38"/>
      <c r="DE25" s="38"/>
      <c r="DF25" s="38"/>
      <c r="DG25" s="38"/>
      <c r="DH25" s="38"/>
      <c r="DI25" s="38"/>
      <c r="DJ25" s="38"/>
    </row>
    <row r="26" spans="1:114" ht="14.4" x14ac:dyDescent="0.25">
      <c r="A26" s="19" t="s">
        <v>266</v>
      </c>
      <c r="B26" s="19"/>
      <c r="C26" s="20"/>
      <c r="D26" s="22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8"/>
      <c r="CS26" s="38"/>
      <c r="CT26" s="38"/>
      <c r="CU26" s="38"/>
      <c r="CV26" s="38"/>
      <c r="CW26" s="38"/>
      <c r="CX26" s="38"/>
      <c r="CY26" s="38"/>
      <c r="CZ26" s="38"/>
      <c r="DA26" s="38"/>
      <c r="DB26" s="38"/>
      <c r="DC26" s="38"/>
      <c r="DD26" s="38"/>
      <c r="DE26" s="38"/>
      <c r="DF26" s="38"/>
      <c r="DG26" s="38"/>
      <c r="DH26" s="38"/>
      <c r="DI26" s="38"/>
      <c r="DJ26" s="38"/>
    </row>
    <row r="27" spans="1:114" ht="14.4" x14ac:dyDescent="0.25">
      <c r="A27" s="19"/>
      <c r="B27" s="19"/>
      <c r="C27" s="20"/>
      <c r="D27" s="22"/>
      <c r="E27" s="397" t="str">
        <f xml:space="preserve"> InpC!E$67</f>
        <v>hanger capex addition date</v>
      </c>
      <c r="F27" s="398" t="str">
        <f xml:space="preserve"> InpC!F$67</f>
        <v>amount</v>
      </c>
      <c r="G27" s="392">
        <f xml:space="preserve"> InpC!G$67</f>
        <v>0</v>
      </c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</row>
    <row r="28" spans="1:114" ht="14.4" x14ac:dyDescent="0.25">
      <c r="A28" s="19"/>
      <c r="B28" s="19"/>
      <c r="C28" s="20"/>
      <c r="D28" s="22"/>
      <c r="E28" s="392">
        <f xml:space="preserve"> InpC!E$68</f>
        <v>46752</v>
      </c>
      <c r="F28" s="371">
        <f xml:space="preserve"> InpC!F$68</f>
        <v>15000</v>
      </c>
      <c r="G28" s="392" t="str">
        <f xml:space="preserve"> InpC!G$68</f>
        <v>$ 000s</v>
      </c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  <c r="CV28" s="38"/>
      <c r="CW28" s="38"/>
      <c r="CX28" s="38"/>
      <c r="CY28" s="38"/>
      <c r="CZ28" s="38"/>
      <c r="DA28" s="38"/>
      <c r="DB28" s="38"/>
      <c r="DC28" s="38"/>
      <c r="DD28" s="38"/>
      <c r="DE28" s="38"/>
      <c r="DF28" s="38"/>
      <c r="DG28" s="38"/>
      <c r="DH28" s="38"/>
      <c r="DI28" s="38"/>
      <c r="DJ28" s="38"/>
    </row>
    <row r="29" spans="1:114" ht="14.4" x14ac:dyDescent="0.25">
      <c r="A29" s="19"/>
      <c r="B29" s="19"/>
      <c r="C29" s="20"/>
      <c r="D29" s="22"/>
      <c r="E29" s="392" t="str">
        <f xml:space="preserve"> Time!E$18</f>
        <v xml:space="preserve">Model period ending </v>
      </c>
      <c r="F29" s="392">
        <f xml:space="preserve"> Time!F$18</f>
        <v>0</v>
      </c>
      <c r="G29" s="392" t="str">
        <f xml:space="preserve"> Time!G$18</f>
        <v>date</v>
      </c>
      <c r="H29" s="392">
        <f xml:space="preserve"> Time!H$18</f>
        <v>0</v>
      </c>
      <c r="I29" s="392">
        <f xml:space="preserve"> Time!I$18</f>
        <v>0</v>
      </c>
      <c r="J29" s="392">
        <f xml:space="preserve"> Time!J$18</f>
        <v>44651</v>
      </c>
      <c r="K29" s="392">
        <f xml:space="preserve"> Time!K$18</f>
        <v>44742</v>
      </c>
      <c r="L29" s="392">
        <f xml:space="preserve"> Time!L$18</f>
        <v>44834</v>
      </c>
      <c r="M29" s="392">
        <f xml:space="preserve"> Time!M$18</f>
        <v>44926</v>
      </c>
      <c r="N29" s="392">
        <f xml:space="preserve"> Time!N$18</f>
        <v>45016</v>
      </c>
      <c r="O29" s="392">
        <f xml:space="preserve"> Time!O$18</f>
        <v>45107</v>
      </c>
      <c r="P29" s="392">
        <f xml:space="preserve"> Time!P$18</f>
        <v>45199</v>
      </c>
      <c r="Q29" s="392">
        <f xml:space="preserve"> Time!Q$18</f>
        <v>45291</v>
      </c>
      <c r="R29" s="392">
        <f xml:space="preserve"> Time!R$18</f>
        <v>45382</v>
      </c>
      <c r="S29" s="392">
        <f xml:space="preserve"> Time!S$18</f>
        <v>45473</v>
      </c>
      <c r="T29" s="392">
        <f xml:space="preserve"> Time!T$18</f>
        <v>45565</v>
      </c>
      <c r="U29" s="392">
        <f xml:space="preserve"> Time!U$18</f>
        <v>45657</v>
      </c>
      <c r="V29" s="392">
        <f xml:space="preserve"> Time!V$18</f>
        <v>45747</v>
      </c>
      <c r="W29" s="392">
        <f xml:space="preserve"> Time!W$18</f>
        <v>45838</v>
      </c>
      <c r="X29" s="392">
        <f xml:space="preserve"> Time!X$18</f>
        <v>45930</v>
      </c>
      <c r="Y29" s="392">
        <f xml:space="preserve"> Time!Y$18</f>
        <v>46022</v>
      </c>
      <c r="Z29" s="392">
        <f xml:space="preserve"> Time!Z$18</f>
        <v>46112</v>
      </c>
      <c r="AA29" s="392">
        <f xml:space="preserve"> Time!AA$18</f>
        <v>46203</v>
      </c>
      <c r="AB29" s="392">
        <f xml:space="preserve"> Time!AB$18</f>
        <v>46295</v>
      </c>
      <c r="AC29" s="392">
        <f xml:space="preserve"> Time!AC$18</f>
        <v>46387</v>
      </c>
      <c r="AD29" s="392">
        <f xml:space="preserve"> Time!AD$18</f>
        <v>46477</v>
      </c>
      <c r="AE29" s="392">
        <f xml:space="preserve"> Time!AE$18</f>
        <v>46568</v>
      </c>
      <c r="AF29" s="392">
        <f xml:space="preserve"> Time!AF$18</f>
        <v>46660</v>
      </c>
      <c r="AG29" s="392">
        <f xml:space="preserve"> Time!AG$18</f>
        <v>46752</v>
      </c>
      <c r="AH29" s="392">
        <f xml:space="preserve"> Time!AH$18</f>
        <v>46843</v>
      </c>
      <c r="AI29" s="392">
        <f xml:space="preserve"> Time!AI$18</f>
        <v>46934</v>
      </c>
      <c r="AJ29" s="392">
        <f xml:space="preserve"> Time!AJ$18</f>
        <v>47026</v>
      </c>
      <c r="AK29" s="392">
        <f xml:space="preserve"> Time!AK$18</f>
        <v>47118</v>
      </c>
      <c r="AL29" s="392">
        <f xml:space="preserve"> Time!AL$18</f>
        <v>47208</v>
      </c>
      <c r="AM29" s="392">
        <f xml:space="preserve"> Time!AM$18</f>
        <v>47299</v>
      </c>
      <c r="AN29" s="392">
        <f xml:space="preserve"> Time!AN$18</f>
        <v>47391</v>
      </c>
      <c r="AO29" s="392">
        <f xml:space="preserve"> Time!AO$18</f>
        <v>47483</v>
      </c>
      <c r="AP29" s="392">
        <f xml:space="preserve"> Time!AP$18</f>
        <v>47573</v>
      </c>
      <c r="AQ29" s="392">
        <f xml:space="preserve"> Time!AQ$18</f>
        <v>47664</v>
      </c>
      <c r="AR29" s="392">
        <f xml:space="preserve"> Time!AR$18</f>
        <v>47756</v>
      </c>
      <c r="AS29" s="392">
        <f xml:space="preserve"> Time!AS$18</f>
        <v>47848</v>
      </c>
      <c r="AT29" s="392">
        <f xml:space="preserve"> Time!AT$18</f>
        <v>47938</v>
      </c>
      <c r="AU29" s="392">
        <f xml:space="preserve"> Time!AU$18</f>
        <v>48029</v>
      </c>
      <c r="AV29" s="392">
        <f xml:space="preserve"> Time!AV$18</f>
        <v>48121</v>
      </c>
      <c r="AW29" s="392">
        <f xml:space="preserve"> Time!AW$18</f>
        <v>48213</v>
      </c>
      <c r="AX29" s="392">
        <f xml:space="preserve"> Time!AX$18</f>
        <v>48304</v>
      </c>
      <c r="AY29" s="392">
        <f xml:space="preserve"> Time!AY$18</f>
        <v>48395</v>
      </c>
      <c r="AZ29" s="392">
        <f xml:space="preserve"> Time!AZ$18</f>
        <v>48487</v>
      </c>
      <c r="BA29" s="392">
        <f xml:space="preserve"> Time!BA$18</f>
        <v>48579</v>
      </c>
      <c r="BB29" s="392">
        <f xml:space="preserve"> Time!BB$18</f>
        <v>48669</v>
      </c>
      <c r="BC29" s="392">
        <f xml:space="preserve"> Time!BC$18</f>
        <v>48760</v>
      </c>
      <c r="BD29" s="392">
        <f xml:space="preserve"> Time!BD$18</f>
        <v>48852</v>
      </c>
      <c r="BE29" s="392">
        <f xml:space="preserve"> Time!BE$18</f>
        <v>48944</v>
      </c>
      <c r="BF29" s="392">
        <f xml:space="preserve"> Time!BF$18</f>
        <v>49034</v>
      </c>
      <c r="BG29" s="392">
        <f xml:space="preserve"> Time!BG$18</f>
        <v>49125</v>
      </c>
      <c r="BH29" s="392">
        <f xml:space="preserve"> Time!BH$18</f>
        <v>49217</v>
      </c>
      <c r="BI29" s="392">
        <f xml:space="preserve"> Time!BI$18</f>
        <v>49309</v>
      </c>
      <c r="BJ29" s="392">
        <f xml:space="preserve"> Time!BJ$18</f>
        <v>49399</v>
      </c>
      <c r="BK29" s="392">
        <f xml:space="preserve"> Time!BK$18</f>
        <v>49490</v>
      </c>
      <c r="BL29" s="392">
        <f xml:space="preserve"> Time!BL$18</f>
        <v>49582</v>
      </c>
      <c r="BM29" s="392">
        <f xml:space="preserve"> Time!BM$18</f>
        <v>49674</v>
      </c>
      <c r="BN29" s="392">
        <f xml:space="preserve"> Time!BN$18</f>
        <v>49765</v>
      </c>
      <c r="BO29" s="392">
        <f xml:space="preserve"> Time!BO$18</f>
        <v>49856</v>
      </c>
      <c r="BP29" s="392">
        <f xml:space="preserve"> Time!BP$18</f>
        <v>49948</v>
      </c>
      <c r="BQ29" s="392">
        <f xml:space="preserve"> Time!BQ$18</f>
        <v>50040</v>
      </c>
      <c r="BR29" s="392">
        <f xml:space="preserve"> Time!BR$18</f>
        <v>50130</v>
      </c>
      <c r="BS29" s="392">
        <f xml:space="preserve"> Time!BS$18</f>
        <v>50221</v>
      </c>
      <c r="BT29" s="392">
        <f xml:space="preserve"> Time!BT$18</f>
        <v>50313</v>
      </c>
      <c r="BU29" s="392">
        <f xml:space="preserve"> Time!BU$18</f>
        <v>50405</v>
      </c>
      <c r="BV29" s="392">
        <f xml:space="preserve"> Time!BV$18</f>
        <v>50495</v>
      </c>
      <c r="BW29" s="392">
        <f xml:space="preserve"> Time!BW$18</f>
        <v>50586</v>
      </c>
      <c r="BX29" s="392">
        <f xml:space="preserve"> Time!BX$18</f>
        <v>50678</v>
      </c>
      <c r="BY29" s="392">
        <f xml:space="preserve"> Time!BY$18</f>
        <v>50770</v>
      </c>
      <c r="BZ29" s="392">
        <f xml:space="preserve"> Time!BZ$18</f>
        <v>50860</v>
      </c>
      <c r="CA29" s="392">
        <f xml:space="preserve"> Time!CA$18</f>
        <v>50951</v>
      </c>
      <c r="CB29" s="392">
        <f xml:space="preserve"> Time!CB$18</f>
        <v>51043</v>
      </c>
      <c r="CC29" s="392">
        <f xml:space="preserve"> Time!CC$18</f>
        <v>51135</v>
      </c>
      <c r="CD29" s="392">
        <f xml:space="preserve"> Time!CD$18</f>
        <v>51226</v>
      </c>
      <c r="CE29" s="392">
        <f xml:space="preserve"> Time!CE$18</f>
        <v>51317</v>
      </c>
      <c r="CF29" s="392">
        <f xml:space="preserve"> Time!CF$18</f>
        <v>51409</v>
      </c>
      <c r="CG29" s="392">
        <f xml:space="preserve"> Time!CG$18</f>
        <v>51501</v>
      </c>
      <c r="CH29" s="392">
        <f xml:space="preserve"> Time!CH$18</f>
        <v>51591</v>
      </c>
      <c r="CI29" s="392">
        <f xml:space="preserve"> Time!CI$18</f>
        <v>51682</v>
      </c>
      <c r="CJ29" s="392">
        <f xml:space="preserve"> Time!CJ$18</f>
        <v>51774</v>
      </c>
      <c r="CK29" s="392">
        <f xml:space="preserve"> Time!CK$18</f>
        <v>51866</v>
      </c>
      <c r="CL29" s="392">
        <f xml:space="preserve"> Time!CL$18</f>
        <v>51956</v>
      </c>
      <c r="CM29" s="392">
        <f xml:space="preserve"> Time!CM$18</f>
        <v>52047</v>
      </c>
      <c r="CN29" s="392">
        <f xml:space="preserve"> Time!CN$18</f>
        <v>52139</v>
      </c>
      <c r="CO29" s="392">
        <f xml:space="preserve"> Time!CO$18</f>
        <v>52231</v>
      </c>
      <c r="CP29" s="392">
        <f xml:space="preserve"> Time!CP$18</f>
        <v>52321</v>
      </c>
      <c r="CQ29" s="392">
        <f xml:space="preserve"> Time!CQ$18</f>
        <v>52412</v>
      </c>
      <c r="CR29" s="392">
        <f xml:space="preserve"> Time!CR$18</f>
        <v>52504</v>
      </c>
      <c r="CS29" s="392">
        <f xml:space="preserve"> Time!CS$18</f>
        <v>52596</v>
      </c>
      <c r="CT29" s="392">
        <f xml:space="preserve"> Time!CT$18</f>
        <v>52687</v>
      </c>
      <c r="CU29" s="392">
        <f xml:space="preserve"> Time!CU$18</f>
        <v>52778</v>
      </c>
      <c r="CV29" s="392">
        <f xml:space="preserve"> Time!CV$18</f>
        <v>52870</v>
      </c>
      <c r="CW29" s="392">
        <f xml:space="preserve"> Time!CW$18</f>
        <v>52962</v>
      </c>
      <c r="CX29" s="392">
        <f xml:space="preserve"> Time!CX$18</f>
        <v>53052</v>
      </c>
      <c r="CY29" s="392">
        <f xml:space="preserve"> Time!CY$18</f>
        <v>53143</v>
      </c>
      <c r="CZ29" s="392">
        <f xml:space="preserve"> Time!CZ$18</f>
        <v>53235</v>
      </c>
      <c r="DA29" s="392">
        <f xml:space="preserve"> Time!DA$18</f>
        <v>53327</v>
      </c>
      <c r="DB29" s="392">
        <f xml:space="preserve"> Time!DB$18</f>
        <v>53417</v>
      </c>
      <c r="DC29" s="392">
        <f xml:space="preserve"> Time!DC$18</f>
        <v>53508</v>
      </c>
      <c r="DD29" s="392">
        <f xml:space="preserve"> Time!DD$18</f>
        <v>53600</v>
      </c>
      <c r="DE29" s="392">
        <f xml:space="preserve"> Time!DE$18</f>
        <v>53692</v>
      </c>
      <c r="DF29" s="392">
        <f xml:space="preserve"> Time!DF$18</f>
        <v>53782</v>
      </c>
      <c r="DG29" s="392">
        <f xml:space="preserve"> Time!DG$18</f>
        <v>53873</v>
      </c>
      <c r="DH29" s="392">
        <f xml:space="preserve"> Time!DH$18</f>
        <v>53965</v>
      </c>
      <c r="DI29" s="392">
        <f xml:space="preserve"> Time!DI$18</f>
        <v>54057</v>
      </c>
      <c r="DJ29" s="392">
        <f xml:space="preserve"> Time!DJ$18</f>
        <v>54148</v>
      </c>
    </row>
    <row r="30" spans="1:114" s="124" customFormat="1" ht="14.4" x14ac:dyDescent="0.25">
      <c r="A30" s="120"/>
      <c r="B30" s="120"/>
      <c r="C30" s="121"/>
      <c r="D30" s="240"/>
      <c r="E30" s="123" t="s">
        <v>267</v>
      </c>
      <c r="F30" s="123"/>
      <c r="G30" s="123" t="str">
        <f>smu</f>
        <v>$ 000s</v>
      </c>
      <c r="H30" s="123">
        <f xml:space="preserve"> SUM(J30:DJ30)</f>
        <v>15000</v>
      </c>
      <c r="I30" s="123"/>
      <c r="J30" s="123">
        <f t="shared" ref="J30:AO30" si="8">IFERROR(VLOOKUP(J29,$E$28:$F$28,2,FALSE),0)</f>
        <v>0</v>
      </c>
      <c r="K30" s="123">
        <f t="shared" si="8"/>
        <v>0</v>
      </c>
      <c r="L30" s="123">
        <f t="shared" si="8"/>
        <v>0</v>
      </c>
      <c r="M30" s="123">
        <f t="shared" si="8"/>
        <v>0</v>
      </c>
      <c r="N30" s="123">
        <f t="shared" si="8"/>
        <v>0</v>
      </c>
      <c r="O30" s="123">
        <f t="shared" si="8"/>
        <v>0</v>
      </c>
      <c r="P30" s="123">
        <f t="shared" si="8"/>
        <v>0</v>
      </c>
      <c r="Q30" s="123">
        <f t="shared" si="8"/>
        <v>0</v>
      </c>
      <c r="R30" s="123">
        <f t="shared" si="8"/>
        <v>0</v>
      </c>
      <c r="S30" s="123">
        <f t="shared" si="8"/>
        <v>0</v>
      </c>
      <c r="T30" s="123">
        <f t="shared" si="8"/>
        <v>0</v>
      </c>
      <c r="U30" s="123">
        <f t="shared" si="8"/>
        <v>0</v>
      </c>
      <c r="V30" s="123">
        <f t="shared" si="8"/>
        <v>0</v>
      </c>
      <c r="W30" s="123">
        <f t="shared" si="8"/>
        <v>0</v>
      </c>
      <c r="X30" s="123">
        <f t="shared" si="8"/>
        <v>0</v>
      </c>
      <c r="Y30" s="123">
        <f t="shared" si="8"/>
        <v>0</v>
      </c>
      <c r="Z30" s="123">
        <f t="shared" si="8"/>
        <v>0</v>
      </c>
      <c r="AA30" s="123">
        <f t="shared" si="8"/>
        <v>0</v>
      </c>
      <c r="AB30" s="123">
        <f t="shared" si="8"/>
        <v>0</v>
      </c>
      <c r="AC30" s="123">
        <f t="shared" si="8"/>
        <v>0</v>
      </c>
      <c r="AD30" s="123">
        <f t="shared" si="8"/>
        <v>0</v>
      </c>
      <c r="AE30" s="123">
        <f t="shared" si="8"/>
        <v>0</v>
      </c>
      <c r="AF30" s="123">
        <f t="shared" si="8"/>
        <v>0</v>
      </c>
      <c r="AG30" s="123">
        <f t="shared" si="8"/>
        <v>15000</v>
      </c>
      <c r="AH30" s="123">
        <f t="shared" si="8"/>
        <v>0</v>
      </c>
      <c r="AI30" s="123">
        <f t="shared" si="8"/>
        <v>0</v>
      </c>
      <c r="AJ30" s="123">
        <f t="shared" si="8"/>
        <v>0</v>
      </c>
      <c r="AK30" s="123">
        <f t="shared" si="8"/>
        <v>0</v>
      </c>
      <c r="AL30" s="123">
        <f t="shared" si="8"/>
        <v>0</v>
      </c>
      <c r="AM30" s="123">
        <f t="shared" si="8"/>
        <v>0</v>
      </c>
      <c r="AN30" s="123">
        <f t="shared" si="8"/>
        <v>0</v>
      </c>
      <c r="AO30" s="123">
        <f t="shared" si="8"/>
        <v>0</v>
      </c>
      <c r="AP30" s="123">
        <f t="shared" ref="AP30:BU30" si="9">IFERROR(VLOOKUP(AP29,$E$28:$F$28,2,FALSE),0)</f>
        <v>0</v>
      </c>
      <c r="AQ30" s="123">
        <f t="shared" si="9"/>
        <v>0</v>
      </c>
      <c r="AR30" s="123">
        <f t="shared" si="9"/>
        <v>0</v>
      </c>
      <c r="AS30" s="123">
        <f t="shared" si="9"/>
        <v>0</v>
      </c>
      <c r="AT30" s="123">
        <f t="shared" si="9"/>
        <v>0</v>
      </c>
      <c r="AU30" s="123">
        <f t="shared" si="9"/>
        <v>0</v>
      </c>
      <c r="AV30" s="123">
        <f t="shared" si="9"/>
        <v>0</v>
      </c>
      <c r="AW30" s="123">
        <f t="shared" si="9"/>
        <v>0</v>
      </c>
      <c r="AX30" s="123">
        <f t="shared" si="9"/>
        <v>0</v>
      </c>
      <c r="AY30" s="123">
        <f t="shared" si="9"/>
        <v>0</v>
      </c>
      <c r="AZ30" s="123">
        <f t="shared" si="9"/>
        <v>0</v>
      </c>
      <c r="BA30" s="123">
        <f t="shared" si="9"/>
        <v>0</v>
      </c>
      <c r="BB30" s="123">
        <f t="shared" si="9"/>
        <v>0</v>
      </c>
      <c r="BC30" s="123">
        <f t="shared" si="9"/>
        <v>0</v>
      </c>
      <c r="BD30" s="123">
        <f t="shared" si="9"/>
        <v>0</v>
      </c>
      <c r="BE30" s="123">
        <f t="shared" si="9"/>
        <v>0</v>
      </c>
      <c r="BF30" s="123">
        <f t="shared" si="9"/>
        <v>0</v>
      </c>
      <c r="BG30" s="123">
        <f t="shared" si="9"/>
        <v>0</v>
      </c>
      <c r="BH30" s="123">
        <f t="shared" si="9"/>
        <v>0</v>
      </c>
      <c r="BI30" s="123">
        <f t="shared" si="9"/>
        <v>0</v>
      </c>
      <c r="BJ30" s="123">
        <f t="shared" si="9"/>
        <v>0</v>
      </c>
      <c r="BK30" s="123">
        <f t="shared" si="9"/>
        <v>0</v>
      </c>
      <c r="BL30" s="123">
        <f t="shared" si="9"/>
        <v>0</v>
      </c>
      <c r="BM30" s="123">
        <f t="shared" si="9"/>
        <v>0</v>
      </c>
      <c r="BN30" s="123">
        <f t="shared" si="9"/>
        <v>0</v>
      </c>
      <c r="BO30" s="123">
        <f t="shared" si="9"/>
        <v>0</v>
      </c>
      <c r="BP30" s="123">
        <f t="shared" si="9"/>
        <v>0</v>
      </c>
      <c r="BQ30" s="123">
        <f t="shared" si="9"/>
        <v>0</v>
      </c>
      <c r="BR30" s="123">
        <f t="shared" si="9"/>
        <v>0</v>
      </c>
      <c r="BS30" s="123">
        <f t="shared" si="9"/>
        <v>0</v>
      </c>
      <c r="BT30" s="123">
        <f t="shared" si="9"/>
        <v>0</v>
      </c>
      <c r="BU30" s="123">
        <f t="shared" si="9"/>
        <v>0</v>
      </c>
      <c r="BV30" s="123">
        <f t="shared" ref="BV30:DA30" si="10">IFERROR(VLOOKUP(BV29,$E$28:$F$28,2,FALSE),0)</f>
        <v>0</v>
      </c>
      <c r="BW30" s="123">
        <f t="shared" si="10"/>
        <v>0</v>
      </c>
      <c r="BX30" s="123">
        <f t="shared" si="10"/>
        <v>0</v>
      </c>
      <c r="BY30" s="123">
        <f t="shared" si="10"/>
        <v>0</v>
      </c>
      <c r="BZ30" s="123">
        <f t="shared" si="10"/>
        <v>0</v>
      </c>
      <c r="CA30" s="123">
        <f t="shared" si="10"/>
        <v>0</v>
      </c>
      <c r="CB30" s="123">
        <f t="shared" si="10"/>
        <v>0</v>
      </c>
      <c r="CC30" s="123">
        <f t="shared" si="10"/>
        <v>0</v>
      </c>
      <c r="CD30" s="123">
        <f t="shared" si="10"/>
        <v>0</v>
      </c>
      <c r="CE30" s="123">
        <f t="shared" si="10"/>
        <v>0</v>
      </c>
      <c r="CF30" s="123">
        <f t="shared" si="10"/>
        <v>0</v>
      </c>
      <c r="CG30" s="123">
        <f t="shared" si="10"/>
        <v>0</v>
      </c>
      <c r="CH30" s="123">
        <f t="shared" si="10"/>
        <v>0</v>
      </c>
      <c r="CI30" s="123">
        <f t="shared" si="10"/>
        <v>0</v>
      </c>
      <c r="CJ30" s="123">
        <f t="shared" si="10"/>
        <v>0</v>
      </c>
      <c r="CK30" s="123">
        <f t="shared" si="10"/>
        <v>0</v>
      </c>
      <c r="CL30" s="123">
        <f t="shared" si="10"/>
        <v>0</v>
      </c>
      <c r="CM30" s="123">
        <f t="shared" si="10"/>
        <v>0</v>
      </c>
      <c r="CN30" s="123">
        <f t="shared" si="10"/>
        <v>0</v>
      </c>
      <c r="CO30" s="123">
        <f t="shared" si="10"/>
        <v>0</v>
      </c>
      <c r="CP30" s="123">
        <f t="shared" si="10"/>
        <v>0</v>
      </c>
      <c r="CQ30" s="123">
        <f t="shared" si="10"/>
        <v>0</v>
      </c>
      <c r="CR30" s="123">
        <f t="shared" si="10"/>
        <v>0</v>
      </c>
      <c r="CS30" s="123">
        <f t="shared" si="10"/>
        <v>0</v>
      </c>
      <c r="CT30" s="123">
        <f t="shared" si="10"/>
        <v>0</v>
      </c>
      <c r="CU30" s="123">
        <f t="shared" si="10"/>
        <v>0</v>
      </c>
      <c r="CV30" s="123">
        <f t="shared" si="10"/>
        <v>0</v>
      </c>
      <c r="CW30" s="123">
        <f t="shared" si="10"/>
        <v>0</v>
      </c>
      <c r="CX30" s="123">
        <f t="shared" si="10"/>
        <v>0</v>
      </c>
      <c r="CY30" s="123">
        <f t="shared" si="10"/>
        <v>0</v>
      </c>
      <c r="CZ30" s="123">
        <f t="shared" si="10"/>
        <v>0</v>
      </c>
      <c r="DA30" s="123">
        <f t="shared" si="10"/>
        <v>0</v>
      </c>
      <c r="DB30" s="123">
        <f t="shared" ref="DB30:DJ30" si="11">IFERROR(VLOOKUP(DB29,$E$28:$F$28,2,FALSE),0)</f>
        <v>0</v>
      </c>
      <c r="DC30" s="123">
        <f t="shared" si="11"/>
        <v>0</v>
      </c>
      <c r="DD30" s="123">
        <f t="shared" si="11"/>
        <v>0</v>
      </c>
      <c r="DE30" s="123">
        <f t="shared" si="11"/>
        <v>0</v>
      </c>
      <c r="DF30" s="123">
        <f t="shared" si="11"/>
        <v>0</v>
      </c>
      <c r="DG30" s="123">
        <f t="shared" si="11"/>
        <v>0</v>
      </c>
      <c r="DH30" s="123">
        <f t="shared" si="11"/>
        <v>0</v>
      </c>
      <c r="DI30" s="123">
        <f t="shared" si="11"/>
        <v>0</v>
      </c>
      <c r="DJ30" s="123">
        <f t="shared" si="11"/>
        <v>0</v>
      </c>
    </row>
    <row r="31" spans="1:114" ht="14.4" x14ac:dyDescent="0.25">
      <c r="A31" s="7"/>
      <c r="B31" s="7"/>
      <c r="C31" s="8"/>
      <c r="D31" s="10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  <c r="BM31" s="69"/>
      <c r="BN31" s="69"/>
      <c r="BO31" s="69"/>
      <c r="BP31" s="69"/>
      <c r="BQ31" s="69"/>
      <c r="BR31" s="69"/>
      <c r="BS31" s="69"/>
      <c r="BT31" s="69"/>
      <c r="BU31" s="69"/>
      <c r="BV31" s="69"/>
      <c r="BW31" s="69"/>
      <c r="BX31" s="69"/>
      <c r="BY31" s="69"/>
      <c r="BZ31" s="69"/>
      <c r="CA31" s="69"/>
      <c r="CB31" s="69"/>
      <c r="CC31" s="69"/>
      <c r="CD31" s="69"/>
      <c r="CE31" s="69"/>
      <c r="CF31" s="69"/>
      <c r="CG31" s="69"/>
      <c r="CH31" s="69"/>
      <c r="CI31" s="69"/>
      <c r="CJ31" s="69"/>
      <c r="CK31" s="69"/>
      <c r="CL31" s="69"/>
      <c r="CM31" s="69"/>
      <c r="CN31" s="69"/>
      <c r="CO31" s="69"/>
      <c r="CP31" s="69"/>
      <c r="CQ31" s="69"/>
      <c r="CR31" s="69"/>
      <c r="CS31" s="69"/>
      <c r="CT31" s="69"/>
      <c r="CU31" s="69"/>
      <c r="CV31" s="69"/>
      <c r="CW31" s="69"/>
      <c r="CX31" s="69"/>
      <c r="CY31" s="69"/>
      <c r="CZ31" s="69"/>
      <c r="DA31" s="69"/>
      <c r="DB31" s="69"/>
      <c r="DC31" s="69"/>
      <c r="DD31" s="69"/>
      <c r="DE31" s="69"/>
      <c r="DF31" s="69"/>
      <c r="DG31" s="69"/>
      <c r="DH31" s="69"/>
      <c r="DI31" s="69"/>
      <c r="DJ31" s="69"/>
    </row>
    <row r="32" spans="1:114" ht="14.4" x14ac:dyDescent="0.25">
      <c r="A32" s="19" t="s">
        <v>279</v>
      </c>
      <c r="B32" s="19"/>
      <c r="C32" s="20"/>
      <c r="D32" s="22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  <c r="CH32" s="38"/>
      <c r="CI32" s="38"/>
      <c r="CJ32" s="38"/>
      <c r="CK32" s="38"/>
      <c r="CL32" s="38"/>
      <c r="CM32" s="38"/>
      <c r="CN32" s="38"/>
      <c r="CO32" s="38"/>
      <c r="CP32" s="38"/>
      <c r="CQ32" s="38"/>
      <c r="CR32" s="38"/>
      <c r="CS32" s="38"/>
      <c r="CT32" s="38"/>
      <c r="CU32" s="38"/>
      <c r="CV32" s="38"/>
      <c r="CW32" s="38"/>
      <c r="CX32" s="38"/>
      <c r="CY32" s="38"/>
      <c r="CZ32" s="38"/>
      <c r="DA32" s="38"/>
      <c r="DB32" s="38"/>
      <c r="DC32" s="38"/>
      <c r="DD32" s="38"/>
      <c r="DE32" s="38"/>
      <c r="DF32" s="38"/>
      <c r="DG32" s="38"/>
      <c r="DH32" s="38"/>
      <c r="DI32" s="38"/>
      <c r="DJ32" s="38"/>
    </row>
    <row r="33" spans="1:114" ht="14.4" x14ac:dyDescent="0.25">
      <c r="A33" s="19"/>
      <c r="B33" s="19"/>
      <c r="C33" s="20"/>
      <c r="D33" s="22"/>
      <c r="E33" s="370" t="str">
        <f t="shared" ref="E33:AJ33" si="12" xml:space="preserve"> E$24</f>
        <v>Capital Addition</v>
      </c>
      <c r="F33" s="370">
        <f t="shared" si="12"/>
        <v>0</v>
      </c>
      <c r="G33" s="370" t="str">
        <f t="shared" si="12"/>
        <v>$ 000s</v>
      </c>
      <c r="H33" s="370">
        <f t="shared" si="12"/>
        <v>10500</v>
      </c>
      <c r="I33" s="370">
        <f t="shared" si="12"/>
        <v>0</v>
      </c>
      <c r="J33" s="370">
        <f t="shared" si="12"/>
        <v>0</v>
      </c>
      <c r="K33" s="370">
        <f t="shared" si="12"/>
        <v>0</v>
      </c>
      <c r="L33" s="370">
        <f t="shared" si="12"/>
        <v>0</v>
      </c>
      <c r="M33" s="370">
        <f t="shared" si="12"/>
        <v>0</v>
      </c>
      <c r="N33" s="370">
        <f t="shared" si="12"/>
        <v>0</v>
      </c>
      <c r="O33" s="370">
        <f t="shared" si="12"/>
        <v>0</v>
      </c>
      <c r="P33" s="370">
        <f t="shared" si="12"/>
        <v>0</v>
      </c>
      <c r="Q33" s="370">
        <f t="shared" si="12"/>
        <v>0</v>
      </c>
      <c r="R33" s="370">
        <f t="shared" si="12"/>
        <v>0</v>
      </c>
      <c r="S33" s="370">
        <f t="shared" si="12"/>
        <v>0</v>
      </c>
      <c r="T33" s="370">
        <f t="shared" si="12"/>
        <v>0</v>
      </c>
      <c r="U33" s="370">
        <f t="shared" si="12"/>
        <v>0</v>
      </c>
      <c r="V33" s="370">
        <f t="shared" si="12"/>
        <v>0</v>
      </c>
      <c r="W33" s="370">
        <f t="shared" si="12"/>
        <v>0</v>
      </c>
      <c r="X33" s="370">
        <f t="shared" si="12"/>
        <v>0</v>
      </c>
      <c r="Y33" s="370">
        <f t="shared" si="12"/>
        <v>3000</v>
      </c>
      <c r="Z33" s="370">
        <f t="shared" si="12"/>
        <v>0</v>
      </c>
      <c r="AA33" s="370">
        <f t="shared" si="12"/>
        <v>0</v>
      </c>
      <c r="AB33" s="370">
        <f t="shared" si="12"/>
        <v>0</v>
      </c>
      <c r="AC33" s="370">
        <f t="shared" si="12"/>
        <v>2000</v>
      </c>
      <c r="AD33" s="370">
        <f t="shared" si="12"/>
        <v>0</v>
      </c>
      <c r="AE33" s="370">
        <f t="shared" si="12"/>
        <v>0</v>
      </c>
      <c r="AF33" s="370">
        <f t="shared" si="12"/>
        <v>0</v>
      </c>
      <c r="AG33" s="370">
        <f t="shared" si="12"/>
        <v>1000</v>
      </c>
      <c r="AH33" s="370">
        <f t="shared" si="12"/>
        <v>0</v>
      </c>
      <c r="AI33" s="370">
        <f t="shared" si="12"/>
        <v>0</v>
      </c>
      <c r="AJ33" s="370">
        <f t="shared" si="12"/>
        <v>0</v>
      </c>
      <c r="AK33" s="370">
        <f t="shared" ref="AK33:BP33" si="13" xml:space="preserve"> AK$24</f>
        <v>1500</v>
      </c>
      <c r="AL33" s="370">
        <f t="shared" si="13"/>
        <v>0</v>
      </c>
      <c r="AM33" s="370">
        <f t="shared" si="13"/>
        <v>0</v>
      </c>
      <c r="AN33" s="370">
        <f t="shared" si="13"/>
        <v>0</v>
      </c>
      <c r="AO33" s="370">
        <f t="shared" si="13"/>
        <v>500</v>
      </c>
      <c r="AP33" s="370">
        <f t="shared" si="13"/>
        <v>0</v>
      </c>
      <c r="AQ33" s="370">
        <f t="shared" si="13"/>
        <v>0</v>
      </c>
      <c r="AR33" s="370">
        <f t="shared" si="13"/>
        <v>0</v>
      </c>
      <c r="AS33" s="370">
        <f t="shared" si="13"/>
        <v>500</v>
      </c>
      <c r="AT33" s="370">
        <f t="shared" si="13"/>
        <v>0</v>
      </c>
      <c r="AU33" s="370">
        <f t="shared" si="13"/>
        <v>0</v>
      </c>
      <c r="AV33" s="370">
        <f t="shared" si="13"/>
        <v>0</v>
      </c>
      <c r="AW33" s="370">
        <f t="shared" si="13"/>
        <v>2000</v>
      </c>
      <c r="AX33" s="370">
        <f t="shared" si="13"/>
        <v>0</v>
      </c>
      <c r="AY33" s="370">
        <f t="shared" si="13"/>
        <v>0</v>
      </c>
      <c r="AZ33" s="370">
        <f t="shared" si="13"/>
        <v>0</v>
      </c>
      <c r="BA33" s="370">
        <f t="shared" si="13"/>
        <v>0</v>
      </c>
      <c r="BB33" s="370">
        <f t="shared" si="13"/>
        <v>0</v>
      </c>
      <c r="BC33" s="370">
        <f t="shared" si="13"/>
        <v>0</v>
      </c>
      <c r="BD33" s="370">
        <f t="shared" si="13"/>
        <v>0</v>
      </c>
      <c r="BE33" s="370">
        <f t="shared" si="13"/>
        <v>0</v>
      </c>
      <c r="BF33" s="370">
        <f t="shared" si="13"/>
        <v>0</v>
      </c>
      <c r="BG33" s="370">
        <f t="shared" si="13"/>
        <v>0</v>
      </c>
      <c r="BH33" s="370">
        <f t="shared" si="13"/>
        <v>0</v>
      </c>
      <c r="BI33" s="370">
        <f t="shared" si="13"/>
        <v>0</v>
      </c>
      <c r="BJ33" s="370">
        <f t="shared" si="13"/>
        <v>0</v>
      </c>
      <c r="BK33" s="370">
        <f t="shared" si="13"/>
        <v>0</v>
      </c>
      <c r="BL33" s="370">
        <f t="shared" si="13"/>
        <v>0</v>
      </c>
      <c r="BM33" s="370">
        <f t="shared" si="13"/>
        <v>0</v>
      </c>
      <c r="BN33" s="370">
        <f t="shared" si="13"/>
        <v>0</v>
      </c>
      <c r="BO33" s="370">
        <f t="shared" si="13"/>
        <v>0</v>
      </c>
      <c r="BP33" s="370">
        <f t="shared" si="13"/>
        <v>0</v>
      </c>
      <c r="BQ33" s="370">
        <f t="shared" ref="BQ33:CV33" si="14" xml:space="preserve"> BQ$24</f>
        <v>0</v>
      </c>
      <c r="BR33" s="370">
        <f t="shared" si="14"/>
        <v>0</v>
      </c>
      <c r="BS33" s="370">
        <f t="shared" si="14"/>
        <v>0</v>
      </c>
      <c r="BT33" s="370">
        <f t="shared" si="14"/>
        <v>0</v>
      </c>
      <c r="BU33" s="370">
        <f t="shared" si="14"/>
        <v>0</v>
      </c>
      <c r="BV33" s="370">
        <f t="shared" si="14"/>
        <v>0</v>
      </c>
      <c r="BW33" s="370">
        <f t="shared" si="14"/>
        <v>0</v>
      </c>
      <c r="BX33" s="370">
        <f t="shared" si="14"/>
        <v>0</v>
      </c>
      <c r="BY33" s="370">
        <f t="shared" si="14"/>
        <v>0</v>
      </c>
      <c r="BZ33" s="370">
        <f t="shared" si="14"/>
        <v>0</v>
      </c>
      <c r="CA33" s="370">
        <f t="shared" si="14"/>
        <v>0</v>
      </c>
      <c r="CB33" s="370">
        <f t="shared" si="14"/>
        <v>0</v>
      </c>
      <c r="CC33" s="370">
        <f t="shared" si="14"/>
        <v>0</v>
      </c>
      <c r="CD33" s="370">
        <f t="shared" si="14"/>
        <v>0</v>
      </c>
      <c r="CE33" s="370">
        <f t="shared" si="14"/>
        <v>0</v>
      </c>
      <c r="CF33" s="370">
        <f t="shared" si="14"/>
        <v>0</v>
      </c>
      <c r="CG33" s="370">
        <f t="shared" si="14"/>
        <v>0</v>
      </c>
      <c r="CH33" s="370">
        <f t="shared" si="14"/>
        <v>0</v>
      </c>
      <c r="CI33" s="370">
        <f t="shared" si="14"/>
        <v>0</v>
      </c>
      <c r="CJ33" s="370">
        <f t="shared" si="14"/>
        <v>0</v>
      </c>
      <c r="CK33" s="370">
        <f t="shared" si="14"/>
        <v>0</v>
      </c>
      <c r="CL33" s="370">
        <f t="shared" si="14"/>
        <v>0</v>
      </c>
      <c r="CM33" s="370">
        <f t="shared" si="14"/>
        <v>0</v>
      </c>
      <c r="CN33" s="370">
        <f t="shared" si="14"/>
        <v>0</v>
      </c>
      <c r="CO33" s="370">
        <f t="shared" si="14"/>
        <v>0</v>
      </c>
      <c r="CP33" s="370">
        <f t="shared" si="14"/>
        <v>0</v>
      </c>
      <c r="CQ33" s="370">
        <f t="shared" si="14"/>
        <v>0</v>
      </c>
      <c r="CR33" s="370">
        <f t="shared" si="14"/>
        <v>0</v>
      </c>
      <c r="CS33" s="370">
        <f t="shared" si="14"/>
        <v>0</v>
      </c>
      <c r="CT33" s="370">
        <f t="shared" si="14"/>
        <v>0</v>
      </c>
      <c r="CU33" s="370">
        <f t="shared" si="14"/>
        <v>0</v>
      </c>
      <c r="CV33" s="370">
        <f t="shared" si="14"/>
        <v>0</v>
      </c>
      <c r="CW33" s="370">
        <f t="shared" ref="CW33:DJ33" si="15" xml:space="preserve"> CW$24</f>
        <v>0</v>
      </c>
      <c r="CX33" s="370">
        <f t="shared" si="15"/>
        <v>0</v>
      </c>
      <c r="CY33" s="370">
        <f t="shared" si="15"/>
        <v>0</v>
      </c>
      <c r="CZ33" s="370">
        <f t="shared" si="15"/>
        <v>0</v>
      </c>
      <c r="DA33" s="370">
        <f t="shared" si="15"/>
        <v>0</v>
      </c>
      <c r="DB33" s="370">
        <f t="shared" si="15"/>
        <v>0</v>
      </c>
      <c r="DC33" s="370">
        <f t="shared" si="15"/>
        <v>0</v>
      </c>
      <c r="DD33" s="370">
        <f t="shared" si="15"/>
        <v>0</v>
      </c>
      <c r="DE33" s="370">
        <f t="shared" si="15"/>
        <v>0</v>
      </c>
      <c r="DF33" s="370">
        <f t="shared" si="15"/>
        <v>0</v>
      </c>
      <c r="DG33" s="370">
        <f t="shared" si="15"/>
        <v>0</v>
      </c>
      <c r="DH33" s="370">
        <f t="shared" si="15"/>
        <v>0</v>
      </c>
      <c r="DI33" s="370">
        <f t="shared" si="15"/>
        <v>0</v>
      </c>
      <c r="DJ33" s="370">
        <f t="shared" si="15"/>
        <v>0</v>
      </c>
    </row>
    <row r="34" spans="1:114" ht="14.4" x14ac:dyDescent="0.25">
      <c r="A34" s="19"/>
      <c r="B34" s="19"/>
      <c r="C34" s="20"/>
      <c r="D34" s="22"/>
      <c r="E34" s="370" t="str">
        <f t="shared" ref="E34:AJ34" si="16" xml:space="preserve"> E$30</f>
        <v>hanger capex addition</v>
      </c>
      <c r="F34" s="370">
        <f t="shared" si="16"/>
        <v>0</v>
      </c>
      <c r="G34" s="370" t="str">
        <f t="shared" si="16"/>
        <v>$ 000s</v>
      </c>
      <c r="H34" s="370">
        <f t="shared" si="16"/>
        <v>15000</v>
      </c>
      <c r="I34" s="370">
        <f t="shared" si="16"/>
        <v>0</v>
      </c>
      <c r="J34" s="370">
        <f t="shared" si="16"/>
        <v>0</v>
      </c>
      <c r="K34" s="370">
        <f t="shared" si="16"/>
        <v>0</v>
      </c>
      <c r="L34" s="370">
        <f t="shared" si="16"/>
        <v>0</v>
      </c>
      <c r="M34" s="370">
        <f t="shared" si="16"/>
        <v>0</v>
      </c>
      <c r="N34" s="370">
        <f t="shared" si="16"/>
        <v>0</v>
      </c>
      <c r="O34" s="370">
        <f t="shared" si="16"/>
        <v>0</v>
      </c>
      <c r="P34" s="370">
        <f t="shared" si="16"/>
        <v>0</v>
      </c>
      <c r="Q34" s="370">
        <f t="shared" si="16"/>
        <v>0</v>
      </c>
      <c r="R34" s="370">
        <f t="shared" si="16"/>
        <v>0</v>
      </c>
      <c r="S34" s="370">
        <f t="shared" si="16"/>
        <v>0</v>
      </c>
      <c r="T34" s="370">
        <f t="shared" si="16"/>
        <v>0</v>
      </c>
      <c r="U34" s="370">
        <f t="shared" si="16"/>
        <v>0</v>
      </c>
      <c r="V34" s="370">
        <f t="shared" si="16"/>
        <v>0</v>
      </c>
      <c r="W34" s="370">
        <f t="shared" si="16"/>
        <v>0</v>
      </c>
      <c r="X34" s="370">
        <f t="shared" si="16"/>
        <v>0</v>
      </c>
      <c r="Y34" s="370">
        <f t="shared" si="16"/>
        <v>0</v>
      </c>
      <c r="Z34" s="370">
        <f t="shared" si="16"/>
        <v>0</v>
      </c>
      <c r="AA34" s="370">
        <f t="shared" si="16"/>
        <v>0</v>
      </c>
      <c r="AB34" s="370">
        <f t="shared" si="16"/>
        <v>0</v>
      </c>
      <c r="AC34" s="370">
        <f t="shared" si="16"/>
        <v>0</v>
      </c>
      <c r="AD34" s="370">
        <f t="shared" si="16"/>
        <v>0</v>
      </c>
      <c r="AE34" s="370">
        <f t="shared" si="16"/>
        <v>0</v>
      </c>
      <c r="AF34" s="370">
        <f t="shared" si="16"/>
        <v>0</v>
      </c>
      <c r="AG34" s="370">
        <f t="shared" si="16"/>
        <v>15000</v>
      </c>
      <c r="AH34" s="370">
        <f t="shared" si="16"/>
        <v>0</v>
      </c>
      <c r="AI34" s="370">
        <f t="shared" si="16"/>
        <v>0</v>
      </c>
      <c r="AJ34" s="370">
        <f t="shared" si="16"/>
        <v>0</v>
      </c>
      <c r="AK34" s="370">
        <f t="shared" ref="AK34:BP34" si="17" xml:space="preserve"> AK$30</f>
        <v>0</v>
      </c>
      <c r="AL34" s="370">
        <f t="shared" si="17"/>
        <v>0</v>
      </c>
      <c r="AM34" s="370">
        <f t="shared" si="17"/>
        <v>0</v>
      </c>
      <c r="AN34" s="370">
        <f t="shared" si="17"/>
        <v>0</v>
      </c>
      <c r="AO34" s="370">
        <f t="shared" si="17"/>
        <v>0</v>
      </c>
      <c r="AP34" s="370">
        <f t="shared" si="17"/>
        <v>0</v>
      </c>
      <c r="AQ34" s="370">
        <f t="shared" si="17"/>
        <v>0</v>
      </c>
      <c r="AR34" s="370">
        <f t="shared" si="17"/>
        <v>0</v>
      </c>
      <c r="AS34" s="370">
        <f t="shared" si="17"/>
        <v>0</v>
      </c>
      <c r="AT34" s="370">
        <f t="shared" si="17"/>
        <v>0</v>
      </c>
      <c r="AU34" s="370">
        <f t="shared" si="17"/>
        <v>0</v>
      </c>
      <c r="AV34" s="370">
        <f t="shared" si="17"/>
        <v>0</v>
      </c>
      <c r="AW34" s="370">
        <f t="shared" si="17"/>
        <v>0</v>
      </c>
      <c r="AX34" s="370">
        <f t="shared" si="17"/>
        <v>0</v>
      </c>
      <c r="AY34" s="370">
        <f t="shared" si="17"/>
        <v>0</v>
      </c>
      <c r="AZ34" s="370">
        <f t="shared" si="17"/>
        <v>0</v>
      </c>
      <c r="BA34" s="370">
        <f t="shared" si="17"/>
        <v>0</v>
      </c>
      <c r="BB34" s="370">
        <f t="shared" si="17"/>
        <v>0</v>
      </c>
      <c r="BC34" s="370">
        <f t="shared" si="17"/>
        <v>0</v>
      </c>
      <c r="BD34" s="370">
        <f t="shared" si="17"/>
        <v>0</v>
      </c>
      <c r="BE34" s="370">
        <f t="shared" si="17"/>
        <v>0</v>
      </c>
      <c r="BF34" s="370">
        <f t="shared" si="17"/>
        <v>0</v>
      </c>
      <c r="BG34" s="370">
        <f t="shared" si="17"/>
        <v>0</v>
      </c>
      <c r="BH34" s="370">
        <f t="shared" si="17"/>
        <v>0</v>
      </c>
      <c r="BI34" s="370">
        <f t="shared" si="17"/>
        <v>0</v>
      </c>
      <c r="BJ34" s="370">
        <f t="shared" si="17"/>
        <v>0</v>
      </c>
      <c r="BK34" s="370">
        <f t="shared" si="17"/>
        <v>0</v>
      </c>
      <c r="BL34" s="370">
        <f t="shared" si="17"/>
        <v>0</v>
      </c>
      <c r="BM34" s="370">
        <f t="shared" si="17"/>
        <v>0</v>
      </c>
      <c r="BN34" s="370">
        <f t="shared" si="17"/>
        <v>0</v>
      </c>
      <c r="BO34" s="370">
        <f t="shared" si="17"/>
        <v>0</v>
      </c>
      <c r="BP34" s="370">
        <f t="shared" si="17"/>
        <v>0</v>
      </c>
      <c r="BQ34" s="370">
        <f t="shared" ref="BQ34:CV34" si="18" xml:space="preserve"> BQ$30</f>
        <v>0</v>
      </c>
      <c r="BR34" s="370">
        <f t="shared" si="18"/>
        <v>0</v>
      </c>
      <c r="BS34" s="370">
        <f t="shared" si="18"/>
        <v>0</v>
      </c>
      <c r="BT34" s="370">
        <f t="shared" si="18"/>
        <v>0</v>
      </c>
      <c r="BU34" s="370">
        <f t="shared" si="18"/>
        <v>0</v>
      </c>
      <c r="BV34" s="370">
        <f t="shared" si="18"/>
        <v>0</v>
      </c>
      <c r="BW34" s="370">
        <f t="shared" si="18"/>
        <v>0</v>
      </c>
      <c r="BX34" s="370">
        <f t="shared" si="18"/>
        <v>0</v>
      </c>
      <c r="BY34" s="370">
        <f t="shared" si="18"/>
        <v>0</v>
      </c>
      <c r="BZ34" s="370">
        <f t="shared" si="18"/>
        <v>0</v>
      </c>
      <c r="CA34" s="370">
        <f t="shared" si="18"/>
        <v>0</v>
      </c>
      <c r="CB34" s="370">
        <f t="shared" si="18"/>
        <v>0</v>
      </c>
      <c r="CC34" s="370">
        <f t="shared" si="18"/>
        <v>0</v>
      </c>
      <c r="CD34" s="370">
        <f t="shared" si="18"/>
        <v>0</v>
      </c>
      <c r="CE34" s="370">
        <f t="shared" si="18"/>
        <v>0</v>
      </c>
      <c r="CF34" s="370">
        <f t="shared" si="18"/>
        <v>0</v>
      </c>
      <c r="CG34" s="370">
        <f t="shared" si="18"/>
        <v>0</v>
      </c>
      <c r="CH34" s="370">
        <f t="shared" si="18"/>
        <v>0</v>
      </c>
      <c r="CI34" s="370">
        <f t="shared" si="18"/>
        <v>0</v>
      </c>
      <c r="CJ34" s="370">
        <f t="shared" si="18"/>
        <v>0</v>
      </c>
      <c r="CK34" s="370">
        <f t="shared" si="18"/>
        <v>0</v>
      </c>
      <c r="CL34" s="370">
        <f t="shared" si="18"/>
        <v>0</v>
      </c>
      <c r="CM34" s="370">
        <f t="shared" si="18"/>
        <v>0</v>
      </c>
      <c r="CN34" s="370">
        <f t="shared" si="18"/>
        <v>0</v>
      </c>
      <c r="CO34" s="370">
        <f t="shared" si="18"/>
        <v>0</v>
      </c>
      <c r="CP34" s="370">
        <f t="shared" si="18"/>
        <v>0</v>
      </c>
      <c r="CQ34" s="370">
        <f t="shared" si="18"/>
        <v>0</v>
      </c>
      <c r="CR34" s="370">
        <f t="shared" si="18"/>
        <v>0</v>
      </c>
      <c r="CS34" s="370">
        <f t="shared" si="18"/>
        <v>0</v>
      </c>
      <c r="CT34" s="370">
        <f t="shared" si="18"/>
        <v>0</v>
      </c>
      <c r="CU34" s="370">
        <f t="shared" si="18"/>
        <v>0</v>
      </c>
      <c r="CV34" s="370">
        <f t="shared" si="18"/>
        <v>0</v>
      </c>
      <c r="CW34" s="370">
        <f t="shared" ref="CW34:DJ34" si="19" xml:space="preserve"> CW$30</f>
        <v>0</v>
      </c>
      <c r="CX34" s="370">
        <f t="shared" si="19"/>
        <v>0</v>
      </c>
      <c r="CY34" s="370">
        <f t="shared" si="19"/>
        <v>0</v>
      </c>
      <c r="CZ34" s="370">
        <f t="shared" si="19"/>
        <v>0</v>
      </c>
      <c r="DA34" s="370">
        <f t="shared" si="19"/>
        <v>0</v>
      </c>
      <c r="DB34" s="370">
        <f t="shared" si="19"/>
        <v>0</v>
      </c>
      <c r="DC34" s="370">
        <f t="shared" si="19"/>
        <v>0</v>
      </c>
      <c r="DD34" s="370">
        <f t="shared" si="19"/>
        <v>0</v>
      </c>
      <c r="DE34" s="370">
        <f t="shared" si="19"/>
        <v>0</v>
      </c>
      <c r="DF34" s="370">
        <f t="shared" si="19"/>
        <v>0</v>
      </c>
      <c r="DG34" s="370">
        <f t="shared" si="19"/>
        <v>0</v>
      </c>
      <c r="DH34" s="370">
        <f t="shared" si="19"/>
        <v>0</v>
      </c>
      <c r="DI34" s="370">
        <f t="shared" si="19"/>
        <v>0</v>
      </c>
      <c r="DJ34" s="370">
        <f t="shared" si="19"/>
        <v>0</v>
      </c>
    </row>
    <row r="35" spans="1:114" s="124" customFormat="1" ht="14.4" x14ac:dyDescent="0.25">
      <c r="A35" s="120"/>
      <c r="B35" s="120"/>
      <c r="C35" s="121"/>
      <c r="D35" s="240"/>
      <c r="E35" s="395" t="s">
        <v>286</v>
      </c>
      <c r="F35" s="395"/>
      <c r="G35" s="395" t="str">
        <f>smu</f>
        <v>$ 000s</v>
      </c>
      <c r="H35" s="395">
        <f xml:space="preserve"> SUM(J35:DJ35)</f>
        <v>25500</v>
      </c>
      <c r="I35" s="395"/>
      <c r="J35" s="395">
        <f t="shared" ref="J35:AO35" si="20">SUM(J33:J34)</f>
        <v>0</v>
      </c>
      <c r="K35" s="395">
        <f t="shared" si="20"/>
        <v>0</v>
      </c>
      <c r="L35" s="395">
        <f t="shared" si="20"/>
        <v>0</v>
      </c>
      <c r="M35" s="395">
        <f t="shared" si="20"/>
        <v>0</v>
      </c>
      <c r="N35" s="395">
        <f t="shared" si="20"/>
        <v>0</v>
      </c>
      <c r="O35" s="395">
        <f t="shared" si="20"/>
        <v>0</v>
      </c>
      <c r="P35" s="395">
        <f t="shared" si="20"/>
        <v>0</v>
      </c>
      <c r="Q35" s="395">
        <f t="shared" si="20"/>
        <v>0</v>
      </c>
      <c r="R35" s="395">
        <f t="shared" si="20"/>
        <v>0</v>
      </c>
      <c r="S35" s="395">
        <f t="shared" si="20"/>
        <v>0</v>
      </c>
      <c r="T35" s="395">
        <f t="shared" si="20"/>
        <v>0</v>
      </c>
      <c r="U35" s="395">
        <f t="shared" si="20"/>
        <v>0</v>
      </c>
      <c r="V35" s="395">
        <f t="shared" si="20"/>
        <v>0</v>
      </c>
      <c r="W35" s="395">
        <f t="shared" si="20"/>
        <v>0</v>
      </c>
      <c r="X35" s="395">
        <f t="shared" si="20"/>
        <v>0</v>
      </c>
      <c r="Y35" s="395">
        <f t="shared" si="20"/>
        <v>3000</v>
      </c>
      <c r="Z35" s="395">
        <f t="shared" si="20"/>
        <v>0</v>
      </c>
      <c r="AA35" s="395">
        <f t="shared" si="20"/>
        <v>0</v>
      </c>
      <c r="AB35" s="395">
        <f t="shared" si="20"/>
        <v>0</v>
      </c>
      <c r="AC35" s="395">
        <f t="shared" si="20"/>
        <v>2000</v>
      </c>
      <c r="AD35" s="395">
        <f t="shared" si="20"/>
        <v>0</v>
      </c>
      <c r="AE35" s="395">
        <f t="shared" si="20"/>
        <v>0</v>
      </c>
      <c r="AF35" s="395">
        <f t="shared" si="20"/>
        <v>0</v>
      </c>
      <c r="AG35" s="395">
        <f t="shared" si="20"/>
        <v>16000</v>
      </c>
      <c r="AH35" s="395">
        <f t="shared" si="20"/>
        <v>0</v>
      </c>
      <c r="AI35" s="395">
        <f t="shared" si="20"/>
        <v>0</v>
      </c>
      <c r="AJ35" s="395">
        <f t="shared" si="20"/>
        <v>0</v>
      </c>
      <c r="AK35" s="395">
        <f t="shared" si="20"/>
        <v>1500</v>
      </c>
      <c r="AL35" s="395">
        <f t="shared" si="20"/>
        <v>0</v>
      </c>
      <c r="AM35" s="395">
        <f t="shared" si="20"/>
        <v>0</v>
      </c>
      <c r="AN35" s="395">
        <f t="shared" si="20"/>
        <v>0</v>
      </c>
      <c r="AO35" s="395">
        <f t="shared" si="20"/>
        <v>500</v>
      </c>
      <c r="AP35" s="395">
        <f t="shared" ref="AP35:BU35" si="21">SUM(AP33:AP34)</f>
        <v>0</v>
      </c>
      <c r="AQ35" s="395">
        <f t="shared" si="21"/>
        <v>0</v>
      </c>
      <c r="AR35" s="395">
        <f t="shared" si="21"/>
        <v>0</v>
      </c>
      <c r="AS35" s="395">
        <f t="shared" si="21"/>
        <v>500</v>
      </c>
      <c r="AT35" s="395">
        <f t="shared" si="21"/>
        <v>0</v>
      </c>
      <c r="AU35" s="395">
        <f t="shared" si="21"/>
        <v>0</v>
      </c>
      <c r="AV35" s="395">
        <f t="shared" si="21"/>
        <v>0</v>
      </c>
      <c r="AW35" s="395">
        <f t="shared" si="21"/>
        <v>2000</v>
      </c>
      <c r="AX35" s="395">
        <f t="shared" si="21"/>
        <v>0</v>
      </c>
      <c r="AY35" s="395">
        <f t="shared" si="21"/>
        <v>0</v>
      </c>
      <c r="AZ35" s="395">
        <f t="shared" si="21"/>
        <v>0</v>
      </c>
      <c r="BA35" s="395">
        <f t="shared" si="21"/>
        <v>0</v>
      </c>
      <c r="BB35" s="395">
        <f t="shared" si="21"/>
        <v>0</v>
      </c>
      <c r="BC35" s="395">
        <f t="shared" si="21"/>
        <v>0</v>
      </c>
      <c r="BD35" s="395">
        <f t="shared" si="21"/>
        <v>0</v>
      </c>
      <c r="BE35" s="395">
        <f t="shared" si="21"/>
        <v>0</v>
      </c>
      <c r="BF35" s="395">
        <f t="shared" si="21"/>
        <v>0</v>
      </c>
      <c r="BG35" s="395">
        <f t="shared" si="21"/>
        <v>0</v>
      </c>
      <c r="BH35" s="395">
        <f t="shared" si="21"/>
        <v>0</v>
      </c>
      <c r="BI35" s="395">
        <f t="shared" si="21"/>
        <v>0</v>
      </c>
      <c r="BJ35" s="395">
        <f t="shared" si="21"/>
        <v>0</v>
      </c>
      <c r="BK35" s="395">
        <f t="shared" si="21"/>
        <v>0</v>
      </c>
      <c r="BL35" s="395">
        <f t="shared" si="21"/>
        <v>0</v>
      </c>
      <c r="BM35" s="395">
        <f t="shared" si="21"/>
        <v>0</v>
      </c>
      <c r="BN35" s="395">
        <f t="shared" si="21"/>
        <v>0</v>
      </c>
      <c r="BO35" s="395">
        <f t="shared" si="21"/>
        <v>0</v>
      </c>
      <c r="BP35" s="395">
        <f t="shared" si="21"/>
        <v>0</v>
      </c>
      <c r="BQ35" s="395">
        <f t="shared" si="21"/>
        <v>0</v>
      </c>
      <c r="BR35" s="395">
        <f t="shared" si="21"/>
        <v>0</v>
      </c>
      <c r="BS35" s="395">
        <f t="shared" si="21"/>
        <v>0</v>
      </c>
      <c r="BT35" s="395">
        <f t="shared" si="21"/>
        <v>0</v>
      </c>
      <c r="BU35" s="395">
        <f t="shared" si="21"/>
        <v>0</v>
      </c>
      <c r="BV35" s="395">
        <f t="shared" ref="BV35:DA35" si="22">SUM(BV33:BV34)</f>
        <v>0</v>
      </c>
      <c r="BW35" s="395">
        <f t="shared" si="22"/>
        <v>0</v>
      </c>
      <c r="BX35" s="395">
        <f t="shared" si="22"/>
        <v>0</v>
      </c>
      <c r="BY35" s="395">
        <f t="shared" si="22"/>
        <v>0</v>
      </c>
      <c r="BZ35" s="395">
        <f t="shared" si="22"/>
        <v>0</v>
      </c>
      <c r="CA35" s="395">
        <f t="shared" si="22"/>
        <v>0</v>
      </c>
      <c r="CB35" s="395">
        <f t="shared" si="22"/>
        <v>0</v>
      </c>
      <c r="CC35" s="395">
        <f t="shared" si="22"/>
        <v>0</v>
      </c>
      <c r="CD35" s="395">
        <f t="shared" si="22"/>
        <v>0</v>
      </c>
      <c r="CE35" s="395">
        <f t="shared" si="22"/>
        <v>0</v>
      </c>
      <c r="CF35" s="395">
        <f t="shared" si="22"/>
        <v>0</v>
      </c>
      <c r="CG35" s="395">
        <f t="shared" si="22"/>
        <v>0</v>
      </c>
      <c r="CH35" s="395">
        <f t="shared" si="22"/>
        <v>0</v>
      </c>
      <c r="CI35" s="395">
        <f t="shared" si="22"/>
        <v>0</v>
      </c>
      <c r="CJ35" s="395">
        <f t="shared" si="22"/>
        <v>0</v>
      </c>
      <c r="CK35" s="395">
        <f t="shared" si="22"/>
        <v>0</v>
      </c>
      <c r="CL35" s="395">
        <f t="shared" si="22"/>
        <v>0</v>
      </c>
      <c r="CM35" s="395">
        <f t="shared" si="22"/>
        <v>0</v>
      </c>
      <c r="CN35" s="395">
        <f t="shared" si="22"/>
        <v>0</v>
      </c>
      <c r="CO35" s="395">
        <f t="shared" si="22"/>
        <v>0</v>
      </c>
      <c r="CP35" s="395">
        <f t="shared" si="22"/>
        <v>0</v>
      </c>
      <c r="CQ35" s="395">
        <f t="shared" si="22"/>
        <v>0</v>
      </c>
      <c r="CR35" s="395">
        <f t="shared" si="22"/>
        <v>0</v>
      </c>
      <c r="CS35" s="395">
        <f t="shared" si="22"/>
        <v>0</v>
      </c>
      <c r="CT35" s="395">
        <f t="shared" si="22"/>
        <v>0</v>
      </c>
      <c r="CU35" s="395">
        <f t="shared" si="22"/>
        <v>0</v>
      </c>
      <c r="CV35" s="395">
        <f t="shared" si="22"/>
        <v>0</v>
      </c>
      <c r="CW35" s="395">
        <f t="shared" si="22"/>
        <v>0</v>
      </c>
      <c r="CX35" s="395">
        <f t="shared" si="22"/>
        <v>0</v>
      </c>
      <c r="CY35" s="395">
        <f t="shared" si="22"/>
        <v>0</v>
      </c>
      <c r="CZ35" s="395">
        <f t="shared" si="22"/>
        <v>0</v>
      </c>
      <c r="DA35" s="395">
        <f t="shared" si="22"/>
        <v>0</v>
      </c>
      <c r="DB35" s="395">
        <f t="shared" ref="DB35:DJ35" si="23">SUM(DB33:DB34)</f>
        <v>0</v>
      </c>
      <c r="DC35" s="395">
        <f t="shared" si="23"/>
        <v>0</v>
      </c>
      <c r="DD35" s="395">
        <f t="shared" si="23"/>
        <v>0</v>
      </c>
      <c r="DE35" s="395">
        <f t="shared" si="23"/>
        <v>0</v>
      </c>
      <c r="DF35" s="395">
        <f t="shared" si="23"/>
        <v>0</v>
      </c>
      <c r="DG35" s="395">
        <f t="shared" si="23"/>
        <v>0</v>
      </c>
      <c r="DH35" s="395">
        <f t="shared" si="23"/>
        <v>0</v>
      </c>
      <c r="DI35" s="395">
        <f t="shared" si="23"/>
        <v>0</v>
      </c>
      <c r="DJ35" s="395">
        <f t="shared" si="23"/>
        <v>0</v>
      </c>
    </row>
    <row r="36" spans="1:114" s="375" customFormat="1" ht="14.4" x14ac:dyDescent="0.25">
      <c r="A36" s="287"/>
      <c r="B36" s="287"/>
      <c r="C36" s="288"/>
      <c r="D36" s="289"/>
      <c r="E36" s="373" t="str">
        <f xml:space="preserve"> LEFT(E35, LEN(E35) - 4)</f>
        <v>total capital addition</v>
      </c>
      <c r="F36" s="373"/>
      <c r="G36" s="374" t="s">
        <v>57</v>
      </c>
      <c r="H36" s="373">
        <f xml:space="preserve"> SUM(J36:BB36)</f>
        <v>-25500</v>
      </c>
      <c r="I36" s="373"/>
      <c r="J36" s="373">
        <f t="shared" ref="J36:BU36" si="24" xml:space="preserve"> -1 * J35</f>
        <v>0</v>
      </c>
      <c r="K36" s="373">
        <f t="shared" si="24"/>
        <v>0</v>
      </c>
      <c r="L36" s="373">
        <f t="shared" si="24"/>
        <v>0</v>
      </c>
      <c r="M36" s="373">
        <f t="shared" si="24"/>
        <v>0</v>
      </c>
      <c r="N36" s="373">
        <f t="shared" si="24"/>
        <v>0</v>
      </c>
      <c r="O36" s="373">
        <f t="shared" si="24"/>
        <v>0</v>
      </c>
      <c r="P36" s="373">
        <f t="shared" si="24"/>
        <v>0</v>
      </c>
      <c r="Q36" s="373">
        <f t="shared" si="24"/>
        <v>0</v>
      </c>
      <c r="R36" s="373">
        <f t="shared" si="24"/>
        <v>0</v>
      </c>
      <c r="S36" s="373">
        <f t="shared" si="24"/>
        <v>0</v>
      </c>
      <c r="T36" s="373">
        <f t="shared" si="24"/>
        <v>0</v>
      </c>
      <c r="U36" s="373">
        <f t="shared" si="24"/>
        <v>0</v>
      </c>
      <c r="V36" s="373">
        <f t="shared" si="24"/>
        <v>0</v>
      </c>
      <c r="W36" s="373">
        <f t="shared" si="24"/>
        <v>0</v>
      </c>
      <c r="X36" s="373">
        <f t="shared" si="24"/>
        <v>0</v>
      </c>
      <c r="Y36" s="373">
        <f t="shared" si="24"/>
        <v>-3000</v>
      </c>
      <c r="Z36" s="373">
        <f t="shared" si="24"/>
        <v>0</v>
      </c>
      <c r="AA36" s="373">
        <f t="shared" si="24"/>
        <v>0</v>
      </c>
      <c r="AB36" s="373">
        <f t="shared" si="24"/>
        <v>0</v>
      </c>
      <c r="AC36" s="373">
        <f t="shared" si="24"/>
        <v>-2000</v>
      </c>
      <c r="AD36" s="373">
        <f t="shared" si="24"/>
        <v>0</v>
      </c>
      <c r="AE36" s="373">
        <f t="shared" si="24"/>
        <v>0</v>
      </c>
      <c r="AF36" s="373">
        <f t="shared" si="24"/>
        <v>0</v>
      </c>
      <c r="AG36" s="373">
        <f t="shared" si="24"/>
        <v>-16000</v>
      </c>
      <c r="AH36" s="373">
        <f t="shared" si="24"/>
        <v>0</v>
      </c>
      <c r="AI36" s="373">
        <f t="shared" si="24"/>
        <v>0</v>
      </c>
      <c r="AJ36" s="373">
        <f t="shared" si="24"/>
        <v>0</v>
      </c>
      <c r="AK36" s="373">
        <f t="shared" si="24"/>
        <v>-1500</v>
      </c>
      <c r="AL36" s="373">
        <f t="shared" si="24"/>
        <v>0</v>
      </c>
      <c r="AM36" s="373">
        <f t="shared" si="24"/>
        <v>0</v>
      </c>
      <c r="AN36" s="373">
        <f t="shared" si="24"/>
        <v>0</v>
      </c>
      <c r="AO36" s="373">
        <f t="shared" si="24"/>
        <v>-500</v>
      </c>
      <c r="AP36" s="373">
        <f t="shared" si="24"/>
        <v>0</v>
      </c>
      <c r="AQ36" s="373">
        <f t="shared" si="24"/>
        <v>0</v>
      </c>
      <c r="AR36" s="373">
        <f t="shared" si="24"/>
        <v>0</v>
      </c>
      <c r="AS36" s="373">
        <f t="shared" si="24"/>
        <v>-500</v>
      </c>
      <c r="AT36" s="373">
        <f t="shared" si="24"/>
        <v>0</v>
      </c>
      <c r="AU36" s="373">
        <f t="shared" si="24"/>
        <v>0</v>
      </c>
      <c r="AV36" s="373">
        <f t="shared" si="24"/>
        <v>0</v>
      </c>
      <c r="AW36" s="373">
        <f t="shared" si="24"/>
        <v>-2000</v>
      </c>
      <c r="AX36" s="373">
        <f t="shared" si="24"/>
        <v>0</v>
      </c>
      <c r="AY36" s="373">
        <f t="shared" si="24"/>
        <v>0</v>
      </c>
      <c r="AZ36" s="373">
        <f t="shared" si="24"/>
        <v>0</v>
      </c>
      <c r="BA36" s="373">
        <f t="shared" si="24"/>
        <v>0</v>
      </c>
      <c r="BB36" s="373">
        <f t="shared" si="24"/>
        <v>0</v>
      </c>
      <c r="BC36" s="373">
        <f t="shared" si="24"/>
        <v>0</v>
      </c>
      <c r="BD36" s="373">
        <f t="shared" si="24"/>
        <v>0</v>
      </c>
      <c r="BE36" s="373">
        <f t="shared" si="24"/>
        <v>0</v>
      </c>
      <c r="BF36" s="373">
        <f t="shared" si="24"/>
        <v>0</v>
      </c>
      <c r="BG36" s="373">
        <f t="shared" si="24"/>
        <v>0</v>
      </c>
      <c r="BH36" s="373">
        <f t="shared" si="24"/>
        <v>0</v>
      </c>
      <c r="BI36" s="373">
        <f t="shared" si="24"/>
        <v>0</v>
      </c>
      <c r="BJ36" s="373">
        <f t="shared" si="24"/>
        <v>0</v>
      </c>
      <c r="BK36" s="373">
        <f t="shared" si="24"/>
        <v>0</v>
      </c>
      <c r="BL36" s="373">
        <f t="shared" si="24"/>
        <v>0</v>
      </c>
      <c r="BM36" s="373">
        <f t="shared" si="24"/>
        <v>0</v>
      </c>
      <c r="BN36" s="373">
        <f t="shared" si="24"/>
        <v>0</v>
      </c>
      <c r="BO36" s="373">
        <f t="shared" si="24"/>
        <v>0</v>
      </c>
      <c r="BP36" s="373">
        <f t="shared" si="24"/>
        <v>0</v>
      </c>
      <c r="BQ36" s="373">
        <f t="shared" si="24"/>
        <v>0</v>
      </c>
      <c r="BR36" s="373">
        <f t="shared" si="24"/>
        <v>0</v>
      </c>
      <c r="BS36" s="373">
        <f t="shared" si="24"/>
        <v>0</v>
      </c>
      <c r="BT36" s="373">
        <f t="shared" si="24"/>
        <v>0</v>
      </c>
      <c r="BU36" s="373">
        <f t="shared" si="24"/>
        <v>0</v>
      </c>
      <c r="BV36" s="373">
        <f t="shared" ref="BV36:EC36" si="25" xml:space="preserve"> -1 * BV35</f>
        <v>0</v>
      </c>
      <c r="BW36" s="373">
        <f t="shared" si="25"/>
        <v>0</v>
      </c>
      <c r="BX36" s="373">
        <f t="shared" si="25"/>
        <v>0</v>
      </c>
      <c r="BY36" s="373">
        <f t="shared" si="25"/>
        <v>0</v>
      </c>
      <c r="BZ36" s="373">
        <f t="shared" si="25"/>
        <v>0</v>
      </c>
      <c r="CA36" s="373">
        <f t="shared" si="25"/>
        <v>0</v>
      </c>
      <c r="CB36" s="373">
        <f t="shared" si="25"/>
        <v>0</v>
      </c>
      <c r="CC36" s="373">
        <f t="shared" si="25"/>
        <v>0</v>
      </c>
      <c r="CD36" s="373">
        <f t="shared" si="25"/>
        <v>0</v>
      </c>
      <c r="CE36" s="373">
        <f t="shared" si="25"/>
        <v>0</v>
      </c>
      <c r="CF36" s="373">
        <f t="shared" si="25"/>
        <v>0</v>
      </c>
      <c r="CG36" s="373">
        <f t="shared" si="25"/>
        <v>0</v>
      </c>
      <c r="CH36" s="373">
        <f t="shared" si="25"/>
        <v>0</v>
      </c>
      <c r="CI36" s="373">
        <f t="shared" si="25"/>
        <v>0</v>
      </c>
      <c r="CJ36" s="373">
        <f t="shared" si="25"/>
        <v>0</v>
      </c>
      <c r="CK36" s="373">
        <f t="shared" si="25"/>
        <v>0</v>
      </c>
      <c r="CL36" s="373">
        <f t="shared" si="25"/>
        <v>0</v>
      </c>
      <c r="CM36" s="373">
        <f t="shared" si="25"/>
        <v>0</v>
      </c>
      <c r="CN36" s="373">
        <f t="shared" si="25"/>
        <v>0</v>
      </c>
      <c r="CO36" s="373">
        <f t="shared" si="25"/>
        <v>0</v>
      </c>
      <c r="CP36" s="373">
        <f t="shared" si="25"/>
        <v>0</v>
      </c>
      <c r="CQ36" s="373">
        <f t="shared" si="25"/>
        <v>0</v>
      </c>
      <c r="CR36" s="373">
        <f t="shared" si="25"/>
        <v>0</v>
      </c>
      <c r="CS36" s="373">
        <f t="shared" si="25"/>
        <v>0</v>
      </c>
      <c r="CT36" s="373">
        <f t="shared" si="25"/>
        <v>0</v>
      </c>
      <c r="CU36" s="373">
        <f t="shared" si="25"/>
        <v>0</v>
      </c>
      <c r="CV36" s="373">
        <f t="shared" si="25"/>
        <v>0</v>
      </c>
      <c r="CW36" s="373">
        <f t="shared" si="25"/>
        <v>0</v>
      </c>
      <c r="CX36" s="373">
        <f t="shared" si="25"/>
        <v>0</v>
      </c>
      <c r="CY36" s="373">
        <f t="shared" si="25"/>
        <v>0</v>
      </c>
      <c r="CZ36" s="373">
        <f t="shared" si="25"/>
        <v>0</v>
      </c>
      <c r="DA36" s="373">
        <f t="shared" si="25"/>
        <v>0</v>
      </c>
      <c r="DB36" s="373">
        <f t="shared" si="25"/>
        <v>0</v>
      </c>
      <c r="DC36" s="373">
        <f t="shared" si="25"/>
        <v>0</v>
      </c>
      <c r="DD36" s="373">
        <f t="shared" si="25"/>
        <v>0</v>
      </c>
      <c r="DE36" s="373">
        <f t="shared" si="25"/>
        <v>0</v>
      </c>
      <c r="DF36" s="373">
        <f t="shared" si="25"/>
        <v>0</v>
      </c>
      <c r="DG36" s="373">
        <f t="shared" si="25"/>
        <v>0</v>
      </c>
      <c r="DH36" s="373">
        <f t="shared" si="25"/>
        <v>0</v>
      </c>
      <c r="DI36" s="373">
        <f t="shared" si="25"/>
        <v>0</v>
      </c>
      <c r="DJ36" s="373">
        <f t="shared" si="25"/>
        <v>0</v>
      </c>
    </row>
    <row r="37" spans="1:114" ht="14.4" x14ac:dyDescent="0.25">
      <c r="A37" s="19"/>
      <c r="B37" s="19"/>
      <c r="C37" s="20"/>
      <c r="D37" s="22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  <c r="CH37" s="38"/>
      <c r="CI37" s="38"/>
      <c r="CJ37" s="38"/>
      <c r="CK37" s="38"/>
      <c r="CL37" s="38"/>
      <c r="CM37" s="38"/>
      <c r="CN37" s="38"/>
      <c r="CO37" s="38"/>
      <c r="CP37" s="38"/>
      <c r="CQ37" s="38"/>
      <c r="CR37" s="38"/>
      <c r="CS37" s="38"/>
      <c r="CT37" s="38"/>
      <c r="CU37" s="38"/>
      <c r="CV37" s="38"/>
      <c r="CW37" s="38"/>
      <c r="CX37" s="38"/>
      <c r="CY37" s="38"/>
      <c r="CZ37" s="38"/>
      <c r="DA37" s="38"/>
      <c r="DB37" s="38"/>
      <c r="DC37" s="38"/>
      <c r="DD37" s="38"/>
      <c r="DE37" s="38"/>
      <c r="DF37" s="38"/>
      <c r="DG37" s="38"/>
      <c r="DH37" s="38"/>
      <c r="DI37" s="38"/>
      <c r="DJ37" s="38"/>
    </row>
    <row r="38" spans="1:114" ht="14.4" x14ac:dyDescent="0.25">
      <c r="A38" s="19" t="s">
        <v>268</v>
      </c>
      <c r="B38" s="19"/>
      <c r="C38" s="20"/>
      <c r="D38" s="22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  <c r="CH38" s="38"/>
      <c r="CI38" s="38"/>
      <c r="CJ38" s="38"/>
      <c r="CK38" s="38"/>
      <c r="CL38" s="38"/>
      <c r="CM38" s="38"/>
      <c r="CN38" s="38"/>
      <c r="CO38" s="38"/>
      <c r="CP38" s="38"/>
      <c r="CQ38" s="38"/>
      <c r="CR38" s="38"/>
      <c r="CS38" s="38"/>
      <c r="CT38" s="38"/>
      <c r="CU38" s="38"/>
      <c r="CV38" s="38"/>
      <c r="CW38" s="38"/>
      <c r="CX38" s="38"/>
      <c r="CY38" s="38"/>
      <c r="CZ38" s="38"/>
      <c r="DA38" s="38"/>
      <c r="DB38" s="38"/>
      <c r="DC38" s="38"/>
      <c r="DD38" s="38"/>
      <c r="DE38" s="38"/>
      <c r="DF38" s="38"/>
      <c r="DG38" s="38"/>
      <c r="DH38" s="38"/>
      <c r="DI38" s="38"/>
      <c r="DJ38" s="38"/>
    </row>
    <row r="39" spans="1:114" customFormat="1" x14ac:dyDescent="0.25">
      <c r="A39" s="126"/>
      <c r="E39" s="390" t="str">
        <f xml:space="preserve"> InpC!E$65</f>
        <v>expected useful life</v>
      </c>
      <c r="F39" s="391">
        <f xml:space="preserve"> InpC!F$65</f>
        <v>7</v>
      </c>
      <c r="G39" s="390" t="str">
        <f xml:space="preserve"> InpC!G$65</f>
        <v>years</v>
      </c>
    </row>
    <row r="40" spans="1:114" ht="14.4" x14ac:dyDescent="0.25">
      <c r="A40" s="19"/>
      <c r="B40" s="19"/>
      <c r="C40" s="20"/>
      <c r="D40" s="22"/>
      <c r="E40" s="371" t="str">
        <f xml:space="preserve"> InpC!E$103</f>
        <v>No of period in a year</v>
      </c>
      <c r="F40" s="371">
        <f xml:space="preserve"> InpC!F$103</f>
        <v>4</v>
      </c>
      <c r="G40" s="371" t="str">
        <f xml:space="preserve"> InpC!G$103</f>
        <v>period</v>
      </c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  <c r="CT40" s="38"/>
      <c r="CU40" s="38"/>
      <c r="CV40" s="38"/>
      <c r="CW40" s="38"/>
      <c r="CX40" s="38"/>
      <c r="CY40" s="38"/>
      <c r="CZ40" s="38"/>
      <c r="DA40" s="38"/>
      <c r="DB40" s="38"/>
      <c r="DC40" s="38"/>
      <c r="DD40" s="38"/>
      <c r="DE40" s="38"/>
      <c r="DF40" s="38"/>
      <c r="DG40" s="38"/>
      <c r="DH40" s="38"/>
      <c r="DI40" s="38"/>
      <c r="DJ40" s="38"/>
    </row>
    <row r="41" spans="1:114" ht="14.4" x14ac:dyDescent="0.25">
      <c r="A41" s="19"/>
      <c r="B41" s="19"/>
      <c r="C41" s="20"/>
      <c r="D41" s="22"/>
      <c r="E41" s="38" t="s">
        <v>269</v>
      </c>
      <c r="F41" s="38">
        <f>F40*F39</f>
        <v>28</v>
      </c>
      <c r="G41" s="38" t="s">
        <v>180</v>
      </c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8"/>
      <c r="DI41" s="38"/>
      <c r="DJ41" s="38"/>
    </row>
    <row r="42" spans="1:114" ht="14.4" x14ac:dyDescent="0.25">
      <c r="A42" s="19"/>
      <c r="B42" s="19"/>
      <c r="C42" s="20"/>
      <c r="D42" s="22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  <c r="CH42" s="38"/>
      <c r="CI42" s="38"/>
      <c r="CJ42" s="38"/>
      <c r="CK42" s="38"/>
      <c r="CL42" s="38"/>
      <c r="CM42" s="38"/>
      <c r="CN42" s="38"/>
      <c r="CO42" s="38"/>
      <c r="CP42" s="38"/>
      <c r="CQ42" s="38"/>
      <c r="CR42" s="38"/>
      <c r="CS42" s="38"/>
      <c r="CT42" s="38"/>
      <c r="CU42" s="38"/>
      <c r="CV42" s="38"/>
      <c r="CW42" s="38"/>
      <c r="CX42" s="38"/>
      <c r="CY42" s="38"/>
      <c r="CZ42" s="38"/>
      <c r="DA42" s="38"/>
      <c r="DB42" s="38"/>
      <c r="DC42" s="38"/>
      <c r="DD42" s="38"/>
      <c r="DE42" s="38"/>
      <c r="DF42" s="38"/>
      <c r="DG42" s="38"/>
      <c r="DH42" s="38"/>
      <c r="DI42" s="38"/>
      <c r="DJ42" s="38"/>
    </row>
    <row r="43" spans="1:114" ht="14.4" x14ac:dyDescent="0.25">
      <c r="A43" s="19"/>
      <c r="B43" s="19"/>
      <c r="C43" s="20"/>
      <c r="D43" s="22"/>
      <c r="E43" s="370" t="str">
        <f xml:space="preserve"> E$41</f>
        <v>Periodic Useful life</v>
      </c>
      <c r="F43" s="370">
        <f xml:space="preserve"> F$41</f>
        <v>28</v>
      </c>
      <c r="G43" s="370" t="str">
        <f xml:space="preserve"> G$41</f>
        <v>period</v>
      </c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8"/>
      <c r="CH43" s="38"/>
      <c r="CI43" s="38"/>
      <c r="CJ43" s="38"/>
      <c r="CK43" s="38"/>
      <c r="CL43" s="38"/>
      <c r="CM43" s="38"/>
      <c r="CN43" s="38"/>
      <c r="CO43" s="38"/>
      <c r="CP43" s="38"/>
      <c r="CQ43" s="38"/>
      <c r="CR43" s="38"/>
      <c r="CS43" s="38"/>
      <c r="CT43" s="38"/>
      <c r="CU43" s="38"/>
      <c r="CV43" s="38"/>
      <c r="CW43" s="38"/>
      <c r="CX43" s="38"/>
      <c r="CY43" s="38"/>
      <c r="CZ43" s="38"/>
      <c r="DA43" s="38"/>
      <c r="DB43" s="38"/>
      <c r="DC43" s="38"/>
      <c r="DD43" s="38"/>
      <c r="DE43" s="38"/>
      <c r="DF43" s="38"/>
      <c r="DG43" s="38"/>
      <c r="DH43" s="38"/>
      <c r="DI43" s="38"/>
      <c r="DJ43" s="38"/>
    </row>
    <row r="44" spans="1:114" ht="14.4" x14ac:dyDescent="0.25">
      <c r="A44" s="19"/>
      <c r="B44" s="19"/>
      <c r="C44" s="20"/>
      <c r="D44" s="22"/>
      <c r="E44" s="371" t="str">
        <f xml:space="preserve"> Time!E$9</f>
        <v>Model column counter</v>
      </c>
      <c r="F44" s="371">
        <f xml:space="preserve"> Time!F$9</f>
        <v>0</v>
      </c>
      <c r="G44" s="371" t="str">
        <f xml:space="preserve"> Time!G$9</f>
        <v>counter</v>
      </c>
      <c r="H44" s="371">
        <f xml:space="preserve"> Time!H$9</f>
        <v>0</v>
      </c>
      <c r="I44" s="371">
        <f xml:space="preserve"> Time!I$9</f>
        <v>0</v>
      </c>
      <c r="J44" s="371">
        <f xml:space="preserve"> Time!J$9</f>
        <v>1</v>
      </c>
      <c r="K44" s="371">
        <f xml:space="preserve"> Time!K$9</f>
        <v>2</v>
      </c>
      <c r="L44" s="371">
        <f xml:space="preserve"> Time!L$9</f>
        <v>3</v>
      </c>
      <c r="M44" s="371">
        <f xml:space="preserve"> Time!M$9</f>
        <v>4</v>
      </c>
      <c r="N44" s="371">
        <f xml:space="preserve"> Time!N$9</f>
        <v>5</v>
      </c>
      <c r="O44" s="371">
        <f xml:space="preserve"> Time!O$9</f>
        <v>6</v>
      </c>
      <c r="P44" s="371">
        <f xml:space="preserve"> Time!P$9</f>
        <v>7</v>
      </c>
      <c r="Q44" s="371">
        <f xml:space="preserve"> Time!Q$9</f>
        <v>8</v>
      </c>
      <c r="R44" s="371">
        <f xml:space="preserve"> Time!R$9</f>
        <v>9</v>
      </c>
      <c r="S44" s="371">
        <f xml:space="preserve"> Time!S$9</f>
        <v>10</v>
      </c>
      <c r="T44" s="371">
        <f xml:space="preserve"> Time!T$9</f>
        <v>11</v>
      </c>
      <c r="U44" s="371">
        <f xml:space="preserve"> Time!U$9</f>
        <v>12</v>
      </c>
      <c r="V44" s="371">
        <f xml:space="preserve"> Time!V$9</f>
        <v>13</v>
      </c>
      <c r="W44" s="371">
        <f xml:space="preserve"> Time!W$9</f>
        <v>14</v>
      </c>
      <c r="X44" s="371">
        <f xml:space="preserve"> Time!X$9</f>
        <v>15</v>
      </c>
      <c r="Y44" s="371">
        <f xml:space="preserve"> Time!Y$9</f>
        <v>16</v>
      </c>
      <c r="Z44" s="371">
        <f xml:space="preserve"> Time!Z$9</f>
        <v>17</v>
      </c>
      <c r="AA44" s="371">
        <f xml:space="preserve"> Time!AA$9</f>
        <v>18</v>
      </c>
      <c r="AB44" s="371">
        <f xml:space="preserve"> Time!AB$9</f>
        <v>19</v>
      </c>
      <c r="AC44" s="371">
        <f xml:space="preserve"> Time!AC$9</f>
        <v>20</v>
      </c>
      <c r="AD44" s="371">
        <f xml:space="preserve"> Time!AD$9</f>
        <v>21</v>
      </c>
      <c r="AE44" s="371">
        <f xml:space="preserve"> Time!AE$9</f>
        <v>22</v>
      </c>
      <c r="AF44" s="371">
        <f xml:space="preserve"> Time!AF$9</f>
        <v>23</v>
      </c>
      <c r="AG44" s="371">
        <f xml:space="preserve"> Time!AG$9</f>
        <v>24</v>
      </c>
      <c r="AH44" s="371">
        <f xml:space="preserve"> Time!AH$9</f>
        <v>25</v>
      </c>
      <c r="AI44" s="371">
        <f xml:space="preserve"> Time!AI$9</f>
        <v>26</v>
      </c>
      <c r="AJ44" s="371">
        <f xml:space="preserve"> Time!AJ$9</f>
        <v>27</v>
      </c>
      <c r="AK44" s="371">
        <f xml:space="preserve"> Time!AK$9</f>
        <v>28</v>
      </c>
      <c r="AL44" s="371">
        <f xml:space="preserve"> Time!AL$9</f>
        <v>29</v>
      </c>
      <c r="AM44" s="371">
        <f xml:space="preserve"> Time!AM$9</f>
        <v>30</v>
      </c>
      <c r="AN44" s="371">
        <f xml:space="preserve"> Time!AN$9</f>
        <v>31</v>
      </c>
      <c r="AO44" s="371">
        <f xml:space="preserve"> Time!AO$9</f>
        <v>32</v>
      </c>
      <c r="AP44" s="371">
        <f xml:space="preserve"> Time!AP$9</f>
        <v>33</v>
      </c>
      <c r="AQ44" s="371">
        <f xml:space="preserve"> Time!AQ$9</f>
        <v>34</v>
      </c>
      <c r="AR44" s="371">
        <f xml:space="preserve"> Time!AR$9</f>
        <v>35</v>
      </c>
      <c r="AS44" s="371">
        <f xml:space="preserve"> Time!AS$9</f>
        <v>36</v>
      </c>
      <c r="AT44" s="371">
        <f xml:space="preserve"> Time!AT$9</f>
        <v>37</v>
      </c>
      <c r="AU44" s="371">
        <f xml:space="preserve"> Time!AU$9</f>
        <v>38</v>
      </c>
      <c r="AV44" s="371">
        <f xml:space="preserve"> Time!AV$9</f>
        <v>39</v>
      </c>
      <c r="AW44" s="371">
        <f xml:space="preserve"> Time!AW$9</f>
        <v>40</v>
      </c>
      <c r="AX44" s="371">
        <f xml:space="preserve"> Time!AX$9</f>
        <v>41</v>
      </c>
      <c r="AY44" s="371">
        <f xml:space="preserve"> Time!AY$9</f>
        <v>42</v>
      </c>
      <c r="AZ44" s="371">
        <f xml:space="preserve"> Time!AZ$9</f>
        <v>43</v>
      </c>
      <c r="BA44" s="371">
        <f xml:space="preserve"> Time!BA$9</f>
        <v>44</v>
      </c>
      <c r="BB44" s="371">
        <f xml:space="preserve"> Time!BB$9</f>
        <v>45</v>
      </c>
      <c r="BC44" s="371">
        <f xml:space="preserve"> Time!BC$9</f>
        <v>46</v>
      </c>
      <c r="BD44" s="371">
        <f xml:space="preserve"> Time!BD$9</f>
        <v>47</v>
      </c>
      <c r="BE44" s="371">
        <f xml:space="preserve"> Time!BE$9</f>
        <v>48</v>
      </c>
      <c r="BF44" s="371">
        <f xml:space="preserve"> Time!BF$9</f>
        <v>49</v>
      </c>
      <c r="BG44" s="371">
        <f xml:space="preserve"> Time!BG$9</f>
        <v>50</v>
      </c>
      <c r="BH44" s="371">
        <f xml:space="preserve"> Time!BH$9</f>
        <v>51</v>
      </c>
      <c r="BI44" s="371">
        <f xml:space="preserve"> Time!BI$9</f>
        <v>52</v>
      </c>
      <c r="BJ44" s="371">
        <f xml:space="preserve"> Time!BJ$9</f>
        <v>53</v>
      </c>
      <c r="BK44" s="371">
        <f xml:space="preserve"> Time!BK$9</f>
        <v>54</v>
      </c>
      <c r="BL44" s="371">
        <f xml:space="preserve"> Time!BL$9</f>
        <v>55</v>
      </c>
      <c r="BM44" s="371">
        <f xml:space="preserve"> Time!BM$9</f>
        <v>56</v>
      </c>
      <c r="BN44" s="371">
        <f xml:space="preserve"> Time!BN$9</f>
        <v>57</v>
      </c>
      <c r="BO44" s="371">
        <f xml:space="preserve"> Time!BO$9</f>
        <v>58</v>
      </c>
      <c r="BP44" s="371">
        <f xml:space="preserve"> Time!BP$9</f>
        <v>59</v>
      </c>
      <c r="BQ44" s="371">
        <f xml:space="preserve"> Time!BQ$9</f>
        <v>60</v>
      </c>
      <c r="BR44" s="371">
        <f xml:space="preserve"> Time!BR$9</f>
        <v>61</v>
      </c>
      <c r="BS44" s="371">
        <f xml:space="preserve"> Time!BS$9</f>
        <v>62</v>
      </c>
      <c r="BT44" s="371">
        <f xml:space="preserve"> Time!BT$9</f>
        <v>63</v>
      </c>
      <c r="BU44" s="371">
        <f xml:space="preserve"> Time!BU$9</f>
        <v>64</v>
      </c>
      <c r="BV44" s="371">
        <f xml:space="preserve"> Time!BV$9</f>
        <v>65</v>
      </c>
      <c r="BW44" s="371">
        <f xml:space="preserve"> Time!BW$9</f>
        <v>66</v>
      </c>
      <c r="BX44" s="371">
        <f xml:space="preserve"> Time!BX$9</f>
        <v>67</v>
      </c>
      <c r="BY44" s="371">
        <f xml:space="preserve"> Time!BY$9</f>
        <v>68</v>
      </c>
      <c r="BZ44" s="371">
        <f xml:space="preserve"> Time!BZ$9</f>
        <v>69</v>
      </c>
      <c r="CA44" s="371">
        <f xml:space="preserve"> Time!CA$9</f>
        <v>70</v>
      </c>
      <c r="CB44" s="371">
        <f xml:space="preserve"> Time!CB$9</f>
        <v>71</v>
      </c>
      <c r="CC44" s="371">
        <f xml:space="preserve"> Time!CC$9</f>
        <v>72</v>
      </c>
      <c r="CD44" s="371">
        <f xml:space="preserve"> Time!CD$9</f>
        <v>73</v>
      </c>
      <c r="CE44" s="371">
        <f xml:space="preserve"> Time!CE$9</f>
        <v>74</v>
      </c>
      <c r="CF44" s="371">
        <f xml:space="preserve"> Time!CF$9</f>
        <v>75</v>
      </c>
      <c r="CG44" s="371">
        <f xml:space="preserve"> Time!CG$9</f>
        <v>76</v>
      </c>
      <c r="CH44" s="371">
        <f xml:space="preserve"> Time!CH$9</f>
        <v>77</v>
      </c>
      <c r="CI44" s="371">
        <f xml:space="preserve"> Time!CI$9</f>
        <v>78</v>
      </c>
      <c r="CJ44" s="371">
        <f xml:space="preserve"> Time!CJ$9</f>
        <v>79</v>
      </c>
      <c r="CK44" s="371">
        <f xml:space="preserve"> Time!CK$9</f>
        <v>80</v>
      </c>
      <c r="CL44" s="371">
        <f xml:space="preserve"> Time!CL$9</f>
        <v>81</v>
      </c>
      <c r="CM44" s="371">
        <f xml:space="preserve"> Time!CM$9</f>
        <v>82</v>
      </c>
      <c r="CN44" s="371">
        <f xml:space="preserve"> Time!CN$9</f>
        <v>83</v>
      </c>
      <c r="CO44" s="371">
        <f xml:space="preserve"> Time!CO$9</f>
        <v>84</v>
      </c>
      <c r="CP44" s="371">
        <f xml:space="preserve"> Time!CP$9</f>
        <v>85</v>
      </c>
      <c r="CQ44" s="371">
        <f xml:space="preserve"> Time!CQ$9</f>
        <v>86</v>
      </c>
      <c r="CR44" s="371">
        <f xml:space="preserve"> Time!CR$9</f>
        <v>87</v>
      </c>
      <c r="CS44" s="371">
        <f xml:space="preserve"> Time!CS$9</f>
        <v>88</v>
      </c>
      <c r="CT44" s="371">
        <f xml:space="preserve"> Time!CT$9</f>
        <v>89</v>
      </c>
      <c r="CU44" s="371">
        <f xml:space="preserve"> Time!CU$9</f>
        <v>90</v>
      </c>
      <c r="CV44" s="371">
        <f xml:space="preserve"> Time!CV$9</f>
        <v>91</v>
      </c>
      <c r="CW44" s="371">
        <f xml:space="preserve"> Time!CW$9</f>
        <v>92</v>
      </c>
      <c r="CX44" s="371">
        <f xml:space="preserve"> Time!CX$9</f>
        <v>93</v>
      </c>
      <c r="CY44" s="371">
        <f xml:space="preserve"> Time!CY$9</f>
        <v>94</v>
      </c>
      <c r="CZ44" s="371">
        <f xml:space="preserve"> Time!CZ$9</f>
        <v>95</v>
      </c>
      <c r="DA44" s="371">
        <f xml:space="preserve"> Time!DA$9</f>
        <v>96</v>
      </c>
      <c r="DB44" s="371">
        <f xml:space="preserve"> Time!DB$9</f>
        <v>97</v>
      </c>
      <c r="DC44" s="371">
        <f xml:space="preserve"> Time!DC$9</f>
        <v>98</v>
      </c>
      <c r="DD44" s="371">
        <f xml:space="preserve"> Time!DD$9</f>
        <v>99</v>
      </c>
      <c r="DE44" s="371">
        <f xml:space="preserve"> Time!DE$9</f>
        <v>100</v>
      </c>
      <c r="DF44" s="371">
        <f xml:space="preserve"> Time!DF$9</f>
        <v>101</v>
      </c>
      <c r="DG44" s="371">
        <f xml:space="preserve"> Time!DG$9</f>
        <v>102</v>
      </c>
      <c r="DH44" s="371">
        <f xml:space="preserve"> Time!DH$9</f>
        <v>103</v>
      </c>
      <c r="DI44" s="371">
        <f xml:space="preserve"> Time!DI$9</f>
        <v>104</v>
      </c>
      <c r="DJ44" s="371">
        <f xml:space="preserve"> Time!DJ$9</f>
        <v>105</v>
      </c>
    </row>
    <row r="45" spans="1:114" ht="14.4" x14ac:dyDescent="0.25">
      <c r="A45" s="7"/>
      <c r="B45" s="7"/>
      <c r="C45" s="8"/>
      <c r="D45" s="10"/>
      <c r="E45" s="394" t="str">
        <f t="shared" ref="E45:AJ45" si="26" xml:space="preserve"> E$24</f>
        <v>Capital Addition</v>
      </c>
      <c r="F45" s="394">
        <f t="shared" si="26"/>
        <v>0</v>
      </c>
      <c r="G45" s="394" t="str">
        <f t="shared" si="26"/>
        <v>$ 000s</v>
      </c>
      <c r="H45" s="394">
        <f t="shared" si="26"/>
        <v>10500</v>
      </c>
      <c r="I45" s="394">
        <f t="shared" si="26"/>
        <v>0</v>
      </c>
      <c r="J45" s="394">
        <f t="shared" si="26"/>
        <v>0</v>
      </c>
      <c r="K45" s="394">
        <f t="shared" si="26"/>
        <v>0</v>
      </c>
      <c r="L45" s="394">
        <f t="shared" si="26"/>
        <v>0</v>
      </c>
      <c r="M45" s="394">
        <f t="shared" si="26"/>
        <v>0</v>
      </c>
      <c r="N45" s="394">
        <f t="shared" si="26"/>
        <v>0</v>
      </c>
      <c r="O45" s="394">
        <f t="shared" si="26"/>
        <v>0</v>
      </c>
      <c r="P45" s="394">
        <f t="shared" si="26"/>
        <v>0</v>
      </c>
      <c r="Q45" s="394">
        <f t="shared" si="26"/>
        <v>0</v>
      </c>
      <c r="R45" s="394">
        <f t="shared" si="26"/>
        <v>0</v>
      </c>
      <c r="S45" s="394">
        <f t="shared" si="26"/>
        <v>0</v>
      </c>
      <c r="T45" s="394">
        <f t="shared" si="26"/>
        <v>0</v>
      </c>
      <c r="U45" s="394">
        <f t="shared" si="26"/>
        <v>0</v>
      </c>
      <c r="V45" s="394">
        <f t="shared" si="26"/>
        <v>0</v>
      </c>
      <c r="W45" s="394">
        <f t="shared" si="26"/>
        <v>0</v>
      </c>
      <c r="X45" s="394">
        <f t="shared" si="26"/>
        <v>0</v>
      </c>
      <c r="Y45" s="394">
        <f t="shared" si="26"/>
        <v>3000</v>
      </c>
      <c r="Z45" s="394">
        <f t="shared" si="26"/>
        <v>0</v>
      </c>
      <c r="AA45" s="394">
        <f t="shared" si="26"/>
        <v>0</v>
      </c>
      <c r="AB45" s="394">
        <f t="shared" si="26"/>
        <v>0</v>
      </c>
      <c r="AC45" s="394">
        <f t="shared" si="26"/>
        <v>2000</v>
      </c>
      <c r="AD45" s="394">
        <f t="shared" si="26"/>
        <v>0</v>
      </c>
      <c r="AE45" s="394">
        <f t="shared" si="26"/>
        <v>0</v>
      </c>
      <c r="AF45" s="394">
        <f t="shared" si="26"/>
        <v>0</v>
      </c>
      <c r="AG45" s="394">
        <f t="shared" si="26"/>
        <v>1000</v>
      </c>
      <c r="AH45" s="394">
        <f t="shared" si="26"/>
        <v>0</v>
      </c>
      <c r="AI45" s="394">
        <f t="shared" si="26"/>
        <v>0</v>
      </c>
      <c r="AJ45" s="394">
        <f t="shared" si="26"/>
        <v>0</v>
      </c>
      <c r="AK45" s="394">
        <f t="shared" ref="AK45:BP45" si="27" xml:space="preserve"> AK$24</f>
        <v>1500</v>
      </c>
      <c r="AL45" s="394">
        <f t="shared" si="27"/>
        <v>0</v>
      </c>
      <c r="AM45" s="394">
        <f t="shared" si="27"/>
        <v>0</v>
      </c>
      <c r="AN45" s="394">
        <f t="shared" si="27"/>
        <v>0</v>
      </c>
      <c r="AO45" s="394">
        <f t="shared" si="27"/>
        <v>500</v>
      </c>
      <c r="AP45" s="394">
        <f t="shared" si="27"/>
        <v>0</v>
      </c>
      <c r="AQ45" s="394">
        <f t="shared" si="27"/>
        <v>0</v>
      </c>
      <c r="AR45" s="394">
        <f t="shared" si="27"/>
        <v>0</v>
      </c>
      <c r="AS45" s="394">
        <f t="shared" si="27"/>
        <v>500</v>
      </c>
      <c r="AT45" s="394">
        <f t="shared" si="27"/>
        <v>0</v>
      </c>
      <c r="AU45" s="394">
        <f t="shared" si="27"/>
        <v>0</v>
      </c>
      <c r="AV45" s="394">
        <f t="shared" si="27"/>
        <v>0</v>
      </c>
      <c r="AW45" s="394">
        <f t="shared" si="27"/>
        <v>2000</v>
      </c>
      <c r="AX45" s="394">
        <f t="shared" si="27"/>
        <v>0</v>
      </c>
      <c r="AY45" s="394">
        <f t="shared" si="27"/>
        <v>0</v>
      </c>
      <c r="AZ45" s="394">
        <f t="shared" si="27"/>
        <v>0</v>
      </c>
      <c r="BA45" s="394">
        <f t="shared" si="27"/>
        <v>0</v>
      </c>
      <c r="BB45" s="394">
        <f t="shared" si="27"/>
        <v>0</v>
      </c>
      <c r="BC45" s="394">
        <f t="shared" si="27"/>
        <v>0</v>
      </c>
      <c r="BD45" s="394">
        <f t="shared" si="27"/>
        <v>0</v>
      </c>
      <c r="BE45" s="394">
        <f t="shared" si="27"/>
        <v>0</v>
      </c>
      <c r="BF45" s="394">
        <f t="shared" si="27"/>
        <v>0</v>
      </c>
      <c r="BG45" s="394">
        <f t="shared" si="27"/>
        <v>0</v>
      </c>
      <c r="BH45" s="394">
        <f t="shared" si="27"/>
        <v>0</v>
      </c>
      <c r="BI45" s="394">
        <f t="shared" si="27"/>
        <v>0</v>
      </c>
      <c r="BJ45" s="394">
        <f t="shared" si="27"/>
        <v>0</v>
      </c>
      <c r="BK45" s="394">
        <f t="shared" si="27"/>
        <v>0</v>
      </c>
      <c r="BL45" s="394">
        <f t="shared" si="27"/>
        <v>0</v>
      </c>
      <c r="BM45" s="394">
        <f t="shared" si="27"/>
        <v>0</v>
      </c>
      <c r="BN45" s="394">
        <f t="shared" si="27"/>
        <v>0</v>
      </c>
      <c r="BO45" s="394">
        <f t="shared" si="27"/>
        <v>0</v>
      </c>
      <c r="BP45" s="394">
        <f t="shared" si="27"/>
        <v>0</v>
      </c>
      <c r="BQ45" s="394">
        <f t="shared" ref="BQ45:CV45" si="28" xml:space="preserve"> BQ$24</f>
        <v>0</v>
      </c>
      <c r="BR45" s="394">
        <f t="shared" si="28"/>
        <v>0</v>
      </c>
      <c r="BS45" s="394">
        <f t="shared" si="28"/>
        <v>0</v>
      </c>
      <c r="BT45" s="394">
        <f t="shared" si="28"/>
        <v>0</v>
      </c>
      <c r="BU45" s="394">
        <f t="shared" si="28"/>
        <v>0</v>
      </c>
      <c r="BV45" s="394">
        <f t="shared" si="28"/>
        <v>0</v>
      </c>
      <c r="BW45" s="394">
        <f t="shared" si="28"/>
        <v>0</v>
      </c>
      <c r="BX45" s="394">
        <f t="shared" si="28"/>
        <v>0</v>
      </c>
      <c r="BY45" s="394">
        <f t="shared" si="28"/>
        <v>0</v>
      </c>
      <c r="BZ45" s="394">
        <f t="shared" si="28"/>
        <v>0</v>
      </c>
      <c r="CA45" s="394">
        <f t="shared" si="28"/>
        <v>0</v>
      </c>
      <c r="CB45" s="394">
        <f t="shared" si="28"/>
        <v>0</v>
      </c>
      <c r="CC45" s="394">
        <f t="shared" si="28"/>
        <v>0</v>
      </c>
      <c r="CD45" s="394">
        <f t="shared" si="28"/>
        <v>0</v>
      </c>
      <c r="CE45" s="394">
        <f t="shared" si="28"/>
        <v>0</v>
      </c>
      <c r="CF45" s="394">
        <f t="shared" si="28"/>
        <v>0</v>
      </c>
      <c r="CG45" s="394">
        <f t="shared" si="28"/>
        <v>0</v>
      </c>
      <c r="CH45" s="394">
        <f t="shared" si="28"/>
        <v>0</v>
      </c>
      <c r="CI45" s="394">
        <f t="shared" si="28"/>
        <v>0</v>
      </c>
      <c r="CJ45" s="394">
        <f t="shared" si="28"/>
        <v>0</v>
      </c>
      <c r="CK45" s="394">
        <f t="shared" si="28"/>
        <v>0</v>
      </c>
      <c r="CL45" s="394">
        <f t="shared" si="28"/>
        <v>0</v>
      </c>
      <c r="CM45" s="394">
        <f t="shared" si="28"/>
        <v>0</v>
      </c>
      <c r="CN45" s="394">
        <f t="shared" si="28"/>
        <v>0</v>
      </c>
      <c r="CO45" s="394">
        <f t="shared" si="28"/>
        <v>0</v>
      </c>
      <c r="CP45" s="394">
        <f t="shared" si="28"/>
        <v>0</v>
      </c>
      <c r="CQ45" s="394">
        <f t="shared" si="28"/>
        <v>0</v>
      </c>
      <c r="CR45" s="394">
        <f t="shared" si="28"/>
        <v>0</v>
      </c>
      <c r="CS45" s="394">
        <f t="shared" si="28"/>
        <v>0</v>
      </c>
      <c r="CT45" s="394">
        <f t="shared" si="28"/>
        <v>0</v>
      </c>
      <c r="CU45" s="394">
        <f t="shared" si="28"/>
        <v>0</v>
      </c>
      <c r="CV45" s="394">
        <f t="shared" si="28"/>
        <v>0</v>
      </c>
      <c r="CW45" s="394">
        <f t="shared" ref="CW45:DJ45" si="29" xml:space="preserve"> CW$24</f>
        <v>0</v>
      </c>
      <c r="CX45" s="394">
        <f t="shared" si="29"/>
        <v>0</v>
      </c>
      <c r="CY45" s="394">
        <f t="shared" si="29"/>
        <v>0</v>
      </c>
      <c r="CZ45" s="394">
        <f t="shared" si="29"/>
        <v>0</v>
      </c>
      <c r="DA45" s="394">
        <f t="shared" si="29"/>
        <v>0</v>
      </c>
      <c r="DB45" s="394">
        <f t="shared" si="29"/>
        <v>0</v>
      </c>
      <c r="DC45" s="394">
        <f t="shared" si="29"/>
        <v>0</v>
      </c>
      <c r="DD45" s="394">
        <f t="shared" si="29"/>
        <v>0</v>
      </c>
      <c r="DE45" s="394">
        <f t="shared" si="29"/>
        <v>0</v>
      </c>
      <c r="DF45" s="394">
        <f t="shared" si="29"/>
        <v>0</v>
      </c>
      <c r="DG45" s="394">
        <f t="shared" si="29"/>
        <v>0</v>
      </c>
      <c r="DH45" s="394">
        <f t="shared" si="29"/>
        <v>0</v>
      </c>
      <c r="DI45" s="394">
        <f t="shared" si="29"/>
        <v>0</v>
      </c>
      <c r="DJ45" s="394">
        <f t="shared" si="29"/>
        <v>0</v>
      </c>
    </row>
    <row r="46" spans="1:114" s="124" customFormat="1" ht="14.4" x14ac:dyDescent="0.25">
      <c r="A46" s="120"/>
      <c r="B46" s="120"/>
      <c r="C46" s="121"/>
      <c r="D46" s="240"/>
      <c r="E46" s="123" t="s">
        <v>270</v>
      </c>
      <c r="F46" s="123"/>
      <c r="G46" s="123" t="str">
        <f>smu</f>
        <v>$ 000s</v>
      </c>
      <c r="H46" s="123">
        <f xml:space="preserve"> SUM(J46:DJ46)</f>
        <v>10500</v>
      </c>
      <c r="I46" s="123"/>
      <c r="J46" s="123">
        <f>SUMIF($J44:J44,J$44-$F43,$J45:J45)</f>
        <v>0</v>
      </c>
      <c r="K46" s="123">
        <f>SUMIF($J44:K44,K$44-$F43,$J45:K45)</f>
        <v>0</v>
      </c>
      <c r="L46" s="123">
        <f>SUMIF($J44:L44,L$44-$F43,$J45:L45)</f>
        <v>0</v>
      </c>
      <c r="M46" s="123">
        <f>SUMIF($J44:M44,M$44-$F43,$J45:M45)</f>
        <v>0</v>
      </c>
      <c r="N46" s="123">
        <f>SUMIF($J44:N44,N$44-$F43,$J45:N45)</f>
        <v>0</v>
      </c>
      <c r="O46" s="123">
        <f>SUMIF($J44:O44,O$44-$F43,$J45:O45)</f>
        <v>0</v>
      </c>
      <c r="P46" s="123">
        <f>SUMIF($J44:P44,P$44-$F43,$J45:P45)</f>
        <v>0</v>
      </c>
      <c r="Q46" s="123">
        <f>SUMIF($J44:Q44,Q$44-$F43,$J45:Q45)</f>
        <v>0</v>
      </c>
      <c r="R46" s="123">
        <f>SUMIF($J44:R44,R$44-$F43,$J45:R45)</f>
        <v>0</v>
      </c>
      <c r="S46" s="123">
        <f>SUMIF($J44:S44,S$44-$F43,$J45:S45)</f>
        <v>0</v>
      </c>
      <c r="T46" s="123">
        <f>SUMIF($J44:T44,T$44-$F43,$J45:T45)</f>
        <v>0</v>
      </c>
      <c r="U46" s="123">
        <f>SUMIF($J44:U44,U$44-$F43,$J45:U45)</f>
        <v>0</v>
      </c>
      <c r="V46" s="123">
        <f>SUMIF($J44:V44,V$44-$F43,$J45:V45)</f>
        <v>0</v>
      </c>
      <c r="W46" s="123">
        <f>SUMIF($J44:W44,W$44-$F43,$J45:W45)</f>
        <v>0</v>
      </c>
      <c r="X46" s="123">
        <f>SUMIF($J44:X44,X$44-$F43,$J45:X45)</f>
        <v>0</v>
      </c>
      <c r="Y46" s="123">
        <f>SUMIF($J44:Y44,Y$44-$F43,$J45:Y45)</f>
        <v>0</v>
      </c>
      <c r="Z46" s="123">
        <f>SUMIF($J44:Z44,Z$44-$F43,$J45:Z45)</f>
        <v>0</v>
      </c>
      <c r="AA46" s="123">
        <f>SUMIF($J44:AA44,AA$44-$F43,$J45:AA45)</f>
        <v>0</v>
      </c>
      <c r="AB46" s="123">
        <f>SUMIF($J44:AB44,AB$44-$F43,$J45:AB45)</f>
        <v>0</v>
      </c>
      <c r="AC46" s="123">
        <f>SUMIF($J44:AC44,AC$44-$F43,$J45:AC45)</f>
        <v>0</v>
      </c>
      <c r="AD46" s="123">
        <f>SUMIF($J44:AD44,AD$44-$F43,$J45:AD45)</f>
        <v>0</v>
      </c>
      <c r="AE46" s="123">
        <f>SUMIF($J44:AE44,AE$44-$F43,$J45:AE45)</f>
        <v>0</v>
      </c>
      <c r="AF46" s="123">
        <f>SUMIF($J44:AF44,AF$44-$F43,$J45:AF45)</f>
        <v>0</v>
      </c>
      <c r="AG46" s="123">
        <f>SUMIF($J44:AG44,AG$44-$F43,$J45:AG45)</f>
        <v>0</v>
      </c>
      <c r="AH46" s="123">
        <f>SUMIF($J44:AH44,AH$44-$F43,$J45:AH45)</f>
        <v>0</v>
      </c>
      <c r="AI46" s="123">
        <f>SUMIF($J44:AI44,AI$44-$F43,$J45:AI45)</f>
        <v>0</v>
      </c>
      <c r="AJ46" s="123">
        <f>SUMIF($J44:AJ44,AJ$44-$F43,$J45:AJ45)</f>
        <v>0</v>
      </c>
      <c r="AK46" s="123">
        <f>SUMIF($J44:AK44,AK$44-$F43,$J45:AK45)</f>
        <v>0</v>
      </c>
      <c r="AL46" s="123">
        <f>SUMIF($J44:AL44,AL$44-$F43,$J45:AL45)</f>
        <v>0</v>
      </c>
      <c r="AM46" s="123">
        <f>SUMIF($J44:AM44,AM$44-$F43,$J45:AM45)</f>
        <v>0</v>
      </c>
      <c r="AN46" s="123">
        <f>SUMIF($J44:AN44,AN$44-$F43,$J45:AN45)</f>
        <v>0</v>
      </c>
      <c r="AO46" s="123">
        <f>SUMIF($J44:AO44,AO$44-$F43,$J45:AO45)</f>
        <v>0</v>
      </c>
      <c r="AP46" s="123">
        <f>SUMIF($J44:AP44,AP$44-$F43,$J45:AP45)</f>
        <v>0</v>
      </c>
      <c r="AQ46" s="123">
        <f>SUMIF($J44:AQ44,AQ$44-$F43,$J45:AQ45)</f>
        <v>0</v>
      </c>
      <c r="AR46" s="123">
        <f>SUMIF($J44:AR44,AR$44-$F43,$J45:AR45)</f>
        <v>0</v>
      </c>
      <c r="AS46" s="123">
        <f>SUMIF($J44:AS44,AS$44-$F43,$J45:AS45)</f>
        <v>0</v>
      </c>
      <c r="AT46" s="123">
        <f>SUMIF($J44:AT44,AT$44-$F43,$J45:AT45)</f>
        <v>0</v>
      </c>
      <c r="AU46" s="123">
        <f>SUMIF($J44:AU44,AU$44-$F43,$J45:AU45)</f>
        <v>0</v>
      </c>
      <c r="AV46" s="123">
        <f>SUMIF($J44:AV44,AV$44-$F43,$J45:AV45)</f>
        <v>0</v>
      </c>
      <c r="AW46" s="123">
        <f>SUMIF($J44:AW44,AW$44-$F43,$J45:AW45)</f>
        <v>0</v>
      </c>
      <c r="AX46" s="123">
        <f>SUMIF($J44:AX44,AX$44-$F43,$J45:AX45)</f>
        <v>0</v>
      </c>
      <c r="AY46" s="123">
        <f>SUMIF($J44:AY44,AY$44-$F43,$J45:AY45)</f>
        <v>0</v>
      </c>
      <c r="AZ46" s="123">
        <f>SUMIF($J44:AZ44,AZ$44-$F43,$J45:AZ45)</f>
        <v>0</v>
      </c>
      <c r="BA46" s="123">
        <f>SUMIF($J44:BA44,BA$44-$F43,$J45:BA45)</f>
        <v>3000</v>
      </c>
      <c r="BB46" s="123">
        <f>SUMIF($J44:BB44,BB$44-$F43,$J45:BB45)</f>
        <v>0</v>
      </c>
      <c r="BC46" s="123">
        <f>SUMIF($J44:BC44,BC$44-$F43,$J45:BC45)</f>
        <v>0</v>
      </c>
      <c r="BD46" s="123">
        <f>SUMIF($J44:BD44,BD$44-$F43,$J45:BD45)</f>
        <v>0</v>
      </c>
      <c r="BE46" s="123">
        <f>SUMIF($J44:BE44,BE$44-$F43,$J45:BE45)</f>
        <v>2000</v>
      </c>
      <c r="BF46" s="123">
        <f>SUMIF($J44:BF44,BF$44-$F43,$J45:BF45)</f>
        <v>0</v>
      </c>
      <c r="BG46" s="123">
        <f>SUMIF($J44:BG44,BG$44-$F43,$J45:BG45)</f>
        <v>0</v>
      </c>
      <c r="BH46" s="123">
        <f>SUMIF($J44:BH44,BH$44-$F43,$J45:BH45)</f>
        <v>0</v>
      </c>
      <c r="BI46" s="123">
        <f>SUMIF($J44:BI44,BI$44-$F43,$J45:BI45)</f>
        <v>1000</v>
      </c>
      <c r="BJ46" s="123">
        <f>SUMIF($J44:BJ44,BJ$44-$F43,$J45:BJ45)</f>
        <v>0</v>
      </c>
      <c r="BK46" s="123">
        <f>SUMIF($J44:BK44,BK$44-$F43,$J45:BK45)</f>
        <v>0</v>
      </c>
      <c r="BL46" s="123">
        <f>SUMIF($J44:BL44,BL$44-$F43,$J45:BL45)</f>
        <v>0</v>
      </c>
      <c r="BM46" s="123">
        <f>SUMIF($J44:BM44,BM$44-$F43,$J45:BM45)</f>
        <v>1500</v>
      </c>
      <c r="BN46" s="123">
        <f>SUMIF($J44:BN44,BN$44-$F43,$J45:BN45)</f>
        <v>0</v>
      </c>
      <c r="BO46" s="123">
        <f>SUMIF($J44:BO44,BO$44-$F43,$J45:BO45)</f>
        <v>0</v>
      </c>
      <c r="BP46" s="123">
        <f>SUMIF($J44:BP44,BP$44-$F43,$J45:BP45)</f>
        <v>0</v>
      </c>
      <c r="BQ46" s="123">
        <f>SUMIF($J44:BQ44,BQ$44-$F43,$J45:BQ45)</f>
        <v>500</v>
      </c>
      <c r="BR46" s="123">
        <f>SUMIF($J44:BR44,BR$44-$F43,$J45:BR45)</f>
        <v>0</v>
      </c>
      <c r="BS46" s="123">
        <f>SUMIF($J44:BS44,BS$44-$F43,$J45:BS45)</f>
        <v>0</v>
      </c>
      <c r="BT46" s="123">
        <f>SUMIF($J44:BT44,BT$44-$F43,$J45:BT45)</f>
        <v>0</v>
      </c>
      <c r="BU46" s="123">
        <f>SUMIF($J44:BU44,BU$44-$F43,$J45:BU45)</f>
        <v>500</v>
      </c>
      <c r="BV46" s="123">
        <f>SUMIF($J44:BV44,BV$44-$F43,$J45:BV45)</f>
        <v>0</v>
      </c>
      <c r="BW46" s="123">
        <f>SUMIF($J44:BW44,BW$44-$F43,$J45:BW45)</f>
        <v>0</v>
      </c>
      <c r="BX46" s="123">
        <f>SUMIF($J44:BX44,BX$44-$F43,$J45:BX45)</f>
        <v>0</v>
      </c>
      <c r="BY46" s="123">
        <f>SUMIF($J44:BY44,BY$44-$F43,$J45:BY45)</f>
        <v>2000</v>
      </c>
      <c r="BZ46" s="123">
        <f>SUMIF($J44:BZ44,BZ$44-$F43,$J45:BZ45)</f>
        <v>0</v>
      </c>
      <c r="CA46" s="123">
        <f>SUMIF($J44:CA44,CA$44-$F43,$J45:CA45)</f>
        <v>0</v>
      </c>
      <c r="CB46" s="123">
        <f>SUMIF($J44:CB44,CB$44-$F43,$J45:CB45)</f>
        <v>0</v>
      </c>
      <c r="CC46" s="123">
        <f>SUMIF($J44:CC44,CC$44-$F43,$J45:CC45)</f>
        <v>0</v>
      </c>
      <c r="CD46" s="123">
        <f>SUMIF($J44:CD44,CD$44-$F43,$J45:CD45)</f>
        <v>0</v>
      </c>
      <c r="CE46" s="123">
        <f>SUMIF($J44:CE44,CE$44-$F43,$J45:CE45)</f>
        <v>0</v>
      </c>
      <c r="CF46" s="123">
        <f>SUMIF($J44:CF44,CF$44-$F43,$J45:CF45)</f>
        <v>0</v>
      </c>
      <c r="CG46" s="123">
        <f>SUMIF($J44:CG44,CG$44-$F43,$J45:CG45)</f>
        <v>0</v>
      </c>
      <c r="CH46" s="123">
        <f>SUMIF($J44:CH44,CH$44-$F43,$J45:CH45)</f>
        <v>0</v>
      </c>
      <c r="CI46" s="123">
        <f>SUMIF($J44:CI44,CI$44-$F43,$J45:CI45)</f>
        <v>0</v>
      </c>
      <c r="CJ46" s="123">
        <f>SUMIF($J44:CJ44,CJ$44-$F43,$J45:CJ45)</f>
        <v>0</v>
      </c>
      <c r="CK46" s="123">
        <f>SUMIF($J44:CK44,CK$44-$F43,$J45:CK45)</f>
        <v>0</v>
      </c>
      <c r="CL46" s="123">
        <f>SUMIF($J44:CL44,CL$44-$F43,$J45:CL45)</f>
        <v>0</v>
      </c>
      <c r="CM46" s="123">
        <f>SUMIF($J44:CM44,CM$44-$F43,$J45:CM45)</f>
        <v>0</v>
      </c>
      <c r="CN46" s="123">
        <f>SUMIF($J44:CN44,CN$44-$F43,$J45:CN45)</f>
        <v>0</v>
      </c>
      <c r="CO46" s="123">
        <f>SUMIF($J44:CO44,CO$44-$F43,$J45:CO45)</f>
        <v>0</v>
      </c>
      <c r="CP46" s="123">
        <f>SUMIF($J44:CP44,CP$44-$F43,$J45:CP45)</f>
        <v>0</v>
      </c>
      <c r="CQ46" s="123">
        <f>SUMIF($J44:CQ44,CQ$44-$F43,$J45:CQ45)</f>
        <v>0</v>
      </c>
      <c r="CR46" s="123">
        <f>SUMIF($J44:CR44,CR$44-$F43,$J45:CR45)</f>
        <v>0</v>
      </c>
      <c r="CS46" s="123">
        <f>SUMIF($J44:CS44,CS$44-$F43,$J45:CS45)</f>
        <v>0</v>
      </c>
      <c r="CT46" s="123">
        <f>SUMIF($J44:CT44,CT$44-$F43,$J45:CT45)</f>
        <v>0</v>
      </c>
      <c r="CU46" s="123">
        <f>SUMIF($J44:CU44,CU$44-$F43,$J45:CU45)</f>
        <v>0</v>
      </c>
      <c r="CV46" s="123">
        <f>SUMIF($J44:CV44,CV$44-$F43,$J45:CV45)</f>
        <v>0</v>
      </c>
      <c r="CW46" s="123">
        <f>SUMIF($J44:CW44,CW$44-$F43,$J45:CW45)</f>
        <v>0</v>
      </c>
      <c r="CX46" s="123">
        <f>SUMIF($J44:CX44,CX$44-$F43,$J45:CX45)</f>
        <v>0</v>
      </c>
      <c r="CY46" s="123">
        <f>SUMIF($J44:CY44,CY$44-$F43,$J45:CY45)</f>
        <v>0</v>
      </c>
      <c r="CZ46" s="123">
        <f>SUMIF($J44:CZ44,CZ$44-$F43,$J45:CZ45)</f>
        <v>0</v>
      </c>
      <c r="DA46" s="123">
        <f>SUMIF($J44:DA44,DA$44-$F43,$J45:DA45)</f>
        <v>0</v>
      </c>
      <c r="DB46" s="123">
        <f>SUMIF($J44:DB44,DB$44-$F43,$J45:DB45)</f>
        <v>0</v>
      </c>
      <c r="DC46" s="123">
        <f>SUMIF($J44:DC44,DC$44-$F43,$J45:DC45)</f>
        <v>0</v>
      </c>
      <c r="DD46" s="123">
        <f>SUMIF($J44:DD44,DD$44-$F43,$J45:DD45)</f>
        <v>0</v>
      </c>
      <c r="DE46" s="123">
        <f>SUMIF($J44:DE44,DE$44-$F43,$J45:DE45)</f>
        <v>0</v>
      </c>
      <c r="DF46" s="123">
        <f>SUMIF($J44:DF44,DF$44-$F43,$J45:DF45)</f>
        <v>0</v>
      </c>
      <c r="DG46" s="123">
        <f>SUMIF($J44:DG44,DG$44-$F43,$J45:DG45)</f>
        <v>0</v>
      </c>
      <c r="DH46" s="123">
        <f>SUMIF($J44:DH44,DH$44-$F43,$J45:DH45)</f>
        <v>0</v>
      </c>
      <c r="DI46" s="123">
        <f>SUMIF($J44:DI44,DI$44-$F43,$J45:DI45)</f>
        <v>0</v>
      </c>
      <c r="DJ46" s="123">
        <f>SUMIF($J44:DJ44,DJ$44-$F43,$J45:DJ45)</f>
        <v>0</v>
      </c>
    </row>
    <row r="47" spans="1:114" ht="14.4" x14ac:dyDescent="0.25">
      <c r="A47" s="19"/>
      <c r="B47" s="19"/>
      <c r="C47" s="20"/>
      <c r="D47" s="22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38"/>
      <c r="CI47" s="38"/>
      <c r="CJ47" s="38"/>
      <c r="CK47" s="38"/>
      <c r="CL47" s="38"/>
      <c r="CM47" s="38"/>
      <c r="CN47" s="38"/>
      <c r="CO47" s="38"/>
      <c r="CP47" s="38"/>
      <c r="CQ47" s="38"/>
      <c r="CR47" s="38"/>
      <c r="CS47" s="38"/>
      <c r="CT47" s="38"/>
      <c r="CU47" s="38"/>
      <c r="CV47" s="38"/>
      <c r="CW47" s="38"/>
      <c r="CX47" s="38"/>
      <c r="CY47" s="38"/>
      <c r="CZ47" s="38"/>
      <c r="DA47" s="38"/>
      <c r="DB47" s="38"/>
      <c r="DC47" s="38"/>
      <c r="DD47" s="38"/>
      <c r="DE47" s="38"/>
      <c r="DF47" s="38"/>
      <c r="DG47" s="38"/>
      <c r="DH47" s="38"/>
      <c r="DI47" s="38"/>
      <c r="DJ47" s="38"/>
    </row>
    <row r="48" spans="1:114" ht="14.4" x14ac:dyDescent="0.25">
      <c r="A48" s="19" t="s">
        <v>276</v>
      </c>
      <c r="B48" s="19"/>
      <c r="C48" s="20"/>
      <c r="D48" s="22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38"/>
      <c r="CL48" s="38"/>
      <c r="CM48" s="38"/>
      <c r="CN48" s="38"/>
      <c r="CO48" s="38"/>
      <c r="CP48" s="38"/>
      <c r="CQ48" s="38"/>
      <c r="CR48" s="38"/>
      <c r="CS48" s="38"/>
      <c r="CT48" s="38"/>
      <c r="CU48" s="38"/>
      <c r="CV48" s="38"/>
      <c r="CW48" s="38"/>
      <c r="CX48" s="38"/>
      <c r="CY48" s="38"/>
      <c r="CZ48" s="38"/>
      <c r="DA48" s="38"/>
      <c r="DB48" s="38"/>
      <c r="DC48" s="38"/>
      <c r="DD48" s="38"/>
      <c r="DE48" s="38"/>
      <c r="DF48" s="38"/>
      <c r="DG48" s="38"/>
      <c r="DH48" s="38"/>
      <c r="DI48" s="38"/>
      <c r="DJ48" s="38"/>
    </row>
    <row r="49" spans="1:114" customFormat="1" x14ac:dyDescent="0.25">
      <c r="A49" s="126"/>
      <c r="E49" s="390" t="str">
        <f xml:space="preserve"> InpC!E$69</f>
        <v>expected useful life</v>
      </c>
      <c r="F49" s="391">
        <f xml:space="preserve"> InpC!F$69</f>
        <v>19</v>
      </c>
      <c r="G49" s="390" t="str">
        <f xml:space="preserve"> InpC!G$69</f>
        <v>years</v>
      </c>
    </row>
    <row r="50" spans="1:114" ht="14.4" x14ac:dyDescent="0.25">
      <c r="A50" s="19"/>
      <c r="B50" s="19"/>
      <c r="C50" s="20"/>
      <c r="D50" s="22"/>
      <c r="E50" s="371" t="str">
        <f xml:space="preserve"> InpC!E$103</f>
        <v>No of period in a year</v>
      </c>
      <c r="F50" s="371">
        <f xml:space="preserve"> InpC!F$103</f>
        <v>4</v>
      </c>
      <c r="G50" s="371" t="str">
        <f xml:space="preserve"> InpC!G$103</f>
        <v>period</v>
      </c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  <c r="CP50" s="38"/>
      <c r="CQ50" s="38"/>
      <c r="CR50" s="38"/>
      <c r="CS50" s="38"/>
      <c r="CT50" s="38"/>
      <c r="CU50" s="38"/>
      <c r="CV50" s="38"/>
      <c r="CW50" s="38"/>
      <c r="CX50" s="38"/>
      <c r="CY50" s="38"/>
      <c r="CZ50" s="38"/>
      <c r="DA50" s="38"/>
      <c r="DB50" s="38"/>
      <c r="DC50" s="38"/>
      <c r="DD50" s="38"/>
      <c r="DE50" s="38"/>
      <c r="DF50" s="38"/>
      <c r="DG50" s="38"/>
      <c r="DH50" s="38"/>
      <c r="DI50" s="38"/>
      <c r="DJ50" s="38"/>
    </row>
    <row r="51" spans="1:114" ht="14.4" x14ac:dyDescent="0.25">
      <c r="A51" s="19"/>
      <c r="B51" s="19"/>
      <c r="C51" s="20"/>
      <c r="D51" s="22"/>
      <c r="E51" s="38" t="s">
        <v>269</v>
      </c>
      <c r="F51" s="38">
        <f>F50*F49</f>
        <v>76</v>
      </c>
      <c r="G51" s="38" t="s">
        <v>180</v>
      </c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  <c r="CU51" s="38"/>
      <c r="CV51" s="38"/>
      <c r="CW51" s="38"/>
      <c r="CX51" s="38"/>
      <c r="CY51" s="38"/>
      <c r="CZ51" s="38"/>
      <c r="DA51" s="38"/>
      <c r="DB51" s="38"/>
      <c r="DC51" s="38"/>
      <c r="DD51" s="38"/>
      <c r="DE51" s="38"/>
      <c r="DF51" s="38"/>
      <c r="DG51" s="38"/>
      <c r="DH51" s="38"/>
      <c r="DI51" s="38"/>
      <c r="DJ51" s="38"/>
    </row>
    <row r="52" spans="1:114" ht="14.4" x14ac:dyDescent="0.25">
      <c r="A52" s="19"/>
      <c r="B52" s="19"/>
      <c r="C52" s="20"/>
      <c r="D52" s="22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38"/>
      <c r="CK52" s="38"/>
      <c r="CL52" s="38"/>
      <c r="CM52" s="38"/>
      <c r="CN52" s="38"/>
      <c r="CO52" s="38"/>
      <c r="CP52" s="38"/>
      <c r="CQ52" s="38"/>
      <c r="CR52" s="38"/>
      <c r="CS52" s="38"/>
      <c r="CT52" s="38"/>
      <c r="CU52" s="38"/>
      <c r="CV52" s="38"/>
      <c r="CW52" s="38"/>
      <c r="CX52" s="38"/>
      <c r="CY52" s="38"/>
      <c r="CZ52" s="38"/>
      <c r="DA52" s="38"/>
      <c r="DB52" s="38"/>
      <c r="DC52" s="38"/>
      <c r="DD52" s="38"/>
      <c r="DE52" s="38"/>
      <c r="DF52" s="38"/>
      <c r="DG52" s="38"/>
      <c r="DH52" s="38"/>
      <c r="DI52" s="38"/>
      <c r="DJ52" s="38"/>
    </row>
    <row r="53" spans="1:114" ht="14.4" x14ac:dyDescent="0.25">
      <c r="A53" s="19"/>
      <c r="B53" s="19"/>
      <c r="C53" s="20"/>
      <c r="D53" s="22"/>
      <c r="E53" s="370" t="str">
        <f xml:space="preserve"> E$51</f>
        <v>Periodic Useful life</v>
      </c>
      <c r="F53" s="370">
        <f xml:space="preserve"> F$51</f>
        <v>76</v>
      </c>
      <c r="G53" s="370" t="str">
        <f xml:space="preserve"> G$51</f>
        <v>period</v>
      </c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38"/>
      <c r="CL53" s="38"/>
      <c r="CM53" s="38"/>
      <c r="CN53" s="38"/>
      <c r="CO53" s="38"/>
      <c r="CP53" s="38"/>
      <c r="CQ53" s="38"/>
      <c r="CR53" s="38"/>
      <c r="CS53" s="38"/>
      <c r="CT53" s="38"/>
      <c r="CU53" s="38"/>
      <c r="CV53" s="38"/>
      <c r="CW53" s="38"/>
      <c r="CX53" s="38"/>
      <c r="CY53" s="38"/>
      <c r="CZ53" s="38"/>
      <c r="DA53" s="38"/>
      <c r="DB53" s="38"/>
      <c r="DC53" s="38"/>
      <c r="DD53" s="38"/>
      <c r="DE53" s="38"/>
      <c r="DF53" s="38"/>
      <c r="DG53" s="38"/>
      <c r="DH53" s="38"/>
      <c r="DI53" s="38"/>
      <c r="DJ53" s="38"/>
    </row>
    <row r="54" spans="1:114" ht="14.4" x14ac:dyDescent="0.25">
      <c r="A54" s="19"/>
      <c r="B54" s="19"/>
      <c r="C54" s="20"/>
      <c r="D54" s="22"/>
      <c r="E54" s="371" t="str">
        <f xml:space="preserve"> Time!E$9</f>
        <v>Model column counter</v>
      </c>
      <c r="F54" s="371">
        <f xml:space="preserve"> Time!F$9</f>
        <v>0</v>
      </c>
      <c r="G54" s="371" t="str">
        <f xml:space="preserve"> Time!G$9</f>
        <v>counter</v>
      </c>
      <c r="H54" s="371">
        <f xml:space="preserve"> Time!H$9</f>
        <v>0</v>
      </c>
      <c r="I54" s="371">
        <f xml:space="preserve"> Time!I$9</f>
        <v>0</v>
      </c>
      <c r="J54" s="371">
        <f xml:space="preserve"> Time!J$9</f>
        <v>1</v>
      </c>
      <c r="K54" s="371">
        <f xml:space="preserve"> Time!K$9</f>
        <v>2</v>
      </c>
      <c r="L54" s="371">
        <f xml:space="preserve"> Time!L$9</f>
        <v>3</v>
      </c>
      <c r="M54" s="371">
        <f xml:space="preserve"> Time!M$9</f>
        <v>4</v>
      </c>
      <c r="N54" s="371">
        <f xml:space="preserve"> Time!N$9</f>
        <v>5</v>
      </c>
      <c r="O54" s="371">
        <f xml:space="preserve"> Time!O$9</f>
        <v>6</v>
      </c>
      <c r="P54" s="371">
        <f xml:space="preserve"> Time!P$9</f>
        <v>7</v>
      </c>
      <c r="Q54" s="371">
        <f xml:space="preserve"> Time!Q$9</f>
        <v>8</v>
      </c>
      <c r="R54" s="371">
        <f xml:space="preserve"> Time!R$9</f>
        <v>9</v>
      </c>
      <c r="S54" s="371">
        <f xml:space="preserve"> Time!S$9</f>
        <v>10</v>
      </c>
      <c r="T54" s="371">
        <f xml:space="preserve"> Time!T$9</f>
        <v>11</v>
      </c>
      <c r="U54" s="371">
        <f xml:space="preserve"> Time!U$9</f>
        <v>12</v>
      </c>
      <c r="V54" s="371">
        <f xml:space="preserve"> Time!V$9</f>
        <v>13</v>
      </c>
      <c r="W54" s="371">
        <f xml:space="preserve"> Time!W$9</f>
        <v>14</v>
      </c>
      <c r="X54" s="371">
        <f xml:space="preserve"> Time!X$9</f>
        <v>15</v>
      </c>
      <c r="Y54" s="371">
        <f xml:space="preserve"> Time!Y$9</f>
        <v>16</v>
      </c>
      <c r="Z54" s="371">
        <f xml:space="preserve"> Time!Z$9</f>
        <v>17</v>
      </c>
      <c r="AA54" s="371">
        <f xml:space="preserve"> Time!AA$9</f>
        <v>18</v>
      </c>
      <c r="AB54" s="371">
        <f xml:space="preserve"> Time!AB$9</f>
        <v>19</v>
      </c>
      <c r="AC54" s="371">
        <f xml:space="preserve"> Time!AC$9</f>
        <v>20</v>
      </c>
      <c r="AD54" s="371">
        <f xml:space="preserve"> Time!AD$9</f>
        <v>21</v>
      </c>
      <c r="AE54" s="371">
        <f xml:space="preserve"> Time!AE$9</f>
        <v>22</v>
      </c>
      <c r="AF54" s="371">
        <f xml:space="preserve"> Time!AF$9</f>
        <v>23</v>
      </c>
      <c r="AG54" s="371">
        <f xml:space="preserve"> Time!AG$9</f>
        <v>24</v>
      </c>
      <c r="AH54" s="371">
        <f xml:space="preserve"> Time!AH$9</f>
        <v>25</v>
      </c>
      <c r="AI54" s="371">
        <f xml:space="preserve"> Time!AI$9</f>
        <v>26</v>
      </c>
      <c r="AJ54" s="371">
        <f xml:space="preserve"> Time!AJ$9</f>
        <v>27</v>
      </c>
      <c r="AK54" s="371">
        <f xml:space="preserve"> Time!AK$9</f>
        <v>28</v>
      </c>
      <c r="AL54" s="371">
        <f xml:space="preserve"> Time!AL$9</f>
        <v>29</v>
      </c>
      <c r="AM54" s="371">
        <f xml:space="preserve"> Time!AM$9</f>
        <v>30</v>
      </c>
      <c r="AN54" s="371">
        <f xml:space="preserve"> Time!AN$9</f>
        <v>31</v>
      </c>
      <c r="AO54" s="371">
        <f xml:space="preserve"> Time!AO$9</f>
        <v>32</v>
      </c>
      <c r="AP54" s="371">
        <f xml:space="preserve"> Time!AP$9</f>
        <v>33</v>
      </c>
      <c r="AQ54" s="371">
        <f xml:space="preserve"> Time!AQ$9</f>
        <v>34</v>
      </c>
      <c r="AR54" s="371">
        <f xml:space="preserve"> Time!AR$9</f>
        <v>35</v>
      </c>
      <c r="AS54" s="371">
        <f xml:space="preserve"> Time!AS$9</f>
        <v>36</v>
      </c>
      <c r="AT54" s="371">
        <f xml:space="preserve"> Time!AT$9</f>
        <v>37</v>
      </c>
      <c r="AU54" s="371">
        <f xml:space="preserve"> Time!AU$9</f>
        <v>38</v>
      </c>
      <c r="AV54" s="371">
        <f xml:space="preserve"> Time!AV$9</f>
        <v>39</v>
      </c>
      <c r="AW54" s="371">
        <f xml:space="preserve"> Time!AW$9</f>
        <v>40</v>
      </c>
      <c r="AX54" s="371">
        <f xml:space="preserve"> Time!AX$9</f>
        <v>41</v>
      </c>
      <c r="AY54" s="371">
        <f xml:space="preserve"> Time!AY$9</f>
        <v>42</v>
      </c>
      <c r="AZ54" s="371">
        <f xml:space="preserve"> Time!AZ$9</f>
        <v>43</v>
      </c>
      <c r="BA54" s="371">
        <f xml:space="preserve"> Time!BA$9</f>
        <v>44</v>
      </c>
      <c r="BB54" s="371">
        <f xml:space="preserve"> Time!BB$9</f>
        <v>45</v>
      </c>
      <c r="BC54" s="371">
        <f xml:space="preserve"> Time!BC$9</f>
        <v>46</v>
      </c>
      <c r="BD54" s="371">
        <f xml:space="preserve"> Time!BD$9</f>
        <v>47</v>
      </c>
      <c r="BE54" s="371">
        <f xml:space="preserve"> Time!BE$9</f>
        <v>48</v>
      </c>
      <c r="BF54" s="371">
        <f xml:space="preserve"> Time!BF$9</f>
        <v>49</v>
      </c>
      <c r="BG54" s="371">
        <f xml:space="preserve"> Time!BG$9</f>
        <v>50</v>
      </c>
      <c r="BH54" s="371">
        <f xml:space="preserve"> Time!BH$9</f>
        <v>51</v>
      </c>
      <c r="BI54" s="371">
        <f xml:space="preserve"> Time!BI$9</f>
        <v>52</v>
      </c>
      <c r="BJ54" s="371">
        <f xml:space="preserve"> Time!BJ$9</f>
        <v>53</v>
      </c>
      <c r="BK54" s="371">
        <f xml:space="preserve"> Time!BK$9</f>
        <v>54</v>
      </c>
      <c r="BL54" s="371">
        <f xml:space="preserve"> Time!BL$9</f>
        <v>55</v>
      </c>
      <c r="BM54" s="371">
        <f xml:space="preserve"> Time!BM$9</f>
        <v>56</v>
      </c>
      <c r="BN54" s="371">
        <f xml:space="preserve"> Time!BN$9</f>
        <v>57</v>
      </c>
      <c r="BO54" s="371">
        <f xml:space="preserve"> Time!BO$9</f>
        <v>58</v>
      </c>
      <c r="BP54" s="371">
        <f xml:space="preserve"> Time!BP$9</f>
        <v>59</v>
      </c>
      <c r="BQ54" s="371">
        <f xml:space="preserve"> Time!BQ$9</f>
        <v>60</v>
      </c>
      <c r="BR54" s="371">
        <f xml:space="preserve"> Time!BR$9</f>
        <v>61</v>
      </c>
      <c r="BS54" s="371">
        <f xml:space="preserve"> Time!BS$9</f>
        <v>62</v>
      </c>
      <c r="BT54" s="371">
        <f xml:space="preserve"> Time!BT$9</f>
        <v>63</v>
      </c>
      <c r="BU54" s="371">
        <f xml:space="preserve"> Time!BU$9</f>
        <v>64</v>
      </c>
      <c r="BV54" s="371">
        <f xml:space="preserve"> Time!BV$9</f>
        <v>65</v>
      </c>
      <c r="BW54" s="371">
        <f xml:space="preserve"> Time!BW$9</f>
        <v>66</v>
      </c>
      <c r="BX54" s="371">
        <f xml:space="preserve"> Time!BX$9</f>
        <v>67</v>
      </c>
      <c r="BY54" s="371">
        <f xml:space="preserve"> Time!BY$9</f>
        <v>68</v>
      </c>
      <c r="BZ54" s="371">
        <f xml:space="preserve"> Time!BZ$9</f>
        <v>69</v>
      </c>
      <c r="CA54" s="371">
        <f xml:space="preserve"> Time!CA$9</f>
        <v>70</v>
      </c>
      <c r="CB54" s="371">
        <f xml:space="preserve"> Time!CB$9</f>
        <v>71</v>
      </c>
      <c r="CC54" s="371">
        <f xml:space="preserve"> Time!CC$9</f>
        <v>72</v>
      </c>
      <c r="CD54" s="371">
        <f xml:space="preserve"> Time!CD$9</f>
        <v>73</v>
      </c>
      <c r="CE54" s="371">
        <f xml:space="preserve"> Time!CE$9</f>
        <v>74</v>
      </c>
      <c r="CF54" s="371">
        <f xml:space="preserve"> Time!CF$9</f>
        <v>75</v>
      </c>
      <c r="CG54" s="371">
        <f xml:space="preserve"> Time!CG$9</f>
        <v>76</v>
      </c>
      <c r="CH54" s="371">
        <f xml:space="preserve"> Time!CH$9</f>
        <v>77</v>
      </c>
      <c r="CI54" s="371">
        <f xml:space="preserve"> Time!CI$9</f>
        <v>78</v>
      </c>
      <c r="CJ54" s="371">
        <f xml:space="preserve"> Time!CJ$9</f>
        <v>79</v>
      </c>
      <c r="CK54" s="371">
        <f xml:space="preserve"> Time!CK$9</f>
        <v>80</v>
      </c>
      <c r="CL54" s="371">
        <f xml:space="preserve"> Time!CL$9</f>
        <v>81</v>
      </c>
      <c r="CM54" s="371">
        <f xml:space="preserve"> Time!CM$9</f>
        <v>82</v>
      </c>
      <c r="CN54" s="371">
        <f xml:space="preserve"> Time!CN$9</f>
        <v>83</v>
      </c>
      <c r="CO54" s="371">
        <f xml:space="preserve"> Time!CO$9</f>
        <v>84</v>
      </c>
      <c r="CP54" s="371">
        <f xml:space="preserve"> Time!CP$9</f>
        <v>85</v>
      </c>
      <c r="CQ54" s="371">
        <f xml:space="preserve"> Time!CQ$9</f>
        <v>86</v>
      </c>
      <c r="CR54" s="371">
        <f xml:space="preserve"> Time!CR$9</f>
        <v>87</v>
      </c>
      <c r="CS54" s="371">
        <f xml:space="preserve"> Time!CS$9</f>
        <v>88</v>
      </c>
      <c r="CT54" s="371">
        <f xml:space="preserve"> Time!CT$9</f>
        <v>89</v>
      </c>
      <c r="CU54" s="371">
        <f xml:space="preserve"> Time!CU$9</f>
        <v>90</v>
      </c>
      <c r="CV54" s="371">
        <f xml:space="preserve"> Time!CV$9</f>
        <v>91</v>
      </c>
      <c r="CW54" s="371">
        <f xml:space="preserve"> Time!CW$9</f>
        <v>92</v>
      </c>
      <c r="CX54" s="371">
        <f xml:space="preserve"> Time!CX$9</f>
        <v>93</v>
      </c>
      <c r="CY54" s="371">
        <f xml:space="preserve"> Time!CY$9</f>
        <v>94</v>
      </c>
      <c r="CZ54" s="371">
        <f xml:space="preserve"> Time!CZ$9</f>
        <v>95</v>
      </c>
      <c r="DA54" s="371">
        <f xml:space="preserve"> Time!DA$9</f>
        <v>96</v>
      </c>
      <c r="DB54" s="371">
        <f xml:space="preserve"> Time!DB$9</f>
        <v>97</v>
      </c>
      <c r="DC54" s="371">
        <f xml:space="preserve"> Time!DC$9</f>
        <v>98</v>
      </c>
      <c r="DD54" s="371">
        <f xml:space="preserve"> Time!DD$9</f>
        <v>99</v>
      </c>
      <c r="DE54" s="371">
        <f xml:space="preserve"> Time!DE$9</f>
        <v>100</v>
      </c>
      <c r="DF54" s="371">
        <f xml:space="preserve"> Time!DF$9</f>
        <v>101</v>
      </c>
      <c r="DG54" s="371">
        <f xml:space="preserve"> Time!DG$9</f>
        <v>102</v>
      </c>
      <c r="DH54" s="371">
        <f xml:space="preserve"> Time!DH$9</f>
        <v>103</v>
      </c>
      <c r="DI54" s="371">
        <f xml:space="preserve"> Time!DI$9</f>
        <v>104</v>
      </c>
      <c r="DJ54" s="371">
        <f xml:space="preserve"> Time!DJ$9</f>
        <v>105</v>
      </c>
    </row>
    <row r="55" spans="1:114" ht="14.4" x14ac:dyDescent="0.25">
      <c r="A55" s="7"/>
      <c r="B55" s="7"/>
      <c r="C55" s="8"/>
      <c r="D55" s="10"/>
      <c r="E55" s="394" t="str">
        <f t="shared" ref="E55:AJ55" si="30" xml:space="preserve"> E$30</f>
        <v>hanger capex addition</v>
      </c>
      <c r="F55" s="394">
        <f t="shared" si="30"/>
        <v>0</v>
      </c>
      <c r="G55" s="394" t="str">
        <f t="shared" si="30"/>
        <v>$ 000s</v>
      </c>
      <c r="H55" s="394">
        <f t="shared" si="30"/>
        <v>15000</v>
      </c>
      <c r="I55" s="394">
        <f t="shared" si="30"/>
        <v>0</v>
      </c>
      <c r="J55" s="394">
        <f t="shared" si="30"/>
        <v>0</v>
      </c>
      <c r="K55" s="394">
        <f t="shared" si="30"/>
        <v>0</v>
      </c>
      <c r="L55" s="394">
        <f t="shared" si="30"/>
        <v>0</v>
      </c>
      <c r="M55" s="394">
        <f t="shared" si="30"/>
        <v>0</v>
      </c>
      <c r="N55" s="394">
        <f t="shared" si="30"/>
        <v>0</v>
      </c>
      <c r="O55" s="394">
        <f t="shared" si="30"/>
        <v>0</v>
      </c>
      <c r="P55" s="394">
        <f t="shared" si="30"/>
        <v>0</v>
      </c>
      <c r="Q55" s="394">
        <f t="shared" si="30"/>
        <v>0</v>
      </c>
      <c r="R55" s="394">
        <f t="shared" si="30"/>
        <v>0</v>
      </c>
      <c r="S55" s="394">
        <f t="shared" si="30"/>
        <v>0</v>
      </c>
      <c r="T55" s="394">
        <f t="shared" si="30"/>
        <v>0</v>
      </c>
      <c r="U55" s="394">
        <f t="shared" si="30"/>
        <v>0</v>
      </c>
      <c r="V55" s="394">
        <f t="shared" si="30"/>
        <v>0</v>
      </c>
      <c r="W55" s="394">
        <f t="shared" si="30"/>
        <v>0</v>
      </c>
      <c r="X55" s="394">
        <f t="shared" si="30"/>
        <v>0</v>
      </c>
      <c r="Y55" s="394">
        <f t="shared" si="30"/>
        <v>0</v>
      </c>
      <c r="Z55" s="394">
        <f t="shared" si="30"/>
        <v>0</v>
      </c>
      <c r="AA55" s="394">
        <f t="shared" si="30"/>
        <v>0</v>
      </c>
      <c r="AB55" s="394">
        <f t="shared" si="30"/>
        <v>0</v>
      </c>
      <c r="AC55" s="394">
        <f t="shared" si="30"/>
        <v>0</v>
      </c>
      <c r="AD55" s="394">
        <f t="shared" si="30"/>
        <v>0</v>
      </c>
      <c r="AE55" s="394">
        <f t="shared" si="30"/>
        <v>0</v>
      </c>
      <c r="AF55" s="394">
        <f t="shared" si="30"/>
        <v>0</v>
      </c>
      <c r="AG55" s="394">
        <f t="shared" si="30"/>
        <v>15000</v>
      </c>
      <c r="AH55" s="394">
        <f t="shared" si="30"/>
        <v>0</v>
      </c>
      <c r="AI55" s="394">
        <f t="shared" si="30"/>
        <v>0</v>
      </c>
      <c r="AJ55" s="394">
        <f t="shared" si="30"/>
        <v>0</v>
      </c>
      <c r="AK55" s="394">
        <f t="shared" ref="AK55:BP55" si="31" xml:space="preserve"> AK$30</f>
        <v>0</v>
      </c>
      <c r="AL55" s="394">
        <f t="shared" si="31"/>
        <v>0</v>
      </c>
      <c r="AM55" s="394">
        <f t="shared" si="31"/>
        <v>0</v>
      </c>
      <c r="AN55" s="394">
        <f t="shared" si="31"/>
        <v>0</v>
      </c>
      <c r="AO55" s="394">
        <f t="shared" si="31"/>
        <v>0</v>
      </c>
      <c r="AP55" s="394">
        <f t="shared" si="31"/>
        <v>0</v>
      </c>
      <c r="AQ55" s="394">
        <f t="shared" si="31"/>
        <v>0</v>
      </c>
      <c r="AR55" s="394">
        <f t="shared" si="31"/>
        <v>0</v>
      </c>
      <c r="AS55" s="394">
        <f t="shared" si="31"/>
        <v>0</v>
      </c>
      <c r="AT55" s="394">
        <f t="shared" si="31"/>
        <v>0</v>
      </c>
      <c r="AU55" s="394">
        <f t="shared" si="31"/>
        <v>0</v>
      </c>
      <c r="AV55" s="394">
        <f t="shared" si="31"/>
        <v>0</v>
      </c>
      <c r="AW55" s="394">
        <f t="shared" si="31"/>
        <v>0</v>
      </c>
      <c r="AX55" s="394">
        <f t="shared" si="31"/>
        <v>0</v>
      </c>
      <c r="AY55" s="394">
        <f t="shared" si="31"/>
        <v>0</v>
      </c>
      <c r="AZ55" s="394">
        <f t="shared" si="31"/>
        <v>0</v>
      </c>
      <c r="BA55" s="394">
        <f t="shared" si="31"/>
        <v>0</v>
      </c>
      <c r="BB55" s="394">
        <f t="shared" si="31"/>
        <v>0</v>
      </c>
      <c r="BC55" s="394">
        <f t="shared" si="31"/>
        <v>0</v>
      </c>
      <c r="BD55" s="394">
        <f t="shared" si="31"/>
        <v>0</v>
      </c>
      <c r="BE55" s="394">
        <f t="shared" si="31"/>
        <v>0</v>
      </c>
      <c r="BF55" s="394">
        <f t="shared" si="31"/>
        <v>0</v>
      </c>
      <c r="BG55" s="394">
        <f t="shared" si="31"/>
        <v>0</v>
      </c>
      <c r="BH55" s="394">
        <f t="shared" si="31"/>
        <v>0</v>
      </c>
      <c r="BI55" s="394">
        <f t="shared" si="31"/>
        <v>0</v>
      </c>
      <c r="BJ55" s="394">
        <f t="shared" si="31"/>
        <v>0</v>
      </c>
      <c r="BK55" s="394">
        <f t="shared" si="31"/>
        <v>0</v>
      </c>
      <c r="BL55" s="394">
        <f t="shared" si="31"/>
        <v>0</v>
      </c>
      <c r="BM55" s="394">
        <f t="shared" si="31"/>
        <v>0</v>
      </c>
      <c r="BN55" s="394">
        <f t="shared" si="31"/>
        <v>0</v>
      </c>
      <c r="BO55" s="394">
        <f t="shared" si="31"/>
        <v>0</v>
      </c>
      <c r="BP55" s="394">
        <f t="shared" si="31"/>
        <v>0</v>
      </c>
      <c r="BQ55" s="394">
        <f t="shared" ref="BQ55:CV55" si="32" xml:space="preserve"> BQ$30</f>
        <v>0</v>
      </c>
      <c r="BR55" s="394">
        <f t="shared" si="32"/>
        <v>0</v>
      </c>
      <c r="BS55" s="394">
        <f t="shared" si="32"/>
        <v>0</v>
      </c>
      <c r="BT55" s="394">
        <f t="shared" si="32"/>
        <v>0</v>
      </c>
      <c r="BU55" s="394">
        <f t="shared" si="32"/>
        <v>0</v>
      </c>
      <c r="BV55" s="394">
        <f t="shared" si="32"/>
        <v>0</v>
      </c>
      <c r="BW55" s="394">
        <f t="shared" si="32"/>
        <v>0</v>
      </c>
      <c r="BX55" s="394">
        <f t="shared" si="32"/>
        <v>0</v>
      </c>
      <c r="BY55" s="394">
        <f t="shared" si="32"/>
        <v>0</v>
      </c>
      <c r="BZ55" s="394">
        <f t="shared" si="32"/>
        <v>0</v>
      </c>
      <c r="CA55" s="394">
        <f t="shared" si="32"/>
        <v>0</v>
      </c>
      <c r="CB55" s="394">
        <f t="shared" si="32"/>
        <v>0</v>
      </c>
      <c r="CC55" s="394">
        <f t="shared" si="32"/>
        <v>0</v>
      </c>
      <c r="CD55" s="394">
        <f t="shared" si="32"/>
        <v>0</v>
      </c>
      <c r="CE55" s="394">
        <f t="shared" si="32"/>
        <v>0</v>
      </c>
      <c r="CF55" s="394">
        <f t="shared" si="32"/>
        <v>0</v>
      </c>
      <c r="CG55" s="394">
        <f t="shared" si="32"/>
        <v>0</v>
      </c>
      <c r="CH55" s="394">
        <f t="shared" si="32"/>
        <v>0</v>
      </c>
      <c r="CI55" s="394">
        <f t="shared" si="32"/>
        <v>0</v>
      </c>
      <c r="CJ55" s="394">
        <f t="shared" si="32"/>
        <v>0</v>
      </c>
      <c r="CK55" s="394">
        <f t="shared" si="32"/>
        <v>0</v>
      </c>
      <c r="CL55" s="394">
        <f t="shared" si="32"/>
        <v>0</v>
      </c>
      <c r="CM55" s="394">
        <f t="shared" si="32"/>
        <v>0</v>
      </c>
      <c r="CN55" s="394">
        <f t="shared" si="32"/>
        <v>0</v>
      </c>
      <c r="CO55" s="394">
        <f t="shared" si="32"/>
        <v>0</v>
      </c>
      <c r="CP55" s="394">
        <f t="shared" si="32"/>
        <v>0</v>
      </c>
      <c r="CQ55" s="394">
        <f t="shared" si="32"/>
        <v>0</v>
      </c>
      <c r="CR55" s="394">
        <f t="shared" si="32"/>
        <v>0</v>
      </c>
      <c r="CS55" s="394">
        <f t="shared" si="32"/>
        <v>0</v>
      </c>
      <c r="CT55" s="394">
        <f t="shared" si="32"/>
        <v>0</v>
      </c>
      <c r="CU55" s="394">
        <f t="shared" si="32"/>
        <v>0</v>
      </c>
      <c r="CV55" s="394">
        <f t="shared" si="32"/>
        <v>0</v>
      </c>
      <c r="CW55" s="394">
        <f t="shared" ref="CW55:DJ55" si="33" xml:space="preserve"> CW$30</f>
        <v>0</v>
      </c>
      <c r="CX55" s="394">
        <f t="shared" si="33"/>
        <v>0</v>
      </c>
      <c r="CY55" s="394">
        <f t="shared" si="33"/>
        <v>0</v>
      </c>
      <c r="CZ55" s="394">
        <f t="shared" si="33"/>
        <v>0</v>
      </c>
      <c r="DA55" s="394">
        <f t="shared" si="33"/>
        <v>0</v>
      </c>
      <c r="DB55" s="394">
        <f t="shared" si="33"/>
        <v>0</v>
      </c>
      <c r="DC55" s="394">
        <f t="shared" si="33"/>
        <v>0</v>
      </c>
      <c r="DD55" s="394">
        <f t="shared" si="33"/>
        <v>0</v>
      </c>
      <c r="DE55" s="394">
        <f t="shared" si="33"/>
        <v>0</v>
      </c>
      <c r="DF55" s="394">
        <f t="shared" si="33"/>
        <v>0</v>
      </c>
      <c r="DG55" s="394">
        <f t="shared" si="33"/>
        <v>0</v>
      </c>
      <c r="DH55" s="394">
        <f t="shared" si="33"/>
        <v>0</v>
      </c>
      <c r="DI55" s="394">
        <f t="shared" si="33"/>
        <v>0</v>
      </c>
      <c r="DJ55" s="394">
        <f t="shared" si="33"/>
        <v>0</v>
      </c>
    </row>
    <row r="56" spans="1:114" s="124" customFormat="1" ht="14.4" x14ac:dyDescent="0.25">
      <c r="A56" s="120"/>
      <c r="B56" s="120"/>
      <c r="C56" s="121"/>
      <c r="D56" s="240"/>
      <c r="E56" s="123" t="s">
        <v>271</v>
      </c>
      <c r="F56" s="123"/>
      <c r="G56" s="123" t="str">
        <f>smu</f>
        <v>$ 000s</v>
      </c>
      <c r="H56" s="123">
        <f xml:space="preserve"> SUM(J56:DJ56)</f>
        <v>15000</v>
      </c>
      <c r="I56" s="123"/>
      <c r="J56" s="123">
        <f>SUMIF($J54:J54,J$44-$F53,$J55:J55)</f>
        <v>0</v>
      </c>
      <c r="K56" s="123">
        <f>SUMIF($J54:K54,K$44-$F53,$J55:K55)</f>
        <v>0</v>
      </c>
      <c r="L56" s="123">
        <f>SUMIF($J54:L54,L$44-$F53,$J55:L55)</f>
        <v>0</v>
      </c>
      <c r="M56" s="123">
        <f>SUMIF($J54:M54,M$44-$F53,$J55:M55)</f>
        <v>0</v>
      </c>
      <c r="N56" s="123">
        <f>SUMIF($J54:N54,N$44-$F53,$J55:N55)</f>
        <v>0</v>
      </c>
      <c r="O56" s="123">
        <f>SUMIF($J54:O54,O$44-$F53,$J55:O55)</f>
        <v>0</v>
      </c>
      <c r="P56" s="123">
        <f>SUMIF($J54:P54,P$44-$F53,$J55:P55)</f>
        <v>0</v>
      </c>
      <c r="Q56" s="123">
        <f>SUMIF($J54:Q54,Q$44-$F53,$J55:Q55)</f>
        <v>0</v>
      </c>
      <c r="R56" s="123">
        <f>SUMIF($J54:R54,R$44-$F53,$J55:R55)</f>
        <v>0</v>
      </c>
      <c r="S56" s="123">
        <f>SUMIF($J54:S54,S$44-$F53,$J55:S55)</f>
        <v>0</v>
      </c>
      <c r="T56" s="123">
        <f>SUMIF($J54:T54,T$44-$F53,$J55:T55)</f>
        <v>0</v>
      </c>
      <c r="U56" s="123">
        <f>SUMIF($J54:U54,U$44-$F53,$J55:U55)</f>
        <v>0</v>
      </c>
      <c r="V56" s="123">
        <f>SUMIF($J54:V54,V$44-$F53,$J55:V55)</f>
        <v>0</v>
      </c>
      <c r="W56" s="123">
        <f>SUMIF($J54:W54,W$44-$F53,$J55:W55)</f>
        <v>0</v>
      </c>
      <c r="X56" s="123">
        <f>SUMIF($J54:X54,X$44-$F53,$J55:X55)</f>
        <v>0</v>
      </c>
      <c r="Y56" s="123">
        <f>SUMIF($J54:Y54,Y$44-$F53,$J55:Y55)</f>
        <v>0</v>
      </c>
      <c r="Z56" s="123">
        <f>SUMIF($J54:Z54,Z$44-$F53,$J55:Z55)</f>
        <v>0</v>
      </c>
      <c r="AA56" s="123">
        <f>SUMIF($J54:AA54,AA$44-$F53,$J55:AA55)</f>
        <v>0</v>
      </c>
      <c r="AB56" s="123">
        <f>SUMIF($J54:AB54,AB$44-$F53,$J55:AB55)</f>
        <v>0</v>
      </c>
      <c r="AC56" s="123">
        <f>SUMIF($J54:AC54,AC$44-$F53,$J55:AC55)</f>
        <v>0</v>
      </c>
      <c r="AD56" s="123">
        <f>SUMIF($J54:AD54,AD$44-$F53,$J55:AD55)</f>
        <v>0</v>
      </c>
      <c r="AE56" s="123">
        <f>SUMIF($J54:AE54,AE$44-$F53,$J55:AE55)</f>
        <v>0</v>
      </c>
      <c r="AF56" s="123">
        <f>SUMIF($J54:AF54,AF$44-$F53,$J55:AF55)</f>
        <v>0</v>
      </c>
      <c r="AG56" s="123">
        <f>SUMIF($J54:AG54,AG$44-$F53,$J55:AG55)</f>
        <v>0</v>
      </c>
      <c r="AH56" s="123">
        <f>SUMIF($J54:AH54,AH$44-$F53,$J55:AH55)</f>
        <v>0</v>
      </c>
      <c r="AI56" s="123">
        <f>SUMIF($J54:AI54,AI$44-$F53,$J55:AI55)</f>
        <v>0</v>
      </c>
      <c r="AJ56" s="123">
        <f>SUMIF($J54:AJ54,AJ$44-$F53,$J55:AJ55)</f>
        <v>0</v>
      </c>
      <c r="AK56" s="123">
        <f>SUMIF($J54:AK54,AK$44-$F53,$J55:AK55)</f>
        <v>0</v>
      </c>
      <c r="AL56" s="123">
        <f>SUMIF($J54:AL54,AL$44-$F53,$J55:AL55)</f>
        <v>0</v>
      </c>
      <c r="AM56" s="123">
        <f>SUMIF($J54:AM54,AM$44-$F53,$J55:AM55)</f>
        <v>0</v>
      </c>
      <c r="AN56" s="123">
        <f>SUMIF($J54:AN54,AN$44-$F53,$J55:AN55)</f>
        <v>0</v>
      </c>
      <c r="AO56" s="123">
        <f>SUMIF($J54:AO54,AO$44-$F53,$J55:AO55)</f>
        <v>0</v>
      </c>
      <c r="AP56" s="123">
        <f>SUMIF($J54:AP54,AP$44-$F53,$J55:AP55)</f>
        <v>0</v>
      </c>
      <c r="AQ56" s="123">
        <f>SUMIF($J54:AQ54,AQ$44-$F53,$J55:AQ55)</f>
        <v>0</v>
      </c>
      <c r="AR56" s="123">
        <f>SUMIF($J54:AR54,AR$44-$F53,$J55:AR55)</f>
        <v>0</v>
      </c>
      <c r="AS56" s="123">
        <f>SUMIF($J54:AS54,AS$44-$F53,$J55:AS55)</f>
        <v>0</v>
      </c>
      <c r="AT56" s="123">
        <f>SUMIF($J54:AT54,AT$44-$F53,$J55:AT55)</f>
        <v>0</v>
      </c>
      <c r="AU56" s="123">
        <f>SUMIF($J54:AU54,AU$44-$F53,$J55:AU55)</f>
        <v>0</v>
      </c>
      <c r="AV56" s="123">
        <f>SUMIF($J54:AV54,AV$44-$F53,$J55:AV55)</f>
        <v>0</v>
      </c>
      <c r="AW56" s="123">
        <f>SUMIF($J54:AW54,AW$44-$F53,$J55:AW55)</f>
        <v>0</v>
      </c>
      <c r="AX56" s="123">
        <f>SUMIF($J54:AX54,AX$44-$F53,$J55:AX55)</f>
        <v>0</v>
      </c>
      <c r="AY56" s="123">
        <f>SUMIF($J54:AY54,AY$44-$F53,$J55:AY55)</f>
        <v>0</v>
      </c>
      <c r="AZ56" s="123">
        <f>SUMIF($J54:AZ54,AZ$44-$F53,$J55:AZ55)</f>
        <v>0</v>
      </c>
      <c r="BA56" s="123">
        <f>SUMIF($J54:BA54,BA$44-$F53,$J55:BA55)</f>
        <v>0</v>
      </c>
      <c r="BB56" s="123">
        <f>SUMIF($J54:BB54,BB$44-$F53,$J55:BB55)</f>
        <v>0</v>
      </c>
      <c r="BC56" s="123">
        <f>SUMIF($J54:BC54,BC$44-$F53,$J55:BC55)</f>
        <v>0</v>
      </c>
      <c r="BD56" s="123">
        <f>SUMIF($J54:BD54,BD$44-$F53,$J55:BD55)</f>
        <v>0</v>
      </c>
      <c r="BE56" s="123">
        <f>SUMIF($J54:BE54,BE$44-$F53,$J55:BE55)</f>
        <v>0</v>
      </c>
      <c r="BF56" s="123">
        <f>SUMIF($J54:BF54,BF$44-$F53,$J55:BF55)</f>
        <v>0</v>
      </c>
      <c r="BG56" s="123">
        <f>SUMIF($J54:BG54,BG$44-$F53,$J55:BG55)</f>
        <v>0</v>
      </c>
      <c r="BH56" s="123">
        <f>SUMIF($J54:BH54,BH$44-$F53,$J55:BH55)</f>
        <v>0</v>
      </c>
      <c r="BI56" s="123">
        <f>SUMIF($J54:BI54,BI$44-$F53,$J55:BI55)</f>
        <v>0</v>
      </c>
      <c r="BJ56" s="123">
        <f>SUMIF($J54:BJ54,BJ$44-$F53,$J55:BJ55)</f>
        <v>0</v>
      </c>
      <c r="BK56" s="123">
        <f>SUMIF($J54:BK54,BK$44-$F53,$J55:BK55)</f>
        <v>0</v>
      </c>
      <c r="BL56" s="123">
        <f>SUMIF($J54:BL54,BL$44-$F53,$J55:BL55)</f>
        <v>0</v>
      </c>
      <c r="BM56" s="123">
        <f>SUMIF($J54:BM54,BM$44-$F53,$J55:BM55)</f>
        <v>0</v>
      </c>
      <c r="BN56" s="123">
        <f>SUMIF($J54:BN54,BN$44-$F53,$J55:BN55)</f>
        <v>0</v>
      </c>
      <c r="BO56" s="123">
        <f>SUMIF($J54:BO54,BO$44-$F53,$J55:BO55)</f>
        <v>0</v>
      </c>
      <c r="BP56" s="123">
        <f>SUMIF($J54:BP54,BP$44-$F53,$J55:BP55)</f>
        <v>0</v>
      </c>
      <c r="BQ56" s="123">
        <f>SUMIF($J54:BQ54,BQ$44-$F53,$J55:BQ55)</f>
        <v>0</v>
      </c>
      <c r="BR56" s="123">
        <f>SUMIF($J54:BR54,BR$44-$F53,$J55:BR55)</f>
        <v>0</v>
      </c>
      <c r="BS56" s="123">
        <f>SUMIF($J54:BS54,BS$44-$F53,$J55:BS55)</f>
        <v>0</v>
      </c>
      <c r="BT56" s="123">
        <f>SUMIF($J54:BT54,BT$44-$F53,$J55:BT55)</f>
        <v>0</v>
      </c>
      <c r="BU56" s="123">
        <f>SUMIF($J54:BU54,BU$44-$F53,$J55:BU55)</f>
        <v>0</v>
      </c>
      <c r="BV56" s="123">
        <f>SUMIF($J54:BV54,BV$44-$F53,$J55:BV55)</f>
        <v>0</v>
      </c>
      <c r="BW56" s="123">
        <f>SUMIF($J54:BW54,BW$44-$F53,$J55:BW55)</f>
        <v>0</v>
      </c>
      <c r="BX56" s="123">
        <f>SUMIF($J54:BX54,BX$44-$F53,$J55:BX55)</f>
        <v>0</v>
      </c>
      <c r="BY56" s="123">
        <f>SUMIF($J54:BY54,BY$44-$F53,$J55:BY55)</f>
        <v>0</v>
      </c>
      <c r="BZ56" s="123">
        <f>SUMIF($J54:BZ54,BZ$44-$F53,$J55:BZ55)</f>
        <v>0</v>
      </c>
      <c r="CA56" s="123">
        <f>SUMIF($J54:CA54,CA$44-$F53,$J55:CA55)</f>
        <v>0</v>
      </c>
      <c r="CB56" s="123">
        <f>SUMIF($J54:CB54,CB$44-$F53,$J55:CB55)</f>
        <v>0</v>
      </c>
      <c r="CC56" s="123">
        <f>SUMIF($J54:CC54,CC$44-$F53,$J55:CC55)</f>
        <v>0</v>
      </c>
      <c r="CD56" s="123">
        <f>SUMIF($J54:CD54,CD$44-$F53,$J55:CD55)</f>
        <v>0</v>
      </c>
      <c r="CE56" s="123">
        <f>SUMIF($J54:CE54,CE$44-$F53,$J55:CE55)</f>
        <v>0</v>
      </c>
      <c r="CF56" s="123">
        <f>SUMIF($J54:CF54,CF$44-$F53,$J55:CF55)</f>
        <v>0</v>
      </c>
      <c r="CG56" s="123">
        <f>SUMIF($J54:CG54,CG$44-$F53,$J55:CG55)</f>
        <v>0</v>
      </c>
      <c r="CH56" s="123">
        <f>SUMIF($J54:CH54,CH$44-$F53,$J55:CH55)</f>
        <v>0</v>
      </c>
      <c r="CI56" s="123">
        <f>SUMIF($J54:CI54,CI$44-$F53,$J55:CI55)</f>
        <v>0</v>
      </c>
      <c r="CJ56" s="123">
        <f>SUMIF($J54:CJ54,CJ$44-$F53,$J55:CJ55)</f>
        <v>0</v>
      </c>
      <c r="CK56" s="123">
        <f>SUMIF($J54:CK54,CK$44-$F53,$J55:CK55)</f>
        <v>0</v>
      </c>
      <c r="CL56" s="123">
        <f>SUMIF($J54:CL54,CL$44-$F53,$J55:CL55)</f>
        <v>0</v>
      </c>
      <c r="CM56" s="123">
        <f>SUMIF($J54:CM54,CM$44-$F53,$J55:CM55)</f>
        <v>0</v>
      </c>
      <c r="CN56" s="123">
        <f>SUMIF($J54:CN54,CN$44-$F53,$J55:CN55)</f>
        <v>0</v>
      </c>
      <c r="CO56" s="123">
        <f>SUMIF($J54:CO54,CO$44-$F53,$J55:CO55)</f>
        <v>0</v>
      </c>
      <c r="CP56" s="123">
        <f>SUMIF($J54:CP54,CP$44-$F53,$J55:CP55)</f>
        <v>0</v>
      </c>
      <c r="CQ56" s="123">
        <f>SUMIF($J54:CQ54,CQ$44-$F53,$J55:CQ55)</f>
        <v>0</v>
      </c>
      <c r="CR56" s="123">
        <f>SUMIF($J54:CR54,CR$44-$F53,$J55:CR55)</f>
        <v>0</v>
      </c>
      <c r="CS56" s="123">
        <f>SUMIF($J54:CS54,CS$44-$F53,$J55:CS55)</f>
        <v>0</v>
      </c>
      <c r="CT56" s="123">
        <f>SUMIF($J54:CT54,CT$44-$F53,$J55:CT55)</f>
        <v>0</v>
      </c>
      <c r="CU56" s="123">
        <f>SUMIF($J54:CU54,CU$44-$F53,$J55:CU55)</f>
        <v>0</v>
      </c>
      <c r="CV56" s="123">
        <f>SUMIF($J54:CV54,CV$44-$F53,$J55:CV55)</f>
        <v>0</v>
      </c>
      <c r="CW56" s="123">
        <f>SUMIF($J54:CW54,CW$44-$F53,$J55:CW55)</f>
        <v>0</v>
      </c>
      <c r="CX56" s="123">
        <f>SUMIF($J54:CX54,CX$44-$F53,$J55:CX55)</f>
        <v>0</v>
      </c>
      <c r="CY56" s="123">
        <f>SUMIF($J54:CY54,CY$44-$F53,$J55:CY55)</f>
        <v>0</v>
      </c>
      <c r="CZ56" s="123">
        <f>SUMIF($J54:CZ54,CZ$44-$F53,$J55:CZ55)</f>
        <v>0</v>
      </c>
      <c r="DA56" s="123">
        <f>SUMIF($J54:DA54,DA$44-$F53,$J55:DA55)</f>
        <v>0</v>
      </c>
      <c r="DB56" s="123">
        <f>SUMIF($J54:DB54,DB$44-$F53,$J55:DB55)</f>
        <v>0</v>
      </c>
      <c r="DC56" s="123">
        <f>SUMIF($J54:DC54,DC$44-$F53,$J55:DC55)</f>
        <v>0</v>
      </c>
      <c r="DD56" s="123">
        <f>SUMIF($J54:DD54,DD$44-$F53,$J55:DD55)</f>
        <v>0</v>
      </c>
      <c r="DE56" s="123">
        <f>SUMIF($J54:DE54,DE$44-$F53,$J55:DE55)</f>
        <v>15000</v>
      </c>
      <c r="DF56" s="123">
        <f>SUMIF($J54:DF54,DF$44-$F53,$J55:DF55)</f>
        <v>0</v>
      </c>
      <c r="DG56" s="123">
        <f>SUMIF($J54:DG54,DG$44-$F53,$J55:DG55)</f>
        <v>0</v>
      </c>
      <c r="DH56" s="123">
        <f>SUMIF($J54:DH54,DH$44-$F53,$J55:DH55)</f>
        <v>0</v>
      </c>
      <c r="DI56" s="123">
        <f>SUMIF($J54:DI54,DI$44-$F53,$J55:DI55)</f>
        <v>0</v>
      </c>
      <c r="DJ56" s="123">
        <f>SUMIF($J54:DJ54,DJ$44-$F53,$J55:DJ55)</f>
        <v>0</v>
      </c>
    </row>
    <row r="57" spans="1:114" ht="14.4" x14ac:dyDescent="0.25">
      <c r="A57" s="19"/>
      <c r="B57" s="19"/>
      <c r="C57" s="20"/>
      <c r="D57" s="22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38"/>
      <c r="CH57" s="38"/>
      <c r="CI57" s="38"/>
      <c r="CJ57" s="38"/>
      <c r="CK57" s="38"/>
      <c r="CL57" s="38"/>
      <c r="CM57" s="38"/>
      <c r="CN57" s="38"/>
      <c r="CO57" s="38"/>
      <c r="CP57" s="38"/>
      <c r="CQ57" s="38"/>
      <c r="CR57" s="38"/>
      <c r="CS57" s="38"/>
      <c r="CT57" s="38"/>
      <c r="CU57" s="38"/>
      <c r="CV57" s="38"/>
      <c r="CW57" s="38"/>
      <c r="CX57" s="38"/>
      <c r="CY57" s="38"/>
      <c r="CZ57" s="38"/>
      <c r="DA57" s="38"/>
      <c r="DB57" s="38"/>
      <c r="DC57" s="38"/>
      <c r="DD57" s="38"/>
      <c r="DE57" s="38"/>
      <c r="DF57" s="38"/>
      <c r="DG57" s="38"/>
      <c r="DH57" s="38"/>
      <c r="DI57" s="38"/>
      <c r="DJ57" s="38"/>
    </row>
    <row r="58" spans="1:114" ht="14.4" x14ac:dyDescent="0.25">
      <c r="A58" s="7"/>
      <c r="B58" s="7"/>
      <c r="C58" s="8"/>
      <c r="D58" s="10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69"/>
      <c r="AJ58" s="69"/>
      <c r="AK58" s="69"/>
      <c r="AL58" s="69"/>
      <c r="AM58" s="69"/>
      <c r="AN58" s="69"/>
      <c r="AO58" s="69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  <c r="BM58" s="69"/>
      <c r="BN58" s="69"/>
      <c r="BO58" s="69"/>
      <c r="BP58" s="69"/>
      <c r="BQ58" s="69"/>
      <c r="BR58" s="69"/>
      <c r="BS58" s="69"/>
      <c r="BT58" s="69"/>
      <c r="BU58" s="69"/>
      <c r="BV58" s="69"/>
      <c r="BW58" s="69"/>
      <c r="BX58" s="69"/>
      <c r="BY58" s="69"/>
      <c r="BZ58" s="69"/>
      <c r="CA58" s="69"/>
      <c r="CB58" s="69"/>
      <c r="CC58" s="69"/>
      <c r="CD58" s="69"/>
      <c r="CE58" s="69"/>
      <c r="CF58" s="69"/>
      <c r="CG58" s="69"/>
      <c r="CH58" s="69"/>
      <c r="CI58" s="69"/>
      <c r="CJ58" s="69"/>
      <c r="CK58" s="69"/>
      <c r="CL58" s="69"/>
      <c r="CM58" s="69"/>
      <c r="CN58" s="69"/>
      <c r="CO58" s="69"/>
      <c r="CP58" s="69"/>
      <c r="CQ58" s="69"/>
      <c r="CR58" s="69"/>
      <c r="CS58" s="69"/>
      <c r="CT58" s="69"/>
      <c r="CU58" s="69"/>
      <c r="CV58" s="69"/>
      <c r="CW58" s="69"/>
      <c r="CX58" s="69"/>
      <c r="CY58" s="69"/>
      <c r="CZ58" s="69"/>
      <c r="DA58" s="69"/>
      <c r="DB58" s="69"/>
      <c r="DC58" s="69"/>
      <c r="DD58" s="69"/>
      <c r="DE58" s="69"/>
      <c r="DF58" s="69"/>
      <c r="DG58" s="69"/>
      <c r="DH58" s="69"/>
      <c r="DI58" s="69"/>
      <c r="DJ58" s="69"/>
    </row>
    <row r="59" spans="1:114" ht="14.4" x14ac:dyDescent="0.25">
      <c r="A59" s="19" t="s">
        <v>274</v>
      </c>
      <c r="B59" s="19"/>
      <c r="C59" s="20"/>
      <c r="D59" s="22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8"/>
      <c r="CG59" s="38"/>
      <c r="CH59" s="38"/>
      <c r="CI59" s="38"/>
      <c r="CJ59" s="38"/>
      <c r="CK59" s="38"/>
      <c r="CL59" s="38"/>
      <c r="CM59" s="38"/>
      <c r="CN59" s="38"/>
      <c r="CO59" s="38"/>
      <c r="CP59" s="38"/>
      <c r="CQ59" s="38"/>
      <c r="CR59" s="38"/>
      <c r="CS59" s="38"/>
      <c r="CT59" s="38"/>
      <c r="CU59" s="38"/>
      <c r="CV59" s="38"/>
      <c r="CW59" s="38"/>
      <c r="CX59" s="38"/>
      <c r="CY59" s="38"/>
      <c r="CZ59" s="38"/>
      <c r="DA59" s="38"/>
      <c r="DB59" s="38"/>
      <c r="DC59" s="38"/>
      <c r="DD59" s="38"/>
      <c r="DE59" s="38"/>
      <c r="DF59" s="38"/>
      <c r="DG59" s="38"/>
      <c r="DH59" s="38"/>
      <c r="DI59" s="38"/>
      <c r="DJ59" s="38"/>
    </row>
    <row r="60" spans="1:114" ht="14.4" x14ac:dyDescent="0.25">
      <c r="A60" s="19"/>
      <c r="B60" s="19"/>
      <c r="C60" s="20"/>
      <c r="D60" s="22"/>
      <c r="E60" s="38" t="s">
        <v>272</v>
      </c>
      <c r="F60" s="38"/>
      <c r="G60" s="38" t="str">
        <f>smu</f>
        <v>$ 000s</v>
      </c>
      <c r="H60" s="38"/>
      <c r="I60" s="38"/>
      <c r="J60" s="22">
        <f t="shared" ref="J60:AO60" si="34">I63</f>
        <v>0</v>
      </c>
      <c r="K60" s="22">
        <f t="shared" si="34"/>
        <v>0</v>
      </c>
      <c r="L60" s="22">
        <f t="shared" si="34"/>
        <v>0</v>
      </c>
      <c r="M60" s="22">
        <f t="shared" si="34"/>
        <v>0</v>
      </c>
      <c r="N60" s="22">
        <f t="shared" si="34"/>
        <v>0</v>
      </c>
      <c r="O60" s="22">
        <f t="shared" si="34"/>
        <v>0</v>
      </c>
      <c r="P60" s="22">
        <f t="shared" si="34"/>
        <v>0</v>
      </c>
      <c r="Q60" s="22">
        <f t="shared" si="34"/>
        <v>0</v>
      </c>
      <c r="R60" s="22">
        <f t="shared" si="34"/>
        <v>0</v>
      </c>
      <c r="S60" s="22">
        <f t="shared" si="34"/>
        <v>0</v>
      </c>
      <c r="T60" s="22">
        <f t="shared" si="34"/>
        <v>0</v>
      </c>
      <c r="U60" s="22">
        <f t="shared" si="34"/>
        <v>0</v>
      </c>
      <c r="V60" s="22">
        <f t="shared" si="34"/>
        <v>0</v>
      </c>
      <c r="W60" s="22">
        <f t="shared" si="34"/>
        <v>0</v>
      </c>
      <c r="X60" s="22">
        <f t="shared" si="34"/>
        <v>0</v>
      </c>
      <c r="Y60" s="22">
        <f t="shared" si="34"/>
        <v>0</v>
      </c>
      <c r="Z60" s="22">
        <f t="shared" si="34"/>
        <v>3000</v>
      </c>
      <c r="AA60" s="22">
        <f t="shared" si="34"/>
        <v>3000</v>
      </c>
      <c r="AB60" s="22">
        <f t="shared" si="34"/>
        <v>3000</v>
      </c>
      <c r="AC60" s="22">
        <f t="shared" si="34"/>
        <v>3000</v>
      </c>
      <c r="AD60" s="22">
        <f t="shared" si="34"/>
        <v>5000</v>
      </c>
      <c r="AE60" s="22">
        <f t="shared" si="34"/>
        <v>5000</v>
      </c>
      <c r="AF60" s="22">
        <f t="shared" si="34"/>
        <v>5000</v>
      </c>
      <c r="AG60" s="22">
        <f t="shared" si="34"/>
        <v>5000</v>
      </c>
      <c r="AH60" s="22">
        <f t="shared" si="34"/>
        <v>6000</v>
      </c>
      <c r="AI60" s="22">
        <f t="shared" si="34"/>
        <v>6000</v>
      </c>
      <c r="AJ60" s="22">
        <f t="shared" si="34"/>
        <v>6000</v>
      </c>
      <c r="AK60" s="22">
        <f t="shared" si="34"/>
        <v>6000</v>
      </c>
      <c r="AL60" s="22">
        <f t="shared" si="34"/>
        <v>7500</v>
      </c>
      <c r="AM60" s="22">
        <f t="shared" si="34"/>
        <v>7500</v>
      </c>
      <c r="AN60" s="22">
        <f t="shared" si="34"/>
        <v>7500</v>
      </c>
      <c r="AO60" s="22">
        <f t="shared" si="34"/>
        <v>7500</v>
      </c>
      <c r="AP60" s="22">
        <f t="shared" ref="AP60:BU60" si="35">AO63</f>
        <v>8000</v>
      </c>
      <c r="AQ60" s="22">
        <f t="shared" si="35"/>
        <v>8000</v>
      </c>
      <c r="AR60" s="22">
        <f t="shared" si="35"/>
        <v>8000</v>
      </c>
      <c r="AS60" s="22">
        <f t="shared" si="35"/>
        <v>8000</v>
      </c>
      <c r="AT60" s="22">
        <f t="shared" si="35"/>
        <v>8500</v>
      </c>
      <c r="AU60" s="22">
        <f t="shared" si="35"/>
        <v>8500</v>
      </c>
      <c r="AV60" s="22">
        <f t="shared" si="35"/>
        <v>8500</v>
      </c>
      <c r="AW60" s="22">
        <f t="shared" si="35"/>
        <v>8500</v>
      </c>
      <c r="AX60" s="22">
        <f t="shared" si="35"/>
        <v>10500</v>
      </c>
      <c r="AY60" s="22">
        <f t="shared" si="35"/>
        <v>10500</v>
      </c>
      <c r="AZ60" s="22">
        <f t="shared" si="35"/>
        <v>10500</v>
      </c>
      <c r="BA60" s="22">
        <f t="shared" si="35"/>
        <v>10500</v>
      </c>
      <c r="BB60" s="22">
        <f t="shared" si="35"/>
        <v>7500</v>
      </c>
      <c r="BC60" s="22">
        <f t="shared" si="35"/>
        <v>7500</v>
      </c>
      <c r="BD60" s="22">
        <f t="shared" si="35"/>
        <v>7500</v>
      </c>
      <c r="BE60" s="22">
        <f t="shared" si="35"/>
        <v>7500</v>
      </c>
      <c r="BF60" s="22">
        <f t="shared" si="35"/>
        <v>5500</v>
      </c>
      <c r="BG60" s="22">
        <f t="shared" si="35"/>
        <v>5500</v>
      </c>
      <c r="BH60" s="22">
        <f t="shared" si="35"/>
        <v>5500</v>
      </c>
      <c r="BI60" s="22">
        <f t="shared" si="35"/>
        <v>5500</v>
      </c>
      <c r="BJ60" s="22">
        <f t="shared" si="35"/>
        <v>4500</v>
      </c>
      <c r="BK60" s="22">
        <f t="shared" si="35"/>
        <v>4500</v>
      </c>
      <c r="BL60" s="22">
        <f t="shared" si="35"/>
        <v>4500</v>
      </c>
      <c r="BM60" s="22">
        <f t="shared" si="35"/>
        <v>4500</v>
      </c>
      <c r="BN60" s="22">
        <f t="shared" si="35"/>
        <v>3000</v>
      </c>
      <c r="BO60" s="22">
        <f t="shared" si="35"/>
        <v>3000</v>
      </c>
      <c r="BP60" s="22">
        <f t="shared" si="35"/>
        <v>3000</v>
      </c>
      <c r="BQ60" s="22">
        <f t="shared" si="35"/>
        <v>3000</v>
      </c>
      <c r="BR60" s="22">
        <f t="shared" si="35"/>
        <v>2500</v>
      </c>
      <c r="BS60" s="22">
        <f t="shared" si="35"/>
        <v>2500</v>
      </c>
      <c r="BT60" s="22">
        <f t="shared" si="35"/>
        <v>2500</v>
      </c>
      <c r="BU60" s="22">
        <f t="shared" si="35"/>
        <v>2500</v>
      </c>
      <c r="BV60" s="22">
        <f t="shared" ref="BV60:DA60" si="36">BU63</f>
        <v>2000</v>
      </c>
      <c r="BW60" s="22">
        <f t="shared" si="36"/>
        <v>2000</v>
      </c>
      <c r="BX60" s="22">
        <f t="shared" si="36"/>
        <v>2000</v>
      </c>
      <c r="BY60" s="22">
        <f t="shared" si="36"/>
        <v>2000</v>
      </c>
      <c r="BZ60" s="22">
        <f t="shared" si="36"/>
        <v>0</v>
      </c>
      <c r="CA60" s="22">
        <f t="shared" si="36"/>
        <v>0</v>
      </c>
      <c r="CB60" s="22">
        <f t="shared" si="36"/>
        <v>0</v>
      </c>
      <c r="CC60" s="22">
        <f t="shared" si="36"/>
        <v>0</v>
      </c>
      <c r="CD60" s="22">
        <f t="shared" si="36"/>
        <v>0</v>
      </c>
      <c r="CE60" s="22">
        <f t="shared" si="36"/>
        <v>0</v>
      </c>
      <c r="CF60" s="22">
        <f t="shared" si="36"/>
        <v>0</v>
      </c>
      <c r="CG60" s="22">
        <f t="shared" si="36"/>
        <v>0</v>
      </c>
      <c r="CH60" s="22">
        <f t="shared" si="36"/>
        <v>0</v>
      </c>
      <c r="CI60" s="22">
        <f t="shared" si="36"/>
        <v>0</v>
      </c>
      <c r="CJ60" s="22">
        <f t="shared" si="36"/>
        <v>0</v>
      </c>
      <c r="CK60" s="22">
        <f t="shared" si="36"/>
        <v>0</v>
      </c>
      <c r="CL60" s="22">
        <f t="shared" si="36"/>
        <v>0</v>
      </c>
      <c r="CM60" s="22">
        <f t="shared" si="36"/>
        <v>0</v>
      </c>
      <c r="CN60" s="22">
        <f t="shared" si="36"/>
        <v>0</v>
      </c>
      <c r="CO60" s="22">
        <f t="shared" si="36"/>
        <v>0</v>
      </c>
      <c r="CP60" s="22">
        <f t="shared" si="36"/>
        <v>0</v>
      </c>
      <c r="CQ60" s="22">
        <f t="shared" si="36"/>
        <v>0</v>
      </c>
      <c r="CR60" s="22">
        <f t="shared" si="36"/>
        <v>0</v>
      </c>
      <c r="CS60" s="22">
        <f t="shared" si="36"/>
        <v>0</v>
      </c>
      <c r="CT60" s="22">
        <f t="shared" si="36"/>
        <v>0</v>
      </c>
      <c r="CU60" s="22">
        <f t="shared" si="36"/>
        <v>0</v>
      </c>
      <c r="CV60" s="22">
        <f t="shared" si="36"/>
        <v>0</v>
      </c>
      <c r="CW60" s="22">
        <f t="shared" si="36"/>
        <v>0</v>
      </c>
      <c r="CX60" s="22">
        <f t="shared" si="36"/>
        <v>0</v>
      </c>
      <c r="CY60" s="22">
        <f t="shared" si="36"/>
        <v>0</v>
      </c>
      <c r="CZ60" s="22">
        <f t="shared" si="36"/>
        <v>0</v>
      </c>
      <c r="DA60" s="22">
        <f t="shared" si="36"/>
        <v>0</v>
      </c>
      <c r="DB60" s="22">
        <f t="shared" ref="DB60:DJ60" si="37">DA63</f>
        <v>0</v>
      </c>
      <c r="DC60" s="22">
        <f t="shared" si="37"/>
        <v>0</v>
      </c>
      <c r="DD60" s="22">
        <f t="shared" si="37"/>
        <v>0</v>
      </c>
      <c r="DE60" s="22">
        <f t="shared" si="37"/>
        <v>0</v>
      </c>
      <c r="DF60" s="22">
        <f t="shared" si="37"/>
        <v>0</v>
      </c>
      <c r="DG60" s="22">
        <f t="shared" si="37"/>
        <v>0</v>
      </c>
      <c r="DH60" s="22">
        <f t="shared" si="37"/>
        <v>0</v>
      </c>
      <c r="DI60" s="22">
        <f t="shared" si="37"/>
        <v>0</v>
      </c>
      <c r="DJ60" s="22">
        <f t="shared" si="37"/>
        <v>0</v>
      </c>
    </row>
    <row r="61" spans="1:114" ht="14.4" x14ac:dyDescent="0.25">
      <c r="A61" s="7"/>
      <c r="B61" s="7"/>
      <c r="C61" s="8"/>
      <c r="D61" s="10"/>
      <c r="E61" s="394" t="str">
        <f t="shared" ref="E61" si="38" xml:space="preserve"> E$24</f>
        <v>Capital Addition</v>
      </c>
      <c r="F61" s="394">
        <f t="shared" ref="F61" si="39" xml:space="preserve"> F$24</f>
        <v>0</v>
      </c>
      <c r="G61" s="394" t="str">
        <f t="shared" ref="G61" si="40" xml:space="preserve"> G$24</f>
        <v>$ 000s</v>
      </c>
      <c r="H61" s="394">
        <f t="shared" ref="H61" si="41" xml:space="preserve"> H$24</f>
        <v>10500</v>
      </c>
      <c r="I61" s="394">
        <f t="shared" ref="I61" si="42" xml:space="preserve"> I$24</f>
        <v>0</v>
      </c>
      <c r="J61" s="394">
        <f t="shared" ref="J61:AO61" si="43" xml:space="preserve"> J$24</f>
        <v>0</v>
      </c>
      <c r="K61" s="394">
        <f t="shared" si="43"/>
        <v>0</v>
      </c>
      <c r="L61" s="394">
        <f t="shared" si="43"/>
        <v>0</v>
      </c>
      <c r="M61" s="394">
        <f t="shared" si="43"/>
        <v>0</v>
      </c>
      <c r="N61" s="394">
        <f t="shared" si="43"/>
        <v>0</v>
      </c>
      <c r="O61" s="394">
        <f t="shared" si="43"/>
        <v>0</v>
      </c>
      <c r="P61" s="394">
        <f t="shared" si="43"/>
        <v>0</v>
      </c>
      <c r="Q61" s="394">
        <f t="shared" si="43"/>
        <v>0</v>
      </c>
      <c r="R61" s="394">
        <f t="shared" si="43"/>
        <v>0</v>
      </c>
      <c r="S61" s="394">
        <f t="shared" si="43"/>
        <v>0</v>
      </c>
      <c r="T61" s="394">
        <f t="shared" si="43"/>
        <v>0</v>
      </c>
      <c r="U61" s="394">
        <f t="shared" si="43"/>
        <v>0</v>
      </c>
      <c r="V61" s="394">
        <f t="shared" si="43"/>
        <v>0</v>
      </c>
      <c r="W61" s="394">
        <f t="shared" si="43"/>
        <v>0</v>
      </c>
      <c r="X61" s="394">
        <f t="shared" si="43"/>
        <v>0</v>
      </c>
      <c r="Y61" s="394">
        <f t="shared" si="43"/>
        <v>3000</v>
      </c>
      <c r="Z61" s="394">
        <f t="shared" si="43"/>
        <v>0</v>
      </c>
      <c r="AA61" s="394">
        <f t="shared" si="43"/>
        <v>0</v>
      </c>
      <c r="AB61" s="394">
        <f t="shared" si="43"/>
        <v>0</v>
      </c>
      <c r="AC61" s="394">
        <f t="shared" si="43"/>
        <v>2000</v>
      </c>
      <c r="AD61" s="394">
        <f t="shared" si="43"/>
        <v>0</v>
      </c>
      <c r="AE61" s="394">
        <f t="shared" si="43"/>
        <v>0</v>
      </c>
      <c r="AF61" s="394">
        <f t="shared" si="43"/>
        <v>0</v>
      </c>
      <c r="AG61" s="394">
        <f t="shared" si="43"/>
        <v>1000</v>
      </c>
      <c r="AH61" s="394">
        <f t="shared" si="43"/>
        <v>0</v>
      </c>
      <c r="AI61" s="394">
        <f t="shared" si="43"/>
        <v>0</v>
      </c>
      <c r="AJ61" s="394">
        <f t="shared" si="43"/>
        <v>0</v>
      </c>
      <c r="AK61" s="394">
        <f t="shared" si="43"/>
        <v>1500</v>
      </c>
      <c r="AL61" s="394">
        <f t="shared" si="43"/>
        <v>0</v>
      </c>
      <c r="AM61" s="394">
        <f t="shared" si="43"/>
        <v>0</v>
      </c>
      <c r="AN61" s="394">
        <f t="shared" si="43"/>
        <v>0</v>
      </c>
      <c r="AO61" s="394">
        <f t="shared" si="43"/>
        <v>500</v>
      </c>
      <c r="AP61" s="394">
        <f t="shared" ref="AP61:BU61" si="44" xml:space="preserve"> AP$24</f>
        <v>0</v>
      </c>
      <c r="AQ61" s="394">
        <f t="shared" si="44"/>
        <v>0</v>
      </c>
      <c r="AR61" s="394">
        <f t="shared" si="44"/>
        <v>0</v>
      </c>
      <c r="AS61" s="394">
        <f t="shared" si="44"/>
        <v>500</v>
      </c>
      <c r="AT61" s="394">
        <f t="shared" si="44"/>
        <v>0</v>
      </c>
      <c r="AU61" s="394">
        <f t="shared" si="44"/>
        <v>0</v>
      </c>
      <c r="AV61" s="394">
        <f t="shared" si="44"/>
        <v>0</v>
      </c>
      <c r="AW61" s="394">
        <f t="shared" si="44"/>
        <v>2000</v>
      </c>
      <c r="AX61" s="394">
        <f t="shared" si="44"/>
        <v>0</v>
      </c>
      <c r="AY61" s="394">
        <f t="shared" si="44"/>
        <v>0</v>
      </c>
      <c r="AZ61" s="394">
        <f t="shared" si="44"/>
        <v>0</v>
      </c>
      <c r="BA61" s="394">
        <f t="shared" si="44"/>
        <v>0</v>
      </c>
      <c r="BB61" s="394">
        <f t="shared" si="44"/>
        <v>0</v>
      </c>
      <c r="BC61" s="394">
        <f t="shared" si="44"/>
        <v>0</v>
      </c>
      <c r="BD61" s="394">
        <f t="shared" si="44"/>
        <v>0</v>
      </c>
      <c r="BE61" s="394">
        <f t="shared" si="44"/>
        <v>0</v>
      </c>
      <c r="BF61" s="394">
        <f t="shared" si="44"/>
        <v>0</v>
      </c>
      <c r="BG61" s="394">
        <f t="shared" si="44"/>
        <v>0</v>
      </c>
      <c r="BH61" s="394">
        <f t="shared" si="44"/>
        <v>0</v>
      </c>
      <c r="BI61" s="394">
        <f t="shared" si="44"/>
        <v>0</v>
      </c>
      <c r="BJ61" s="394">
        <f t="shared" si="44"/>
        <v>0</v>
      </c>
      <c r="BK61" s="394">
        <f t="shared" si="44"/>
        <v>0</v>
      </c>
      <c r="BL61" s="394">
        <f t="shared" si="44"/>
        <v>0</v>
      </c>
      <c r="BM61" s="394">
        <f t="shared" si="44"/>
        <v>0</v>
      </c>
      <c r="BN61" s="394">
        <f t="shared" si="44"/>
        <v>0</v>
      </c>
      <c r="BO61" s="394">
        <f t="shared" si="44"/>
        <v>0</v>
      </c>
      <c r="BP61" s="394">
        <f t="shared" si="44"/>
        <v>0</v>
      </c>
      <c r="BQ61" s="394">
        <f t="shared" si="44"/>
        <v>0</v>
      </c>
      <c r="BR61" s="394">
        <f t="shared" si="44"/>
        <v>0</v>
      </c>
      <c r="BS61" s="394">
        <f t="shared" si="44"/>
        <v>0</v>
      </c>
      <c r="BT61" s="394">
        <f t="shared" si="44"/>
        <v>0</v>
      </c>
      <c r="BU61" s="394">
        <f t="shared" si="44"/>
        <v>0</v>
      </c>
      <c r="BV61" s="394">
        <f t="shared" ref="BV61:DA61" si="45" xml:space="preserve"> BV$24</f>
        <v>0</v>
      </c>
      <c r="BW61" s="394">
        <f t="shared" si="45"/>
        <v>0</v>
      </c>
      <c r="BX61" s="394">
        <f t="shared" si="45"/>
        <v>0</v>
      </c>
      <c r="BY61" s="394">
        <f t="shared" si="45"/>
        <v>0</v>
      </c>
      <c r="BZ61" s="394">
        <f t="shared" si="45"/>
        <v>0</v>
      </c>
      <c r="CA61" s="394">
        <f t="shared" si="45"/>
        <v>0</v>
      </c>
      <c r="CB61" s="394">
        <f t="shared" si="45"/>
        <v>0</v>
      </c>
      <c r="CC61" s="394">
        <f t="shared" si="45"/>
        <v>0</v>
      </c>
      <c r="CD61" s="394">
        <f t="shared" si="45"/>
        <v>0</v>
      </c>
      <c r="CE61" s="394">
        <f t="shared" si="45"/>
        <v>0</v>
      </c>
      <c r="CF61" s="394">
        <f t="shared" si="45"/>
        <v>0</v>
      </c>
      <c r="CG61" s="394">
        <f t="shared" si="45"/>
        <v>0</v>
      </c>
      <c r="CH61" s="394">
        <f t="shared" si="45"/>
        <v>0</v>
      </c>
      <c r="CI61" s="394">
        <f t="shared" si="45"/>
        <v>0</v>
      </c>
      <c r="CJ61" s="394">
        <f t="shared" si="45"/>
        <v>0</v>
      </c>
      <c r="CK61" s="394">
        <f t="shared" si="45"/>
        <v>0</v>
      </c>
      <c r="CL61" s="394">
        <f t="shared" si="45"/>
        <v>0</v>
      </c>
      <c r="CM61" s="394">
        <f t="shared" si="45"/>
        <v>0</v>
      </c>
      <c r="CN61" s="394">
        <f t="shared" si="45"/>
        <v>0</v>
      </c>
      <c r="CO61" s="394">
        <f t="shared" si="45"/>
        <v>0</v>
      </c>
      <c r="CP61" s="394">
        <f t="shared" si="45"/>
        <v>0</v>
      </c>
      <c r="CQ61" s="394">
        <f t="shared" si="45"/>
        <v>0</v>
      </c>
      <c r="CR61" s="394">
        <f t="shared" si="45"/>
        <v>0</v>
      </c>
      <c r="CS61" s="394">
        <f t="shared" si="45"/>
        <v>0</v>
      </c>
      <c r="CT61" s="394">
        <f t="shared" si="45"/>
        <v>0</v>
      </c>
      <c r="CU61" s="394">
        <f t="shared" si="45"/>
        <v>0</v>
      </c>
      <c r="CV61" s="394">
        <f t="shared" si="45"/>
        <v>0</v>
      </c>
      <c r="CW61" s="394">
        <f t="shared" si="45"/>
        <v>0</v>
      </c>
      <c r="CX61" s="394">
        <f t="shared" si="45"/>
        <v>0</v>
      </c>
      <c r="CY61" s="394">
        <f t="shared" si="45"/>
        <v>0</v>
      </c>
      <c r="CZ61" s="394">
        <f t="shared" si="45"/>
        <v>0</v>
      </c>
      <c r="DA61" s="394">
        <f t="shared" si="45"/>
        <v>0</v>
      </c>
      <c r="DB61" s="394">
        <f t="shared" ref="DB61:DJ61" si="46" xml:space="preserve"> DB$24</f>
        <v>0</v>
      </c>
      <c r="DC61" s="394">
        <f t="shared" si="46"/>
        <v>0</v>
      </c>
      <c r="DD61" s="394">
        <f t="shared" si="46"/>
        <v>0</v>
      </c>
      <c r="DE61" s="394">
        <f t="shared" si="46"/>
        <v>0</v>
      </c>
      <c r="DF61" s="394">
        <f t="shared" si="46"/>
        <v>0</v>
      </c>
      <c r="DG61" s="394">
        <f t="shared" si="46"/>
        <v>0</v>
      </c>
      <c r="DH61" s="394">
        <f t="shared" si="46"/>
        <v>0</v>
      </c>
      <c r="DI61" s="394">
        <f t="shared" si="46"/>
        <v>0</v>
      </c>
      <c r="DJ61" s="394">
        <f t="shared" si="46"/>
        <v>0</v>
      </c>
    </row>
    <row r="62" spans="1:114" ht="14.4" x14ac:dyDescent="0.25">
      <c r="A62" s="7"/>
      <c r="B62" s="7"/>
      <c r="C62" s="8"/>
      <c r="D62" s="9" t="s">
        <v>52</v>
      </c>
      <c r="E62" s="394" t="str">
        <f t="shared" ref="E62:AJ62" si="47" xml:space="preserve"> E$46</f>
        <v>Retirement of Capex</v>
      </c>
      <c r="F62" s="394">
        <f t="shared" si="47"/>
        <v>0</v>
      </c>
      <c r="G62" s="394" t="str">
        <f t="shared" si="47"/>
        <v>$ 000s</v>
      </c>
      <c r="H62" s="394">
        <f t="shared" si="47"/>
        <v>10500</v>
      </c>
      <c r="I62" s="394">
        <f t="shared" si="47"/>
        <v>0</v>
      </c>
      <c r="J62" s="394">
        <f t="shared" si="47"/>
        <v>0</v>
      </c>
      <c r="K62" s="394">
        <f t="shared" si="47"/>
        <v>0</v>
      </c>
      <c r="L62" s="394">
        <f t="shared" si="47"/>
        <v>0</v>
      </c>
      <c r="M62" s="394">
        <f t="shared" si="47"/>
        <v>0</v>
      </c>
      <c r="N62" s="394">
        <f t="shared" si="47"/>
        <v>0</v>
      </c>
      <c r="O62" s="394">
        <f t="shared" si="47"/>
        <v>0</v>
      </c>
      <c r="P62" s="394">
        <f t="shared" si="47"/>
        <v>0</v>
      </c>
      <c r="Q62" s="394">
        <f t="shared" si="47"/>
        <v>0</v>
      </c>
      <c r="R62" s="394">
        <f t="shared" si="47"/>
        <v>0</v>
      </c>
      <c r="S62" s="394">
        <f t="shared" si="47"/>
        <v>0</v>
      </c>
      <c r="T62" s="394">
        <f t="shared" si="47"/>
        <v>0</v>
      </c>
      <c r="U62" s="394">
        <f t="shared" si="47"/>
        <v>0</v>
      </c>
      <c r="V62" s="394">
        <f t="shared" si="47"/>
        <v>0</v>
      </c>
      <c r="W62" s="394">
        <f t="shared" si="47"/>
        <v>0</v>
      </c>
      <c r="X62" s="394">
        <f t="shared" si="47"/>
        <v>0</v>
      </c>
      <c r="Y62" s="394">
        <f t="shared" si="47"/>
        <v>0</v>
      </c>
      <c r="Z62" s="394">
        <f t="shared" si="47"/>
        <v>0</v>
      </c>
      <c r="AA62" s="394">
        <f t="shared" si="47"/>
        <v>0</v>
      </c>
      <c r="AB62" s="394">
        <f t="shared" si="47"/>
        <v>0</v>
      </c>
      <c r="AC62" s="394">
        <f t="shared" si="47"/>
        <v>0</v>
      </c>
      <c r="AD62" s="394">
        <f t="shared" si="47"/>
        <v>0</v>
      </c>
      <c r="AE62" s="394">
        <f t="shared" si="47"/>
        <v>0</v>
      </c>
      <c r="AF62" s="394">
        <f t="shared" si="47"/>
        <v>0</v>
      </c>
      <c r="AG62" s="394">
        <f t="shared" si="47"/>
        <v>0</v>
      </c>
      <c r="AH62" s="394">
        <f t="shared" si="47"/>
        <v>0</v>
      </c>
      <c r="AI62" s="394">
        <f t="shared" si="47"/>
        <v>0</v>
      </c>
      <c r="AJ62" s="394">
        <f t="shared" si="47"/>
        <v>0</v>
      </c>
      <c r="AK62" s="394">
        <f t="shared" ref="AK62:BP62" si="48" xml:space="preserve"> AK$46</f>
        <v>0</v>
      </c>
      <c r="AL62" s="394">
        <f t="shared" si="48"/>
        <v>0</v>
      </c>
      <c r="AM62" s="394">
        <f t="shared" si="48"/>
        <v>0</v>
      </c>
      <c r="AN62" s="394">
        <f t="shared" si="48"/>
        <v>0</v>
      </c>
      <c r="AO62" s="394">
        <f t="shared" si="48"/>
        <v>0</v>
      </c>
      <c r="AP62" s="394">
        <f t="shared" si="48"/>
        <v>0</v>
      </c>
      <c r="AQ62" s="394">
        <f t="shared" si="48"/>
        <v>0</v>
      </c>
      <c r="AR62" s="394">
        <f t="shared" si="48"/>
        <v>0</v>
      </c>
      <c r="AS62" s="394">
        <f t="shared" si="48"/>
        <v>0</v>
      </c>
      <c r="AT62" s="394">
        <f t="shared" si="48"/>
        <v>0</v>
      </c>
      <c r="AU62" s="394">
        <f t="shared" si="48"/>
        <v>0</v>
      </c>
      <c r="AV62" s="394">
        <f t="shared" si="48"/>
        <v>0</v>
      </c>
      <c r="AW62" s="394">
        <f t="shared" si="48"/>
        <v>0</v>
      </c>
      <c r="AX62" s="394">
        <f t="shared" si="48"/>
        <v>0</v>
      </c>
      <c r="AY62" s="394">
        <f t="shared" si="48"/>
        <v>0</v>
      </c>
      <c r="AZ62" s="394">
        <f t="shared" si="48"/>
        <v>0</v>
      </c>
      <c r="BA62" s="394">
        <f t="shared" si="48"/>
        <v>3000</v>
      </c>
      <c r="BB62" s="394">
        <f t="shared" si="48"/>
        <v>0</v>
      </c>
      <c r="BC62" s="394">
        <f t="shared" si="48"/>
        <v>0</v>
      </c>
      <c r="BD62" s="394">
        <f t="shared" si="48"/>
        <v>0</v>
      </c>
      <c r="BE62" s="394">
        <f t="shared" si="48"/>
        <v>2000</v>
      </c>
      <c r="BF62" s="394">
        <f t="shared" si="48"/>
        <v>0</v>
      </c>
      <c r="BG62" s="394">
        <f t="shared" si="48"/>
        <v>0</v>
      </c>
      <c r="BH62" s="394">
        <f t="shared" si="48"/>
        <v>0</v>
      </c>
      <c r="BI62" s="394">
        <f t="shared" si="48"/>
        <v>1000</v>
      </c>
      <c r="BJ62" s="394">
        <f t="shared" si="48"/>
        <v>0</v>
      </c>
      <c r="BK62" s="394">
        <f t="shared" si="48"/>
        <v>0</v>
      </c>
      <c r="BL62" s="394">
        <f t="shared" si="48"/>
        <v>0</v>
      </c>
      <c r="BM62" s="394">
        <f t="shared" si="48"/>
        <v>1500</v>
      </c>
      <c r="BN62" s="394">
        <f t="shared" si="48"/>
        <v>0</v>
      </c>
      <c r="BO62" s="394">
        <f t="shared" si="48"/>
        <v>0</v>
      </c>
      <c r="BP62" s="394">
        <f t="shared" si="48"/>
        <v>0</v>
      </c>
      <c r="BQ62" s="394">
        <f t="shared" ref="BQ62:CV62" si="49" xml:space="preserve"> BQ$46</f>
        <v>500</v>
      </c>
      <c r="BR62" s="394">
        <f t="shared" si="49"/>
        <v>0</v>
      </c>
      <c r="BS62" s="394">
        <f t="shared" si="49"/>
        <v>0</v>
      </c>
      <c r="BT62" s="394">
        <f t="shared" si="49"/>
        <v>0</v>
      </c>
      <c r="BU62" s="394">
        <f t="shared" si="49"/>
        <v>500</v>
      </c>
      <c r="BV62" s="394">
        <f t="shared" si="49"/>
        <v>0</v>
      </c>
      <c r="BW62" s="394">
        <f t="shared" si="49"/>
        <v>0</v>
      </c>
      <c r="BX62" s="394">
        <f t="shared" si="49"/>
        <v>0</v>
      </c>
      <c r="BY62" s="394">
        <f t="shared" si="49"/>
        <v>2000</v>
      </c>
      <c r="BZ62" s="394">
        <f t="shared" si="49"/>
        <v>0</v>
      </c>
      <c r="CA62" s="394">
        <f t="shared" si="49"/>
        <v>0</v>
      </c>
      <c r="CB62" s="394">
        <f t="shared" si="49"/>
        <v>0</v>
      </c>
      <c r="CC62" s="394">
        <f t="shared" si="49"/>
        <v>0</v>
      </c>
      <c r="CD62" s="394">
        <f t="shared" si="49"/>
        <v>0</v>
      </c>
      <c r="CE62" s="394">
        <f t="shared" si="49"/>
        <v>0</v>
      </c>
      <c r="CF62" s="394">
        <f t="shared" si="49"/>
        <v>0</v>
      </c>
      <c r="CG62" s="394">
        <f t="shared" si="49"/>
        <v>0</v>
      </c>
      <c r="CH62" s="394">
        <f t="shared" si="49"/>
        <v>0</v>
      </c>
      <c r="CI62" s="394">
        <f t="shared" si="49"/>
        <v>0</v>
      </c>
      <c r="CJ62" s="394">
        <f t="shared" si="49"/>
        <v>0</v>
      </c>
      <c r="CK62" s="394">
        <f t="shared" si="49"/>
        <v>0</v>
      </c>
      <c r="CL62" s="394">
        <f t="shared" si="49"/>
        <v>0</v>
      </c>
      <c r="CM62" s="394">
        <f t="shared" si="49"/>
        <v>0</v>
      </c>
      <c r="CN62" s="394">
        <f t="shared" si="49"/>
        <v>0</v>
      </c>
      <c r="CO62" s="394">
        <f t="shared" si="49"/>
        <v>0</v>
      </c>
      <c r="CP62" s="394">
        <f t="shared" si="49"/>
        <v>0</v>
      </c>
      <c r="CQ62" s="394">
        <f t="shared" si="49"/>
        <v>0</v>
      </c>
      <c r="CR62" s="394">
        <f t="shared" si="49"/>
        <v>0</v>
      </c>
      <c r="CS62" s="394">
        <f t="shared" si="49"/>
        <v>0</v>
      </c>
      <c r="CT62" s="394">
        <f t="shared" si="49"/>
        <v>0</v>
      </c>
      <c r="CU62" s="394">
        <f t="shared" si="49"/>
        <v>0</v>
      </c>
      <c r="CV62" s="394">
        <f t="shared" si="49"/>
        <v>0</v>
      </c>
      <c r="CW62" s="394">
        <f t="shared" ref="CW62:DJ62" si="50" xml:space="preserve"> CW$46</f>
        <v>0</v>
      </c>
      <c r="CX62" s="394">
        <f t="shared" si="50"/>
        <v>0</v>
      </c>
      <c r="CY62" s="394">
        <f t="shared" si="50"/>
        <v>0</v>
      </c>
      <c r="CZ62" s="394">
        <f t="shared" si="50"/>
        <v>0</v>
      </c>
      <c r="DA62" s="394">
        <f t="shared" si="50"/>
        <v>0</v>
      </c>
      <c r="DB62" s="394">
        <f t="shared" si="50"/>
        <v>0</v>
      </c>
      <c r="DC62" s="394">
        <f t="shared" si="50"/>
        <v>0</v>
      </c>
      <c r="DD62" s="394">
        <f t="shared" si="50"/>
        <v>0</v>
      </c>
      <c r="DE62" s="394">
        <f t="shared" si="50"/>
        <v>0</v>
      </c>
      <c r="DF62" s="394">
        <f t="shared" si="50"/>
        <v>0</v>
      </c>
      <c r="DG62" s="394">
        <f t="shared" si="50"/>
        <v>0</v>
      </c>
      <c r="DH62" s="394">
        <f t="shared" si="50"/>
        <v>0</v>
      </c>
      <c r="DI62" s="394">
        <f t="shared" si="50"/>
        <v>0</v>
      </c>
      <c r="DJ62" s="394">
        <f t="shared" si="50"/>
        <v>0</v>
      </c>
    </row>
    <row r="63" spans="1:114" s="124" customFormat="1" ht="14.4" x14ac:dyDescent="0.25">
      <c r="A63" s="120"/>
      <c r="B63" s="120"/>
      <c r="C63" s="121"/>
      <c r="D63" s="240"/>
      <c r="E63" s="123" t="s">
        <v>273</v>
      </c>
      <c r="F63" s="123"/>
      <c r="G63" s="123" t="str">
        <f>smu</f>
        <v>$ 000s</v>
      </c>
      <c r="H63" s="123"/>
      <c r="I63" s="396"/>
      <c r="J63" s="123">
        <f t="shared" ref="J63:AO63" si="51">J60+J61-J62</f>
        <v>0</v>
      </c>
      <c r="K63" s="123">
        <f t="shared" si="51"/>
        <v>0</v>
      </c>
      <c r="L63" s="123">
        <f t="shared" si="51"/>
        <v>0</v>
      </c>
      <c r="M63" s="123">
        <f t="shared" si="51"/>
        <v>0</v>
      </c>
      <c r="N63" s="123">
        <f t="shared" si="51"/>
        <v>0</v>
      </c>
      <c r="O63" s="123">
        <f t="shared" si="51"/>
        <v>0</v>
      </c>
      <c r="P63" s="123">
        <f t="shared" si="51"/>
        <v>0</v>
      </c>
      <c r="Q63" s="123">
        <f t="shared" si="51"/>
        <v>0</v>
      </c>
      <c r="R63" s="123">
        <f t="shared" si="51"/>
        <v>0</v>
      </c>
      <c r="S63" s="123">
        <f t="shared" si="51"/>
        <v>0</v>
      </c>
      <c r="T63" s="123">
        <f t="shared" si="51"/>
        <v>0</v>
      </c>
      <c r="U63" s="123">
        <f t="shared" si="51"/>
        <v>0</v>
      </c>
      <c r="V63" s="123">
        <f t="shared" si="51"/>
        <v>0</v>
      </c>
      <c r="W63" s="123">
        <f t="shared" si="51"/>
        <v>0</v>
      </c>
      <c r="X63" s="123">
        <f t="shared" si="51"/>
        <v>0</v>
      </c>
      <c r="Y63" s="123">
        <f t="shared" si="51"/>
        <v>3000</v>
      </c>
      <c r="Z63" s="123">
        <f t="shared" si="51"/>
        <v>3000</v>
      </c>
      <c r="AA63" s="123">
        <f t="shared" si="51"/>
        <v>3000</v>
      </c>
      <c r="AB63" s="123">
        <f t="shared" si="51"/>
        <v>3000</v>
      </c>
      <c r="AC63" s="123">
        <f t="shared" si="51"/>
        <v>5000</v>
      </c>
      <c r="AD63" s="123">
        <f t="shared" si="51"/>
        <v>5000</v>
      </c>
      <c r="AE63" s="123">
        <f t="shared" si="51"/>
        <v>5000</v>
      </c>
      <c r="AF63" s="123">
        <f t="shared" si="51"/>
        <v>5000</v>
      </c>
      <c r="AG63" s="123">
        <f t="shared" si="51"/>
        <v>6000</v>
      </c>
      <c r="AH63" s="123">
        <f t="shared" si="51"/>
        <v>6000</v>
      </c>
      <c r="AI63" s="123">
        <f t="shared" si="51"/>
        <v>6000</v>
      </c>
      <c r="AJ63" s="123">
        <f t="shared" si="51"/>
        <v>6000</v>
      </c>
      <c r="AK63" s="123">
        <f t="shared" si="51"/>
        <v>7500</v>
      </c>
      <c r="AL63" s="123">
        <f t="shared" si="51"/>
        <v>7500</v>
      </c>
      <c r="AM63" s="123">
        <f t="shared" si="51"/>
        <v>7500</v>
      </c>
      <c r="AN63" s="123">
        <f t="shared" si="51"/>
        <v>7500</v>
      </c>
      <c r="AO63" s="123">
        <f t="shared" si="51"/>
        <v>8000</v>
      </c>
      <c r="AP63" s="123">
        <f t="shared" ref="AP63:BU63" si="52">AP60+AP61-AP62</f>
        <v>8000</v>
      </c>
      <c r="AQ63" s="123">
        <f t="shared" si="52"/>
        <v>8000</v>
      </c>
      <c r="AR63" s="123">
        <f t="shared" si="52"/>
        <v>8000</v>
      </c>
      <c r="AS63" s="123">
        <f t="shared" si="52"/>
        <v>8500</v>
      </c>
      <c r="AT63" s="123">
        <f t="shared" si="52"/>
        <v>8500</v>
      </c>
      <c r="AU63" s="123">
        <f t="shared" si="52"/>
        <v>8500</v>
      </c>
      <c r="AV63" s="123">
        <f t="shared" si="52"/>
        <v>8500</v>
      </c>
      <c r="AW63" s="123">
        <f t="shared" si="52"/>
        <v>10500</v>
      </c>
      <c r="AX63" s="123">
        <f t="shared" si="52"/>
        <v>10500</v>
      </c>
      <c r="AY63" s="123">
        <f t="shared" si="52"/>
        <v>10500</v>
      </c>
      <c r="AZ63" s="123">
        <f t="shared" si="52"/>
        <v>10500</v>
      </c>
      <c r="BA63" s="123">
        <f t="shared" si="52"/>
        <v>7500</v>
      </c>
      <c r="BB63" s="123">
        <f t="shared" si="52"/>
        <v>7500</v>
      </c>
      <c r="BC63" s="123">
        <f t="shared" si="52"/>
        <v>7500</v>
      </c>
      <c r="BD63" s="123">
        <f t="shared" si="52"/>
        <v>7500</v>
      </c>
      <c r="BE63" s="123">
        <f t="shared" si="52"/>
        <v>5500</v>
      </c>
      <c r="BF63" s="123">
        <f t="shared" si="52"/>
        <v>5500</v>
      </c>
      <c r="BG63" s="123">
        <f t="shared" si="52"/>
        <v>5500</v>
      </c>
      <c r="BH63" s="123">
        <f t="shared" si="52"/>
        <v>5500</v>
      </c>
      <c r="BI63" s="123">
        <f t="shared" si="52"/>
        <v>4500</v>
      </c>
      <c r="BJ63" s="123">
        <f t="shared" si="52"/>
        <v>4500</v>
      </c>
      <c r="BK63" s="123">
        <f t="shared" si="52"/>
        <v>4500</v>
      </c>
      <c r="BL63" s="123">
        <f t="shared" si="52"/>
        <v>4500</v>
      </c>
      <c r="BM63" s="123">
        <f t="shared" si="52"/>
        <v>3000</v>
      </c>
      <c r="BN63" s="123">
        <f t="shared" si="52"/>
        <v>3000</v>
      </c>
      <c r="BO63" s="123">
        <f t="shared" si="52"/>
        <v>3000</v>
      </c>
      <c r="BP63" s="123">
        <f t="shared" si="52"/>
        <v>3000</v>
      </c>
      <c r="BQ63" s="123">
        <f t="shared" si="52"/>
        <v>2500</v>
      </c>
      <c r="BR63" s="123">
        <f t="shared" si="52"/>
        <v>2500</v>
      </c>
      <c r="BS63" s="123">
        <f t="shared" si="52"/>
        <v>2500</v>
      </c>
      <c r="BT63" s="123">
        <f t="shared" si="52"/>
        <v>2500</v>
      </c>
      <c r="BU63" s="123">
        <f t="shared" si="52"/>
        <v>2000</v>
      </c>
      <c r="BV63" s="123">
        <f t="shared" ref="BV63:DA63" si="53">BV60+BV61-BV62</f>
        <v>2000</v>
      </c>
      <c r="BW63" s="123">
        <f t="shared" si="53"/>
        <v>2000</v>
      </c>
      <c r="BX63" s="123">
        <f t="shared" si="53"/>
        <v>2000</v>
      </c>
      <c r="BY63" s="123">
        <f t="shared" si="53"/>
        <v>0</v>
      </c>
      <c r="BZ63" s="123">
        <f t="shared" si="53"/>
        <v>0</v>
      </c>
      <c r="CA63" s="123">
        <f t="shared" si="53"/>
        <v>0</v>
      </c>
      <c r="CB63" s="123">
        <f t="shared" si="53"/>
        <v>0</v>
      </c>
      <c r="CC63" s="123">
        <f t="shared" si="53"/>
        <v>0</v>
      </c>
      <c r="CD63" s="123">
        <f t="shared" si="53"/>
        <v>0</v>
      </c>
      <c r="CE63" s="123">
        <f t="shared" si="53"/>
        <v>0</v>
      </c>
      <c r="CF63" s="123">
        <f t="shared" si="53"/>
        <v>0</v>
      </c>
      <c r="CG63" s="123">
        <f t="shared" si="53"/>
        <v>0</v>
      </c>
      <c r="CH63" s="123">
        <f t="shared" si="53"/>
        <v>0</v>
      </c>
      <c r="CI63" s="123">
        <f t="shared" si="53"/>
        <v>0</v>
      </c>
      <c r="CJ63" s="123">
        <f t="shared" si="53"/>
        <v>0</v>
      </c>
      <c r="CK63" s="123">
        <f t="shared" si="53"/>
        <v>0</v>
      </c>
      <c r="CL63" s="123">
        <f t="shared" si="53"/>
        <v>0</v>
      </c>
      <c r="CM63" s="123">
        <f t="shared" si="53"/>
        <v>0</v>
      </c>
      <c r="CN63" s="123">
        <f t="shared" si="53"/>
        <v>0</v>
      </c>
      <c r="CO63" s="123">
        <f t="shared" si="53"/>
        <v>0</v>
      </c>
      <c r="CP63" s="123">
        <f t="shared" si="53"/>
        <v>0</v>
      </c>
      <c r="CQ63" s="123">
        <f t="shared" si="53"/>
        <v>0</v>
      </c>
      <c r="CR63" s="123">
        <f t="shared" si="53"/>
        <v>0</v>
      </c>
      <c r="CS63" s="123">
        <f t="shared" si="53"/>
        <v>0</v>
      </c>
      <c r="CT63" s="123">
        <f t="shared" si="53"/>
        <v>0</v>
      </c>
      <c r="CU63" s="123">
        <f t="shared" si="53"/>
        <v>0</v>
      </c>
      <c r="CV63" s="123">
        <f t="shared" si="53"/>
        <v>0</v>
      </c>
      <c r="CW63" s="123">
        <f t="shared" si="53"/>
        <v>0</v>
      </c>
      <c r="CX63" s="123">
        <f t="shared" si="53"/>
        <v>0</v>
      </c>
      <c r="CY63" s="123">
        <f t="shared" si="53"/>
        <v>0</v>
      </c>
      <c r="CZ63" s="123">
        <f t="shared" si="53"/>
        <v>0</v>
      </c>
      <c r="DA63" s="123">
        <f t="shared" si="53"/>
        <v>0</v>
      </c>
      <c r="DB63" s="123">
        <f t="shared" ref="DB63:DJ63" si="54">DB60+DB61-DB62</f>
        <v>0</v>
      </c>
      <c r="DC63" s="123">
        <f t="shared" si="54"/>
        <v>0</v>
      </c>
      <c r="DD63" s="123">
        <f t="shared" si="54"/>
        <v>0</v>
      </c>
      <c r="DE63" s="123">
        <f t="shared" si="54"/>
        <v>0</v>
      </c>
      <c r="DF63" s="123">
        <f t="shared" si="54"/>
        <v>0</v>
      </c>
      <c r="DG63" s="123">
        <f t="shared" si="54"/>
        <v>0</v>
      </c>
      <c r="DH63" s="123">
        <f t="shared" si="54"/>
        <v>0</v>
      </c>
      <c r="DI63" s="123">
        <f t="shared" si="54"/>
        <v>0</v>
      </c>
      <c r="DJ63" s="123">
        <f t="shared" si="54"/>
        <v>0</v>
      </c>
    </row>
    <row r="64" spans="1:114" ht="14.4" x14ac:dyDescent="0.25">
      <c r="A64" s="19"/>
      <c r="B64" s="19"/>
      <c r="C64" s="20"/>
      <c r="D64" s="22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38"/>
      <c r="CG64" s="38"/>
      <c r="CH64" s="38"/>
      <c r="CI64" s="38"/>
      <c r="CJ64" s="38"/>
      <c r="CK64" s="38"/>
      <c r="CL64" s="38"/>
      <c r="CM64" s="38"/>
      <c r="CN64" s="38"/>
      <c r="CO64" s="38"/>
      <c r="CP64" s="38"/>
      <c r="CQ64" s="38"/>
      <c r="CR64" s="38"/>
      <c r="CS64" s="38"/>
      <c r="CT64" s="38"/>
      <c r="CU64" s="38"/>
      <c r="CV64" s="38"/>
      <c r="CW64" s="38"/>
      <c r="CX64" s="38"/>
      <c r="CY64" s="38"/>
      <c r="CZ64" s="38"/>
      <c r="DA64" s="38"/>
      <c r="DB64" s="38"/>
      <c r="DC64" s="38"/>
      <c r="DD64" s="38"/>
      <c r="DE64" s="38"/>
      <c r="DF64" s="38"/>
      <c r="DG64" s="38"/>
      <c r="DH64" s="38"/>
      <c r="DI64" s="38"/>
      <c r="DJ64" s="38"/>
    </row>
    <row r="65" spans="1:114" ht="14.4" x14ac:dyDescent="0.25">
      <c r="A65" s="19" t="s">
        <v>275</v>
      </c>
      <c r="B65" s="19"/>
      <c r="C65" s="20"/>
      <c r="D65" s="22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H65" s="38"/>
      <c r="CI65" s="38"/>
      <c r="CJ65" s="38"/>
      <c r="CK65" s="38"/>
      <c r="CL65" s="38"/>
      <c r="CM65" s="38"/>
      <c r="CN65" s="38"/>
      <c r="CO65" s="38"/>
      <c r="CP65" s="38"/>
      <c r="CQ65" s="38"/>
      <c r="CR65" s="38"/>
      <c r="CS65" s="38"/>
      <c r="CT65" s="38"/>
      <c r="CU65" s="38"/>
      <c r="CV65" s="38"/>
      <c r="CW65" s="38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</row>
    <row r="66" spans="1:114" ht="14.4" x14ac:dyDescent="0.25">
      <c r="A66" s="19"/>
      <c r="B66" s="19"/>
      <c r="C66" s="20"/>
      <c r="D66" s="22"/>
      <c r="E66" s="38" t="s">
        <v>281</v>
      </c>
      <c r="F66" s="38"/>
      <c r="G66" s="38" t="str">
        <f>smu</f>
        <v>$ 000s</v>
      </c>
      <c r="H66" s="38"/>
      <c r="I66" s="38"/>
      <c r="J66" s="22">
        <f t="shared" ref="J66:BU66" si="55">I69</f>
        <v>0</v>
      </c>
      <c r="K66" s="22">
        <f t="shared" si="55"/>
        <v>0</v>
      </c>
      <c r="L66" s="22">
        <f t="shared" si="55"/>
        <v>0</v>
      </c>
      <c r="M66" s="22">
        <f t="shared" si="55"/>
        <v>0</v>
      </c>
      <c r="N66" s="22">
        <f t="shared" si="55"/>
        <v>0</v>
      </c>
      <c r="O66" s="22">
        <f t="shared" si="55"/>
        <v>0</v>
      </c>
      <c r="P66" s="22">
        <f t="shared" si="55"/>
        <v>0</v>
      </c>
      <c r="Q66" s="22">
        <f t="shared" si="55"/>
        <v>0</v>
      </c>
      <c r="R66" s="22">
        <f t="shared" si="55"/>
        <v>0</v>
      </c>
      <c r="S66" s="22">
        <f t="shared" si="55"/>
        <v>0</v>
      </c>
      <c r="T66" s="22">
        <f t="shared" si="55"/>
        <v>0</v>
      </c>
      <c r="U66" s="22">
        <f t="shared" si="55"/>
        <v>0</v>
      </c>
      <c r="V66" s="22">
        <f t="shared" si="55"/>
        <v>0</v>
      </c>
      <c r="W66" s="22">
        <f t="shared" si="55"/>
        <v>0</v>
      </c>
      <c r="X66" s="22">
        <f t="shared" si="55"/>
        <v>0</v>
      </c>
      <c r="Y66" s="22">
        <f t="shared" si="55"/>
        <v>0</v>
      </c>
      <c r="Z66" s="22">
        <f t="shared" si="55"/>
        <v>0</v>
      </c>
      <c r="AA66" s="22">
        <f t="shared" si="55"/>
        <v>0</v>
      </c>
      <c r="AB66" s="22">
        <f t="shared" si="55"/>
        <v>0</v>
      </c>
      <c r="AC66" s="22">
        <f t="shared" si="55"/>
        <v>0</v>
      </c>
      <c r="AD66" s="22">
        <f t="shared" si="55"/>
        <v>0</v>
      </c>
      <c r="AE66" s="22">
        <f t="shared" si="55"/>
        <v>0</v>
      </c>
      <c r="AF66" s="22">
        <f t="shared" si="55"/>
        <v>0</v>
      </c>
      <c r="AG66" s="22">
        <f t="shared" si="55"/>
        <v>0</v>
      </c>
      <c r="AH66" s="22">
        <f t="shared" si="55"/>
        <v>15000</v>
      </c>
      <c r="AI66" s="22">
        <f t="shared" si="55"/>
        <v>15000</v>
      </c>
      <c r="AJ66" s="22">
        <f t="shared" si="55"/>
        <v>15000</v>
      </c>
      <c r="AK66" s="22">
        <f t="shared" si="55"/>
        <v>15000</v>
      </c>
      <c r="AL66" s="22">
        <f t="shared" si="55"/>
        <v>15000</v>
      </c>
      <c r="AM66" s="22">
        <f t="shared" si="55"/>
        <v>15000</v>
      </c>
      <c r="AN66" s="22">
        <f t="shared" si="55"/>
        <v>15000</v>
      </c>
      <c r="AO66" s="22">
        <f t="shared" si="55"/>
        <v>15000</v>
      </c>
      <c r="AP66" s="22">
        <f t="shared" si="55"/>
        <v>15000</v>
      </c>
      <c r="AQ66" s="22">
        <f t="shared" si="55"/>
        <v>15000</v>
      </c>
      <c r="AR66" s="22">
        <f t="shared" si="55"/>
        <v>15000</v>
      </c>
      <c r="AS66" s="22">
        <f t="shared" si="55"/>
        <v>15000</v>
      </c>
      <c r="AT66" s="22">
        <f t="shared" si="55"/>
        <v>15000</v>
      </c>
      <c r="AU66" s="22">
        <f t="shared" si="55"/>
        <v>15000</v>
      </c>
      <c r="AV66" s="22">
        <f t="shared" si="55"/>
        <v>15000</v>
      </c>
      <c r="AW66" s="22">
        <f t="shared" si="55"/>
        <v>15000</v>
      </c>
      <c r="AX66" s="22">
        <f t="shared" si="55"/>
        <v>15000</v>
      </c>
      <c r="AY66" s="22">
        <f t="shared" si="55"/>
        <v>15000</v>
      </c>
      <c r="AZ66" s="22">
        <f t="shared" si="55"/>
        <v>15000</v>
      </c>
      <c r="BA66" s="22">
        <f t="shared" si="55"/>
        <v>15000</v>
      </c>
      <c r="BB66" s="22">
        <f t="shared" si="55"/>
        <v>15000</v>
      </c>
      <c r="BC66" s="22">
        <f t="shared" si="55"/>
        <v>15000</v>
      </c>
      <c r="BD66" s="22">
        <f t="shared" si="55"/>
        <v>15000</v>
      </c>
      <c r="BE66" s="22">
        <f t="shared" si="55"/>
        <v>15000</v>
      </c>
      <c r="BF66" s="22">
        <f t="shared" si="55"/>
        <v>15000</v>
      </c>
      <c r="BG66" s="22">
        <f t="shared" si="55"/>
        <v>15000</v>
      </c>
      <c r="BH66" s="22">
        <f t="shared" si="55"/>
        <v>15000</v>
      </c>
      <c r="BI66" s="22">
        <f t="shared" si="55"/>
        <v>15000</v>
      </c>
      <c r="BJ66" s="22">
        <f t="shared" si="55"/>
        <v>15000</v>
      </c>
      <c r="BK66" s="22">
        <f t="shared" si="55"/>
        <v>15000</v>
      </c>
      <c r="BL66" s="22">
        <f t="shared" si="55"/>
        <v>15000</v>
      </c>
      <c r="BM66" s="22">
        <f t="shared" si="55"/>
        <v>15000</v>
      </c>
      <c r="BN66" s="22">
        <f t="shared" si="55"/>
        <v>15000</v>
      </c>
      <c r="BO66" s="22">
        <f t="shared" si="55"/>
        <v>15000</v>
      </c>
      <c r="BP66" s="22">
        <f t="shared" si="55"/>
        <v>15000</v>
      </c>
      <c r="BQ66" s="22">
        <f t="shared" si="55"/>
        <v>15000</v>
      </c>
      <c r="BR66" s="22">
        <f t="shared" si="55"/>
        <v>15000</v>
      </c>
      <c r="BS66" s="22">
        <f t="shared" si="55"/>
        <v>15000</v>
      </c>
      <c r="BT66" s="22">
        <f t="shared" si="55"/>
        <v>15000</v>
      </c>
      <c r="BU66" s="22">
        <f t="shared" si="55"/>
        <v>15000</v>
      </c>
      <c r="BV66" s="22">
        <f t="shared" ref="BV66:DJ66" si="56">BU69</f>
        <v>15000</v>
      </c>
      <c r="BW66" s="22">
        <f t="shared" si="56"/>
        <v>15000</v>
      </c>
      <c r="BX66" s="22">
        <f t="shared" si="56"/>
        <v>15000</v>
      </c>
      <c r="BY66" s="22">
        <f t="shared" si="56"/>
        <v>15000</v>
      </c>
      <c r="BZ66" s="22">
        <f t="shared" si="56"/>
        <v>15000</v>
      </c>
      <c r="CA66" s="22">
        <f t="shared" si="56"/>
        <v>15000</v>
      </c>
      <c r="CB66" s="22">
        <f t="shared" si="56"/>
        <v>15000</v>
      </c>
      <c r="CC66" s="22">
        <f t="shared" si="56"/>
        <v>15000</v>
      </c>
      <c r="CD66" s="22">
        <f t="shared" si="56"/>
        <v>15000</v>
      </c>
      <c r="CE66" s="22">
        <f t="shared" si="56"/>
        <v>15000</v>
      </c>
      <c r="CF66" s="22">
        <f t="shared" si="56"/>
        <v>15000</v>
      </c>
      <c r="CG66" s="22">
        <f t="shared" si="56"/>
        <v>15000</v>
      </c>
      <c r="CH66" s="22">
        <f t="shared" si="56"/>
        <v>15000</v>
      </c>
      <c r="CI66" s="22">
        <f t="shared" si="56"/>
        <v>15000</v>
      </c>
      <c r="CJ66" s="22">
        <f t="shared" si="56"/>
        <v>15000</v>
      </c>
      <c r="CK66" s="22">
        <f t="shared" si="56"/>
        <v>15000</v>
      </c>
      <c r="CL66" s="22">
        <f t="shared" si="56"/>
        <v>15000</v>
      </c>
      <c r="CM66" s="22">
        <f t="shared" si="56"/>
        <v>15000</v>
      </c>
      <c r="CN66" s="22">
        <f t="shared" si="56"/>
        <v>15000</v>
      </c>
      <c r="CO66" s="22">
        <f t="shared" si="56"/>
        <v>15000</v>
      </c>
      <c r="CP66" s="22">
        <f t="shared" si="56"/>
        <v>15000</v>
      </c>
      <c r="CQ66" s="22">
        <f t="shared" si="56"/>
        <v>15000</v>
      </c>
      <c r="CR66" s="22">
        <f t="shared" si="56"/>
        <v>15000</v>
      </c>
      <c r="CS66" s="22">
        <f t="shared" si="56"/>
        <v>15000</v>
      </c>
      <c r="CT66" s="22">
        <f t="shared" si="56"/>
        <v>15000</v>
      </c>
      <c r="CU66" s="22">
        <f t="shared" si="56"/>
        <v>15000</v>
      </c>
      <c r="CV66" s="22">
        <f t="shared" si="56"/>
        <v>15000</v>
      </c>
      <c r="CW66" s="22">
        <f t="shared" si="56"/>
        <v>15000</v>
      </c>
      <c r="CX66" s="22">
        <f t="shared" si="56"/>
        <v>15000</v>
      </c>
      <c r="CY66" s="22">
        <f t="shared" si="56"/>
        <v>15000</v>
      </c>
      <c r="CZ66" s="22">
        <f t="shared" si="56"/>
        <v>15000</v>
      </c>
      <c r="DA66" s="22">
        <f t="shared" si="56"/>
        <v>15000</v>
      </c>
      <c r="DB66" s="22">
        <f t="shared" si="56"/>
        <v>15000</v>
      </c>
      <c r="DC66" s="22">
        <f t="shared" si="56"/>
        <v>15000</v>
      </c>
      <c r="DD66" s="22">
        <f t="shared" si="56"/>
        <v>15000</v>
      </c>
      <c r="DE66" s="22">
        <f t="shared" si="56"/>
        <v>15000</v>
      </c>
      <c r="DF66" s="22">
        <f t="shared" si="56"/>
        <v>0</v>
      </c>
      <c r="DG66" s="22">
        <f t="shared" si="56"/>
        <v>0</v>
      </c>
      <c r="DH66" s="22">
        <f t="shared" si="56"/>
        <v>0</v>
      </c>
      <c r="DI66" s="22">
        <f t="shared" si="56"/>
        <v>0</v>
      </c>
      <c r="DJ66" s="22">
        <f t="shared" si="56"/>
        <v>0</v>
      </c>
    </row>
    <row r="67" spans="1:114" ht="14.4" x14ac:dyDescent="0.25">
      <c r="A67" s="7"/>
      <c r="B67" s="7"/>
      <c r="C67" s="8"/>
      <c r="D67" s="10"/>
      <c r="E67" s="394" t="str">
        <f t="shared" ref="E67:BP67" si="57" xml:space="preserve"> E$30</f>
        <v>hanger capex addition</v>
      </c>
      <c r="F67" s="394">
        <f t="shared" si="57"/>
        <v>0</v>
      </c>
      <c r="G67" s="394" t="str">
        <f t="shared" si="57"/>
        <v>$ 000s</v>
      </c>
      <c r="H67" s="394">
        <f t="shared" si="57"/>
        <v>15000</v>
      </c>
      <c r="I67" s="394">
        <f t="shared" si="57"/>
        <v>0</v>
      </c>
      <c r="J67" s="394">
        <f t="shared" si="57"/>
        <v>0</v>
      </c>
      <c r="K67" s="394">
        <f t="shared" si="57"/>
        <v>0</v>
      </c>
      <c r="L67" s="394">
        <f t="shared" si="57"/>
        <v>0</v>
      </c>
      <c r="M67" s="394">
        <f t="shared" si="57"/>
        <v>0</v>
      </c>
      <c r="N67" s="394">
        <f t="shared" si="57"/>
        <v>0</v>
      </c>
      <c r="O67" s="394">
        <f t="shared" si="57"/>
        <v>0</v>
      </c>
      <c r="P67" s="394">
        <f t="shared" si="57"/>
        <v>0</v>
      </c>
      <c r="Q67" s="394">
        <f t="shared" si="57"/>
        <v>0</v>
      </c>
      <c r="R67" s="394">
        <f t="shared" si="57"/>
        <v>0</v>
      </c>
      <c r="S67" s="394">
        <f t="shared" si="57"/>
        <v>0</v>
      </c>
      <c r="T67" s="394">
        <f t="shared" si="57"/>
        <v>0</v>
      </c>
      <c r="U67" s="394">
        <f t="shared" si="57"/>
        <v>0</v>
      </c>
      <c r="V67" s="394">
        <f t="shared" si="57"/>
        <v>0</v>
      </c>
      <c r="W67" s="394">
        <f t="shared" si="57"/>
        <v>0</v>
      </c>
      <c r="X67" s="394">
        <f t="shared" si="57"/>
        <v>0</v>
      </c>
      <c r="Y67" s="394">
        <f t="shared" si="57"/>
        <v>0</v>
      </c>
      <c r="Z67" s="394">
        <f t="shared" si="57"/>
        <v>0</v>
      </c>
      <c r="AA67" s="394">
        <f t="shared" si="57"/>
        <v>0</v>
      </c>
      <c r="AB67" s="394">
        <f t="shared" si="57"/>
        <v>0</v>
      </c>
      <c r="AC67" s="394">
        <f t="shared" si="57"/>
        <v>0</v>
      </c>
      <c r="AD67" s="394">
        <f t="shared" si="57"/>
        <v>0</v>
      </c>
      <c r="AE67" s="394">
        <f t="shared" si="57"/>
        <v>0</v>
      </c>
      <c r="AF67" s="394">
        <f t="shared" si="57"/>
        <v>0</v>
      </c>
      <c r="AG67" s="394">
        <f t="shared" si="57"/>
        <v>15000</v>
      </c>
      <c r="AH67" s="394">
        <f t="shared" si="57"/>
        <v>0</v>
      </c>
      <c r="AI67" s="394">
        <f t="shared" si="57"/>
        <v>0</v>
      </c>
      <c r="AJ67" s="394">
        <f t="shared" si="57"/>
        <v>0</v>
      </c>
      <c r="AK67" s="394">
        <f t="shared" si="57"/>
        <v>0</v>
      </c>
      <c r="AL67" s="394">
        <f t="shared" si="57"/>
        <v>0</v>
      </c>
      <c r="AM67" s="394">
        <f t="shared" si="57"/>
        <v>0</v>
      </c>
      <c r="AN67" s="394">
        <f t="shared" si="57"/>
        <v>0</v>
      </c>
      <c r="AO67" s="394">
        <f t="shared" si="57"/>
        <v>0</v>
      </c>
      <c r="AP67" s="394">
        <f t="shared" si="57"/>
        <v>0</v>
      </c>
      <c r="AQ67" s="394">
        <f t="shared" si="57"/>
        <v>0</v>
      </c>
      <c r="AR67" s="394">
        <f t="shared" si="57"/>
        <v>0</v>
      </c>
      <c r="AS67" s="394">
        <f t="shared" si="57"/>
        <v>0</v>
      </c>
      <c r="AT67" s="394">
        <f t="shared" si="57"/>
        <v>0</v>
      </c>
      <c r="AU67" s="394">
        <f t="shared" si="57"/>
        <v>0</v>
      </c>
      <c r="AV67" s="394">
        <f t="shared" si="57"/>
        <v>0</v>
      </c>
      <c r="AW67" s="394">
        <f t="shared" si="57"/>
        <v>0</v>
      </c>
      <c r="AX67" s="394">
        <f t="shared" si="57"/>
        <v>0</v>
      </c>
      <c r="AY67" s="394">
        <f t="shared" si="57"/>
        <v>0</v>
      </c>
      <c r="AZ67" s="394">
        <f t="shared" si="57"/>
        <v>0</v>
      </c>
      <c r="BA67" s="394">
        <f t="shared" si="57"/>
        <v>0</v>
      </c>
      <c r="BB67" s="394">
        <f t="shared" si="57"/>
        <v>0</v>
      </c>
      <c r="BC67" s="394">
        <f t="shared" si="57"/>
        <v>0</v>
      </c>
      <c r="BD67" s="394">
        <f t="shared" si="57"/>
        <v>0</v>
      </c>
      <c r="BE67" s="394">
        <f t="shared" si="57"/>
        <v>0</v>
      </c>
      <c r="BF67" s="394">
        <f t="shared" si="57"/>
        <v>0</v>
      </c>
      <c r="BG67" s="394">
        <f t="shared" si="57"/>
        <v>0</v>
      </c>
      <c r="BH67" s="394">
        <f t="shared" si="57"/>
        <v>0</v>
      </c>
      <c r="BI67" s="394">
        <f t="shared" si="57"/>
        <v>0</v>
      </c>
      <c r="BJ67" s="394">
        <f t="shared" si="57"/>
        <v>0</v>
      </c>
      <c r="BK67" s="394">
        <f t="shared" si="57"/>
        <v>0</v>
      </c>
      <c r="BL67" s="394">
        <f t="shared" si="57"/>
        <v>0</v>
      </c>
      <c r="BM67" s="394">
        <f t="shared" si="57"/>
        <v>0</v>
      </c>
      <c r="BN67" s="394">
        <f t="shared" si="57"/>
        <v>0</v>
      </c>
      <c r="BO67" s="394">
        <f t="shared" si="57"/>
        <v>0</v>
      </c>
      <c r="BP67" s="394">
        <f t="shared" si="57"/>
        <v>0</v>
      </c>
      <c r="BQ67" s="394">
        <f t="shared" ref="BQ67:DJ67" si="58" xml:space="preserve"> BQ$30</f>
        <v>0</v>
      </c>
      <c r="BR67" s="394">
        <f t="shared" si="58"/>
        <v>0</v>
      </c>
      <c r="BS67" s="394">
        <f t="shared" si="58"/>
        <v>0</v>
      </c>
      <c r="BT67" s="394">
        <f t="shared" si="58"/>
        <v>0</v>
      </c>
      <c r="BU67" s="394">
        <f t="shared" si="58"/>
        <v>0</v>
      </c>
      <c r="BV67" s="394">
        <f t="shared" si="58"/>
        <v>0</v>
      </c>
      <c r="BW67" s="394">
        <f t="shared" si="58"/>
        <v>0</v>
      </c>
      <c r="BX67" s="394">
        <f t="shared" si="58"/>
        <v>0</v>
      </c>
      <c r="BY67" s="394">
        <f t="shared" si="58"/>
        <v>0</v>
      </c>
      <c r="BZ67" s="394">
        <f t="shared" si="58"/>
        <v>0</v>
      </c>
      <c r="CA67" s="394">
        <f t="shared" si="58"/>
        <v>0</v>
      </c>
      <c r="CB67" s="394">
        <f t="shared" si="58"/>
        <v>0</v>
      </c>
      <c r="CC67" s="394">
        <f t="shared" si="58"/>
        <v>0</v>
      </c>
      <c r="CD67" s="394">
        <f t="shared" si="58"/>
        <v>0</v>
      </c>
      <c r="CE67" s="394">
        <f t="shared" si="58"/>
        <v>0</v>
      </c>
      <c r="CF67" s="394">
        <f t="shared" si="58"/>
        <v>0</v>
      </c>
      <c r="CG67" s="394">
        <f t="shared" si="58"/>
        <v>0</v>
      </c>
      <c r="CH67" s="394">
        <f t="shared" si="58"/>
        <v>0</v>
      </c>
      <c r="CI67" s="394">
        <f t="shared" si="58"/>
        <v>0</v>
      </c>
      <c r="CJ67" s="394">
        <f t="shared" si="58"/>
        <v>0</v>
      </c>
      <c r="CK67" s="394">
        <f t="shared" si="58"/>
        <v>0</v>
      </c>
      <c r="CL67" s="394">
        <f t="shared" si="58"/>
        <v>0</v>
      </c>
      <c r="CM67" s="394">
        <f t="shared" si="58"/>
        <v>0</v>
      </c>
      <c r="CN67" s="394">
        <f t="shared" si="58"/>
        <v>0</v>
      </c>
      <c r="CO67" s="394">
        <f t="shared" si="58"/>
        <v>0</v>
      </c>
      <c r="CP67" s="394">
        <f t="shared" si="58"/>
        <v>0</v>
      </c>
      <c r="CQ67" s="394">
        <f t="shared" si="58"/>
        <v>0</v>
      </c>
      <c r="CR67" s="394">
        <f t="shared" si="58"/>
        <v>0</v>
      </c>
      <c r="CS67" s="394">
        <f t="shared" si="58"/>
        <v>0</v>
      </c>
      <c r="CT67" s="394">
        <f t="shared" si="58"/>
        <v>0</v>
      </c>
      <c r="CU67" s="394">
        <f t="shared" si="58"/>
        <v>0</v>
      </c>
      <c r="CV67" s="394">
        <f t="shared" si="58"/>
        <v>0</v>
      </c>
      <c r="CW67" s="394">
        <f t="shared" si="58"/>
        <v>0</v>
      </c>
      <c r="CX67" s="394">
        <f t="shared" si="58"/>
        <v>0</v>
      </c>
      <c r="CY67" s="394">
        <f t="shared" si="58"/>
        <v>0</v>
      </c>
      <c r="CZ67" s="394">
        <f t="shared" si="58"/>
        <v>0</v>
      </c>
      <c r="DA67" s="394">
        <f t="shared" si="58"/>
        <v>0</v>
      </c>
      <c r="DB67" s="394">
        <f t="shared" si="58"/>
        <v>0</v>
      </c>
      <c r="DC67" s="394">
        <f t="shared" si="58"/>
        <v>0</v>
      </c>
      <c r="DD67" s="394">
        <f t="shared" si="58"/>
        <v>0</v>
      </c>
      <c r="DE67" s="394">
        <f t="shared" si="58"/>
        <v>0</v>
      </c>
      <c r="DF67" s="394">
        <f t="shared" si="58"/>
        <v>0</v>
      </c>
      <c r="DG67" s="394">
        <f t="shared" si="58"/>
        <v>0</v>
      </c>
      <c r="DH67" s="394">
        <f t="shared" si="58"/>
        <v>0</v>
      </c>
      <c r="DI67" s="394">
        <f t="shared" si="58"/>
        <v>0</v>
      </c>
      <c r="DJ67" s="394">
        <f t="shared" si="58"/>
        <v>0</v>
      </c>
    </row>
    <row r="68" spans="1:114" ht="14.4" x14ac:dyDescent="0.25">
      <c r="A68" s="7"/>
      <c r="B68" s="7"/>
      <c r="C68" s="8"/>
      <c r="D68" s="9" t="s">
        <v>52</v>
      </c>
      <c r="E68" s="394" t="str">
        <f t="shared" ref="E68:AJ68" si="59" xml:space="preserve"> E$56</f>
        <v>Retirement of Hanger Capex</v>
      </c>
      <c r="F68" s="394">
        <f t="shared" si="59"/>
        <v>0</v>
      </c>
      <c r="G68" s="394" t="str">
        <f t="shared" si="59"/>
        <v>$ 000s</v>
      </c>
      <c r="H68" s="394">
        <f t="shared" si="59"/>
        <v>15000</v>
      </c>
      <c r="I68" s="394">
        <f t="shared" si="59"/>
        <v>0</v>
      </c>
      <c r="J68" s="394">
        <f t="shared" si="59"/>
        <v>0</v>
      </c>
      <c r="K68" s="394">
        <f t="shared" si="59"/>
        <v>0</v>
      </c>
      <c r="L68" s="394">
        <f t="shared" si="59"/>
        <v>0</v>
      </c>
      <c r="M68" s="394">
        <f t="shared" si="59"/>
        <v>0</v>
      </c>
      <c r="N68" s="394">
        <f t="shared" si="59"/>
        <v>0</v>
      </c>
      <c r="O68" s="394">
        <f t="shared" si="59"/>
        <v>0</v>
      </c>
      <c r="P68" s="394">
        <f t="shared" si="59"/>
        <v>0</v>
      </c>
      <c r="Q68" s="394">
        <f t="shared" si="59"/>
        <v>0</v>
      </c>
      <c r="R68" s="394">
        <f t="shared" si="59"/>
        <v>0</v>
      </c>
      <c r="S68" s="394">
        <f t="shared" si="59"/>
        <v>0</v>
      </c>
      <c r="T68" s="394">
        <f t="shared" si="59"/>
        <v>0</v>
      </c>
      <c r="U68" s="394">
        <f t="shared" si="59"/>
        <v>0</v>
      </c>
      <c r="V68" s="394">
        <f t="shared" si="59"/>
        <v>0</v>
      </c>
      <c r="W68" s="394">
        <f t="shared" si="59"/>
        <v>0</v>
      </c>
      <c r="X68" s="394">
        <f t="shared" si="59"/>
        <v>0</v>
      </c>
      <c r="Y68" s="394">
        <f t="shared" si="59"/>
        <v>0</v>
      </c>
      <c r="Z68" s="394">
        <f t="shared" si="59"/>
        <v>0</v>
      </c>
      <c r="AA68" s="394">
        <f t="shared" si="59"/>
        <v>0</v>
      </c>
      <c r="AB68" s="394">
        <f t="shared" si="59"/>
        <v>0</v>
      </c>
      <c r="AC68" s="394">
        <f t="shared" si="59"/>
        <v>0</v>
      </c>
      <c r="AD68" s="394">
        <f t="shared" si="59"/>
        <v>0</v>
      </c>
      <c r="AE68" s="394">
        <f t="shared" si="59"/>
        <v>0</v>
      </c>
      <c r="AF68" s="394">
        <f t="shared" si="59"/>
        <v>0</v>
      </c>
      <c r="AG68" s="394">
        <f t="shared" si="59"/>
        <v>0</v>
      </c>
      <c r="AH68" s="394">
        <f t="shared" si="59"/>
        <v>0</v>
      </c>
      <c r="AI68" s="394">
        <f t="shared" si="59"/>
        <v>0</v>
      </c>
      <c r="AJ68" s="394">
        <f t="shared" si="59"/>
        <v>0</v>
      </c>
      <c r="AK68" s="394">
        <f t="shared" ref="AK68:BP68" si="60" xml:space="preserve"> AK$56</f>
        <v>0</v>
      </c>
      <c r="AL68" s="394">
        <f t="shared" si="60"/>
        <v>0</v>
      </c>
      <c r="AM68" s="394">
        <f t="shared" si="60"/>
        <v>0</v>
      </c>
      <c r="AN68" s="394">
        <f t="shared" si="60"/>
        <v>0</v>
      </c>
      <c r="AO68" s="394">
        <f t="shared" si="60"/>
        <v>0</v>
      </c>
      <c r="AP68" s="394">
        <f t="shared" si="60"/>
        <v>0</v>
      </c>
      <c r="AQ68" s="394">
        <f t="shared" si="60"/>
        <v>0</v>
      </c>
      <c r="AR68" s="394">
        <f t="shared" si="60"/>
        <v>0</v>
      </c>
      <c r="AS68" s="394">
        <f t="shared" si="60"/>
        <v>0</v>
      </c>
      <c r="AT68" s="394">
        <f t="shared" si="60"/>
        <v>0</v>
      </c>
      <c r="AU68" s="394">
        <f t="shared" si="60"/>
        <v>0</v>
      </c>
      <c r="AV68" s="394">
        <f t="shared" si="60"/>
        <v>0</v>
      </c>
      <c r="AW68" s="394">
        <f t="shared" si="60"/>
        <v>0</v>
      </c>
      <c r="AX68" s="394">
        <f t="shared" si="60"/>
        <v>0</v>
      </c>
      <c r="AY68" s="394">
        <f t="shared" si="60"/>
        <v>0</v>
      </c>
      <c r="AZ68" s="394">
        <f t="shared" si="60"/>
        <v>0</v>
      </c>
      <c r="BA68" s="394">
        <f t="shared" si="60"/>
        <v>0</v>
      </c>
      <c r="BB68" s="394">
        <f t="shared" si="60"/>
        <v>0</v>
      </c>
      <c r="BC68" s="394">
        <f t="shared" si="60"/>
        <v>0</v>
      </c>
      <c r="BD68" s="394">
        <f t="shared" si="60"/>
        <v>0</v>
      </c>
      <c r="BE68" s="394">
        <f t="shared" si="60"/>
        <v>0</v>
      </c>
      <c r="BF68" s="394">
        <f t="shared" si="60"/>
        <v>0</v>
      </c>
      <c r="BG68" s="394">
        <f t="shared" si="60"/>
        <v>0</v>
      </c>
      <c r="BH68" s="394">
        <f t="shared" si="60"/>
        <v>0</v>
      </c>
      <c r="BI68" s="394">
        <f t="shared" si="60"/>
        <v>0</v>
      </c>
      <c r="BJ68" s="394">
        <f t="shared" si="60"/>
        <v>0</v>
      </c>
      <c r="BK68" s="394">
        <f t="shared" si="60"/>
        <v>0</v>
      </c>
      <c r="BL68" s="394">
        <f t="shared" si="60"/>
        <v>0</v>
      </c>
      <c r="BM68" s="394">
        <f t="shared" si="60"/>
        <v>0</v>
      </c>
      <c r="BN68" s="394">
        <f t="shared" si="60"/>
        <v>0</v>
      </c>
      <c r="BO68" s="394">
        <f t="shared" si="60"/>
        <v>0</v>
      </c>
      <c r="BP68" s="394">
        <f t="shared" si="60"/>
        <v>0</v>
      </c>
      <c r="BQ68" s="394">
        <f t="shared" ref="BQ68:CV68" si="61" xml:space="preserve"> BQ$56</f>
        <v>0</v>
      </c>
      <c r="BR68" s="394">
        <f t="shared" si="61"/>
        <v>0</v>
      </c>
      <c r="BS68" s="394">
        <f t="shared" si="61"/>
        <v>0</v>
      </c>
      <c r="BT68" s="394">
        <f t="shared" si="61"/>
        <v>0</v>
      </c>
      <c r="BU68" s="394">
        <f t="shared" si="61"/>
        <v>0</v>
      </c>
      <c r="BV68" s="394">
        <f t="shared" si="61"/>
        <v>0</v>
      </c>
      <c r="BW68" s="394">
        <f t="shared" si="61"/>
        <v>0</v>
      </c>
      <c r="BX68" s="394">
        <f t="shared" si="61"/>
        <v>0</v>
      </c>
      <c r="BY68" s="394">
        <f t="shared" si="61"/>
        <v>0</v>
      </c>
      <c r="BZ68" s="394">
        <f t="shared" si="61"/>
        <v>0</v>
      </c>
      <c r="CA68" s="394">
        <f t="shared" si="61"/>
        <v>0</v>
      </c>
      <c r="CB68" s="394">
        <f t="shared" si="61"/>
        <v>0</v>
      </c>
      <c r="CC68" s="394">
        <f t="shared" si="61"/>
        <v>0</v>
      </c>
      <c r="CD68" s="394">
        <f t="shared" si="61"/>
        <v>0</v>
      </c>
      <c r="CE68" s="394">
        <f t="shared" si="61"/>
        <v>0</v>
      </c>
      <c r="CF68" s="394">
        <f t="shared" si="61"/>
        <v>0</v>
      </c>
      <c r="CG68" s="394">
        <f t="shared" si="61"/>
        <v>0</v>
      </c>
      <c r="CH68" s="394">
        <f t="shared" si="61"/>
        <v>0</v>
      </c>
      <c r="CI68" s="394">
        <f t="shared" si="61"/>
        <v>0</v>
      </c>
      <c r="CJ68" s="394">
        <f t="shared" si="61"/>
        <v>0</v>
      </c>
      <c r="CK68" s="394">
        <f t="shared" si="61"/>
        <v>0</v>
      </c>
      <c r="CL68" s="394">
        <f t="shared" si="61"/>
        <v>0</v>
      </c>
      <c r="CM68" s="394">
        <f t="shared" si="61"/>
        <v>0</v>
      </c>
      <c r="CN68" s="394">
        <f t="shared" si="61"/>
        <v>0</v>
      </c>
      <c r="CO68" s="394">
        <f t="shared" si="61"/>
        <v>0</v>
      </c>
      <c r="CP68" s="394">
        <f t="shared" si="61"/>
        <v>0</v>
      </c>
      <c r="CQ68" s="394">
        <f t="shared" si="61"/>
        <v>0</v>
      </c>
      <c r="CR68" s="394">
        <f t="shared" si="61"/>
        <v>0</v>
      </c>
      <c r="CS68" s="394">
        <f t="shared" si="61"/>
        <v>0</v>
      </c>
      <c r="CT68" s="394">
        <f t="shared" si="61"/>
        <v>0</v>
      </c>
      <c r="CU68" s="394">
        <f t="shared" si="61"/>
        <v>0</v>
      </c>
      <c r="CV68" s="394">
        <f t="shared" si="61"/>
        <v>0</v>
      </c>
      <c r="CW68" s="394">
        <f t="shared" ref="CW68:DJ68" si="62" xml:space="preserve"> CW$56</f>
        <v>0</v>
      </c>
      <c r="CX68" s="394">
        <f t="shared" si="62"/>
        <v>0</v>
      </c>
      <c r="CY68" s="394">
        <f t="shared" si="62"/>
        <v>0</v>
      </c>
      <c r="CZ68" s="394">
        <f t="shared" si="62"/>
        <v>0</v>
      </c>
      <c r="DA68" s="394">
        <f t="shared" si="62"/>
        <v>0</v>
      </c>
      <c r="DB68" s="394">
        <f t="shared" si="62"/>
        <v>0</v>
      </c>
      <c r="DC68" s="394">
        <f t="shared" si="62"/>
        <v>0</v>
      </c>
      <c r="DD68" s="394">
        <f t="shared" si="62"/>
        <v>0</v>
      </c>
      <c r="DE68" s="394">
        <f t="shared" si="62"/>
        <v>15000</v>
      </c>
      <c r="DF68" s="394">
        <f t="shared" si="62"/>
        <v>0</v>
      </c>
      <c r="DG68" s="394">
        <f t="shared" si="62"/>
        <v>0</v>
      </c>
      <c r="DH68" s="394">
        <f t="shared" si="62"/>
        <v>0</v>
      </c>
      <c r="DI68" s="394">
        <f t="shared" si="62"/>
        <v>0</v>
      </c>
      <c r="DJ68" s="394">
        <f t="shared" si="62"/>
        <v>0</v>
      </c>
    </row>
    <row r="69" spans="1:114" s="124" customFormat="1" ht="14.4" x14ac:dyDescent="0.25">
      <c r="A69" s="120"/>
      <c r="B69" s="120"/>
      <c r="C69" s="121"/>
      <c r="D69" s="240"/>
      <c r="E69" s="123" t="s">
        <v>277</v>
      </c>
      <c r="F69" s="123"/>
      <c r="G69" s="123" t="str">
        <f>smu</f>
        <v>$ 000s</v>
      </c>
      <c r="H69" s="123"/>
      <c r="I69" s="396"/>
      <c r="J69" s="123">
        <f t="shared" ref="J69" si="63">J66+J67-J68</f>
        <v>0</v>
      </c>
      <c r="K69" s="123">
        <f t="shared" ref="K69" si="64">K66+K67-K68</f>
        <v>0</v>
      </c>
      <c r="L69" s="123">
        <f t="shared" ref="L69" si="65">L66+L67-L68</f>
        <v>0</v>
      </c>
      <c r="M69" s="123">
        <f t="shared" ref="M69" si="66">M66+M67-M68</f>
        <v>0</v>
      </c>
      <c r="N69" s="123">
        <f t="shared" ref="N69" si="67">N66+N67-N68</f>
        <v>0</v>
      </c>
      <c r="O69" s="123">
        <f t="shared" ref="O69" si="68">O66+O67-O68</f>
        <v>0</v>
      </c>
      <c r="P69" s="123">
        <f t="shared" ref="P69" si="69">P66+P67-P68</f>
        <v>0</v>
      </c>
      <c r="Q69" s="123">
        <f t="shared" ref="Q69" si="70">Q66+Q67-Q68</f>
        <v>0</v>
      </c>
      <c r="R69" s="123">
        <f t="shared" ref="R69" si="71">R66+R67-R68</f>
        <v>0</v>
      </c>
      <c r="S69" s="123">
        <f t="shared" ref="S69" si="72">S66+S67-S68</f>
        <v>0</v>
      </c>
      <c r="T69" s="123">
        <f t="shared" ref="T69" si="73">T66+T67-T68</f>
        <v>0</v>
      </c>
      <c r="U69" s="123">
        <f t="shared" ref="U69" si="74">U66+U67-U68</f>
        <v>0</v>
      </c>
      <c r="V69" s="123">
        <f t="shared" ref="V69" si="75">V66+V67-V68</f>
        <v>0</v>
      </c>
      <c r="W69" s="123">
        <f t="shared" ref="W69" si="76">W66+W67-W68</f>
        <v>0</v>
      </c>
      <c r="X69" s="123">
        <f t="shared" ref="X69" si="77">X66+X67-X68</f>
        <v>0</v>
      </c>
      <c r="Y69" s="123">
        <f t="shared" ref="Y69" si="78">Y66+Y67-Y68</f>
        <v>0</v>
      </c>
      <c r="Z69" s="123">
        <f t="shared" ref="Z69" si="79">Z66+Z67-Z68</f>
        <v>0</v>
      </c>
      <c r="AA69" s="123">
        <f t="shared" ref="AA69" si="80">AA66+AA67-AA68</f>
        <v>0</v>
      </c>
      <c r="AB69" s="123">
        <f t="shared" ref="AB69" si="81">AB66+AB67-AB68</f>
        <v>0</v>
      </c>
      <c r="AC69" s="123">
        <f t="shared" ref="AC69" si="82">AC66+AC67-AC68</f>
        <v>0</v>
      </c>
      <c r="AD69" s="123">
        <f t="shared" ref="AD69" si="83">AD66+AD67-AD68</f>
        <v>0</v>
      </c>
      <c r="AE69" s="123">
        <f t="shared" ref="AE69" si="84">AE66+AE67-AE68</f>
        <v>0</v>
      </c>
      <c r="AF69" s="123">
        <f t="shared" ref="AF69" si="85">AF66+AF67-AF68</f>
        <v>0</v>
      </c>
      <c r="AG69" s="123">
        <f t="shared" ref="AG69" si="86">AG66+AG67-AG68</f>
        <v>15000</v>
      </c>
      <c r="AH69" s="123">
        <f t="shared" ref="AH69" si="87">AH66+AH67-AH68</f>
        <v>15000</v>
      </c>
      <c r="AI69" s="123">
        <f t="shared" ref="AI69" si="88">AI66+AI67-AI68</f>
        <v>15000</v>
      </c>
      <c r="AJ69" s="123">
        <f t="shared" ref="AJ69" si="89">AJ66+AJ67-AJ68</f>
        <v>15000</v>
      </c>
      <c r="AK69" s="123">
        <f t="shared" ref="AK69" si="90">AK66+AK67-AK68</f>
        <v>15000</v>
      </c>
      <c r="AL69" s="123">
        <f t="shared" ref="AL69" si="91">AL66+AL67-AL68</f>
        <v>15000</v>
      </c>
      <c r="AM69" s="123">
        <f t="shared" ref="AM69" si="92">AM66+AM67-AM68</f>
        <v>15000</v>
      </c>
      <c r="AN69" s="123">
        <f t="shared" ref="AN69" si="93">AN66+AN67-AN68</f>
        <v>15000</v>
      </c>
      <c r="AO69" s="123">
        <f t="shared" ref="AO69" si="94">AO66+AO67-AO68</f>
        <v>15000</v>
      </c>
      <c r="AP69" s="123">
        <f t="shared" ref="AP69" si="95">AP66+AP67-AP68</f>
        <v>15000</v>
      </c>
      <c r="AQ69" s="123">
        <f t="shared" ref="AQ69" si="96">AQ66+AQ67-AQ68</f>
        <v>15000</v>
      </c>
      <c r="AR69" s="123">
        <f t="shared" ref="AR69" si="97">AR66+AR67-AR68</f>
        <v>15000</v>
      </c>
      <c r="AS69" s="123">
        <f t="shared" ref="AS69" si="98">AS66+AS67-AS68</f>
        <v>15000</v>
      </c>
      <c r="AT69" s="123">
        <f t="shared" ref="AT69" si="99">AT66+AT67-AT68</f>
        <v>15000</v>
      </c>
      <c r="AU69" s="123">
        <f t="shared" ref="AU69" si="100">AU66+AU67-AU68</f>
        <v>15000</v>
      </c>
      <c r="AV69" s="123">
        <f t="shared" ref="AV69" si="101">AV66+AV67-AV68</f>
        <v>15000</v>
      </c>
      <c r="AW69" s="123">
        <f t="shared" ref="AW69" si="102">AW66+AW67-AW68</f>
        <v>15000</v>
      </c>
      <c r="AX69" s="123">
        <f t="shared" ref="AX69" si="103">AX66+AX67-AX68</f>
        <v>15000</v>
      </c>
      <c r="AY69" s="123">
        <f t="shared" ref="AY69" si="104">AY66+AY67-AY68</f>
        <v>15000</v>
      </c>
      <c r="AZ69" s="123">
        <f t="shared" ref="AZ69" si="105">AZ66+AZ67-AZ68</f>
        <v>15000</v>
      </c>
      <c r="BA69" s="123">
        <f t="shared" ref="BA69" si="106">BA66+BA67-BA68</f>
        <v>15000</v>
      </c>
      <c r="BB69" s="123">
        <f t="shared" ref="BB69" si="107">BB66+BB67-BB68</f>
        <v>15000</v>
      </c>
      <c r="BC69" s="123">
        <f t="shared" ref="BC69" si="108">BC66+BC67-BC68</f>
        <v>15000</v>
      </c>
      <c r="BD69" s="123">
        <f t="shared" ref="BD69" si="109">BD66+BD67-BD68</f>
        <v>15000</v>
      </c>
      <c r="BE69" s="123">
        <f t="shared" ref="BE69" si="110">BE66+BE67-BE68</f>
        <v>15000</v>
      </c>
      <c r="BF69" s="123">
        <f t="shared" ref="BF69" si="111">BF66+BF67-BF68</f>
        <v>15000</v>
      </c>
      <c r="BG69" s="123">
        <f t="shared" ref="BG69" si="112">BG66+BG67-BG68</f>
        <v>15000</v>
      </c>
      <c r="BH69" s="123">
        <f t="shared" ref="BH69" si="113">BH66+BH67-BH68</f>
        <v>15000</v>
      </c>
      <c r="BI69" s="123">
        <f t="shared" ref="BI69" si="114">BI66+BI67-BI68</f>
        <v>15000</v>
      </c>
      <c r="BJ69" s="123">
        <f t="shared" ref="BJ69" si="115">BJ66+BJ67-BJ68</f>
        <v>15000</v>
      </c>
      <c r="BK69" s="123">
        <f t="shared" ref="BK69" si="116">BK66+BK67-BK68</f>
        <v>15000</v>
      </c>
      <c r="BL69" s="123">
        <f t="shared" ref="BL69" si="117">BL66+BL67-BL68</f>
        <v>15000</v>
      </c>
      <c r="BM69" s="123">
        <f t="shared" ref="BM69" si="118">BM66+BM67-BM68</f>
        <v>15000</v>
      </c>
      <c r="BN69" s="123">
        <f t="shared" ref="BN69" si="119">BN66+BN67-BN68</f>
        <v>15000</v>
      </c>
      <c r="BO69" s="123">
        <f t="shared" ref="BO69" si="120">BO66+BO67-BO68</f>
        <v>15000</v>
      </c>
      <c r="BP69" s="123">
        <f t="shared" ref="BP69" si="121">BP66+BP67-BP68</f>
        <v>15000</v>
      </c>
      <c r="BQ69" s="123">
        <f t="shared" ref="BQ69" si="122">BQ66+BQ67-BQ68</f>
        <v>15000</v>
      </c>
      <c r="BR69" s="123">
        <f t="shared" ref="BR69" si="123">BR66+BR67-BR68</f>
        <v>15000</v>
      </c>
      <c r="BS69" s="123">
        <f t="shared" ref="BS69" si="124">BS66+BS67-BS68</f>
        <v>15000</v>
      </c>
      <c r="BT69" s="123">
        <f t="shared" ref="BT69" si="125">BT66+BT67-BT68</f>
        <v>15000</v>
      </c>
      <c r="BU69" s="123">
        <f t="shared" ref="BU69" si="126">BU66+BU67-BU68</f>
        <v>15000</v>
      </c>
      <c r="BV69" s="123">
        <f t="shared" ref="BV69" si="127">BV66+BV67-BV68</f>
        <v>15000</v>
      </c>
      <c r="BW69" s="123">
        <f t="shared" ref="BW69" si="128">BW66+BW67-BW68</f>
        <v>15000</v>
      </c>
      <c r="BX69" s="123">
        <f t="shared" ref="BX69" si="129">BX66+BX67-BX68</f>
        <v>15000</v>
      </c>
      <c r="BY69" s="123">
        <f t="shared" ref="BY69" si="130">BY66+BY67-BY68</f>
        <v>15000</v>
      </c>
      <c r="BZ69" s="123">
        <f t="shared" ref="BZ69" si="131">BZ66+BZ67-BZ68</f>
        <v>15000</v>
      </c>
      <c r="CA69" s="123">
        <f t="shared" ref="CA69" si="132">CA66+CA67-CA68</f>
        <v>15000</v>
      </c>
      <c r="CB69" s="123">
        <f t="shared" ref="CB69" si="133">CB66+CB67-CB68</f>
        <v>15000</v>
      </c>
      <c r="CC69" s="123">
        <f t="shared" ref="CC69" si="134">CC66+CC67-CC68</f>
        <v>15000</v>
      </c>
      <c r="CD69" s="123">
        <f t="shared" ref="CD69" si="135">CD66+CD67-CD68</f>
        <v>15000</v>
      </c>
      <c r="CE69" s="123">
        <f t="shared" ref="CE69" si="136">CE66+CE67-CE68</f>
        <v>15000</v>
      </c>
      <c r="CF69" s="123">
        <f t="shared" ref="CF69" si="137">CF66+CF67-CF68</f>
        <v>15000</v>
      </c>
      <c r="CG69" s="123">
        <f t="shared" ref="CG69" si="138">CG66+CG67-CG68</f>
        <v>15000</v>
      </c>
      <c r="CH69" s="123">
        <f t="shared" ref="CH69" si="139">CH66+CH67-CH68</f>
        <v>15000</v>
      </c>
      <c r="CI69" s="123">
        <f t="shared" ref="CI69" si="140">CI66+CI67-CI68</f>
        <v>15000</v>
      </c>
      <c r="CJ69" s="123">
        <f t="shared" ref="CJ69" si="141">CJ66+CJ67-CJ68</f>
        <v>15000</v>
      </c>
      <c r="CK69" s="123">
        <f t="shared" ref="CK69" si="142">CK66+CK67-CK68</f>
        <v>15000</v>
      </c>
      <c r="CL69" s="123">
        <f t="shared" ref="CL69" si="143">CL66+CL67-CL68</f>
        <v>15000</v>
      </c>
      <c r="CM69" s="123">
        <f t="shared" ref="CM69" si="144">CM66+CM67-CM68</f>
        <v>15000</v>
      </c>
      <c r="CN69" s="123">
        <f t="shared" ref="CN69" si="145">CN66+CN67-CN68</f>
        <v>15000</v>
      </c>
      <c r="CO69" s="123">
        <f t="shared" ref="CO69" si="146">CO66+CO67-CO68</f>
        <v>15000</v>
      </c>
      <c r="CP69" s="123">
        <f t="shared" ref="CP69" si="147">CP66+CP67-CP68</f>
        <v>15000</v>
      </c>
      <c r="CQ69" s="123">
        <f t="shared" ref="CQ69" si="148">CQ66+CQ67-CQ68</f>
        <v>15000</v>
      </c>
      <c r="CR69" s="123">
        <f t="shared" ref="CR69" si="149">CR66+CR67-CR68</f>
        <v>15000</v>
      </c>
      <c r="CS69" s="123">
        <f t="shared" ref="CS69" si="150">CS66+CS67-CS68</f>
        <v>15000</v>
      </c>
      <c r="CT69" s="123">
        <f t="shared" ref="CT69" si="151">CT66+CT67-CT68</f>
        <v>15000</v>
      </c>
      <c r="CU69" s="123">
        <f t="shared" ref="CU69" si="152">CU66+CU67-CU68</f>
        <v>15000</v>
      </c>
      <c r="CV69" s="123">
        <f t="shared" ref="CV69" si="153">CV66+CV67-CV68</f>
        <v>15000</v>
      </c>
      <c r="CW69" s="123">
        <f t="shared" ref="CW69" si="154">CW66+CW67-CW68</f>
        <v>15000</v>
      </c>
      <c r="CX69" s="123">
        <f t="shared" ref="CX69" si="155">CX66+CX67-CX68</f>
        <v>15000</v>
      </c>
      <c r="CY69" s="123">
        <f t="shared" ref="CY69" si="156">CY66+CY67-CY68</f>
        <v>15000</v>
      </c>
      <c r="CZ69" s="123">
        <f t="shared" ref="CZ69" si="157">CZ66+CZ67-CZ68</f>
        <v>15000</v>
      </c>
      <c r="DA69" s="123">
        <f t="shared" ref="DA69" si="158">DA66+DA67-DA68</f>
        <v>15000</v>
      </c>
      <c r="DB69" s="123">
        <f t="shared" ref="DB69" si="159">DB66+DB67-DB68</f>
        <v>15000</v>
      </c>
      <c r="DC69" s="123">
        <f t="shared" ref="DC69" si="160">DC66+DC67-DC68</f>
        <v>15000</v>
      </c>
      <c r="DD69" s="123">
        <f t="shared" ref="DD69" si="161">DD66+DD67-DD68</f>
        <v>15000</v>
      </c>
      <c r="DE69" s="123">
        <f t="shared" ref="DE69" si="162">DE66+DE67-DE68</f>
        <v>0</v>
      </c>
      <c r="DF69" s="123">
        <f t="shared" ref="DF69" si="163">DF66+DF67-DF68</f>
        <v>0</v>
      </c>
      <c r="DG69" s="123">
        <f t="shared" ref="DG69" si="164">DG66+DG67-DG68</f>
        <v>0</v>
      </c>
      <c r="DH69" s="123">
        <f t="shared" ref="DH69" si="165">DH66+DH67-DH68</f>
        <v>0</v>
      </c>
      <c r="DI69" s="123">
        <f t="shared" ref="DI69" si="166">DI66+DI67-DI68</f>
        <v>0</v>
      </c>
      <c r="DJ69" s="123">
        <f t="shared" ref="DJ69" si="167">DJ66+DJ67-DJ68</f>
        <v>0</v>
      </c>
    </row>
    <row r="70" spans="1:114" ht="14.4" x14ac:dyDescent="0.25">
      <c r="A70" s="7"/>
      <c r="B70" s="7"/>
      <c r="C70" s="8"/>
      <c r="D70" s="10"/>
      <c r="E70" s="69"/>
      <c r="F70" s="69"/>
      <c r="G70" s="69"/>
      <c r="H70" s="69"/>
      <c r="I70" s="244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69"/>
      <c r="AJ70" s="69"/>
      <c r="AK70" s="69"/>
      <c r="AL70" s="69"/>
      <c r="AM70" s="69"/>
      <c r="AN70" s="69"/>
      <c r="AO70" s="69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69"/>
      <c r="BK70" s="69"/>
      <c r="BL70" s="69"/>
      <c r="BM70" s="69"/>
      <c r="BN70" s="69"/>
      <c r="BO70" s="69"/>
      <c r="BP70" s="69"/>
      <c r="BQ70" s="69"/>
      <c r="BR70" s="69"/>
      <c r="BS70" s="69"/>
      <c r="BT70" s="69"/>
      <c r="BU70" s="69"/>
      <c r="BV70" s="69"/>
      <c r="BW70" s="69"/>
      <c r="BX70" s="69"/>
      <c r="BY70" s="69"/>
      <c r="BZ70" s="69"/>
      <c r="CA70" s="69"/>
      <c r="CB70" s="69"/>
      <c r="CC70" s="69"/>
      <c r="CD70" s="69"/>
      <c r="CE70" s="69"/>
      <c r="CF70" s="69"/>
      <c r="CG70" s="69"/>
      <c r="CH70" s="69"/>
      <c r="CI70" s="69"/>
      <c r="CJ70" s="69"/>
      <c r="CK70" s="69"/>
      <c r="CL70" s="69"/>
      <c r="CM70" s="69"/>
      <c r="CN70" s="69"/>
      <c r="CO70" s="69"/>
      <c r="CP70" s="69"/>
      <c r="CQ70" s="69"/>
      <c r="CR70" s="69"/>
      <c r="CS70" s="69"/>
      <c r="CT70" s="69"/>
      <c r="CU70" s="69"/>
      <c r="CV70" s="69"/>
      <c r="CW70" s="69"/>
      <c r="CX70" s="69"/>
      <c r="CY70" s="69"/>
      <c r="CZ70" s="69"/>
      <c r="DA70" s="69"/>
      <c r="DB70" s="69"/>
      <c r="DC70" s="69"/>
      <c r="DD70" s="69"/>
      <c r="DE70" s="69"/>
      <c r="DF70" s="69"/>
      <c r="DG70" s="69"/>
      <c r="DH70" s="69"/>
      <c r="DI70" s="69"/>
      <c r="DJ70" s="69"/>
    </row>
    <row r="71" spans="1:114" ht="14.4" x14ac:dyDescent="0.25">
      <c r="A71" s="7" t="s">
        <v>282</v>
      </c>
      <c r="B71" s="7"/>
      <c r="C71" s="8"/>
      <c r="D71" s="10"/>
      <c r="E71" s="69"/>
      <c r="F71" s="69"/>
      <c r="G71" s="69"/>
      <c r="H71" s="69"/>
      <c r="I71" s="244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69"/>
      <c r="AJ71" s="69"/>
      <c r="AK71" s="69"/>
      <c r="AL71" s="69"/>
      <c r="AM71" s="69"/>
      <c r="AN71" s="69"/>
      <c r="AO71" s="69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  <c r="BL71" s="69"/>
      <c r="BM71" s="69"/>
      <c r="BN71" s="69"/>
      <c r="BO71" s="69"/>
      <c r="BP71" s="69"/>
      <c r="BQ71" s="69"/>
      <c r="BR71" s="69"/>
      <c r="BS71" s="69"/>
      <c r="BT71" s="69"/>
      <c r="BU71" s="69"/>
      <c r="BV71" s="69"/>
      <c r="BW71" s="69"/>
      <c r="BX71" s="69"/>
      <c r="BY71" s="69"/>
      <c r="BZ71" s="69"/>
      <c r="CA71" s="69"/>
      <c r="CB71" s="69"/>
      <c r="CC71" s="69"/>
      <c r="CD71" s="69"/>
      <c r="CE71" s="69"/>
      <c r="CF71" s="69"/>
      <c r="CG71" s="69"/>
      <c r="CH71" s="69"/>
      <c r="CI71" s="69"/>
      <c r="CJ71" s="69"/>
      <c r="CK71" s="69"/>
      <c r="CL71" s="69"/>
      <c r="CM71" s="69"/>
      <c r="CN71" s="69"/>
      <c r="CO71" s="69"/>
      <c r="CP71" s="69"/>
      <c r="CQ71" s="69"/>
      <c r="CR71" s="69"/>
      <c r="CS71" s="69"/>
      <c r="CT71" s="69"/>
      <c r="CU71" s="69"/>
      <c r="CV71" s="69"/>
      <c r="CW71" s="69"/>
      <c r="CX71" s="69"/>
      <c r="CY71" s="69"/>
      <c r="CZ71" s="69"/>
      <c r="DA71" s="69"/>
      <c r="DB71" s="69"/>
      <c r="DC71" s="69"/>
      <c r="DD71" s="69"/>
      <c r="DE71" s="69"/>
      <c r="DF71" s="69"/>
      <c r="DG71" s="69"/>
      <c r="DH71" s="69"/>
      <c r="DI71" s="69"/>
      <c r="DJ71" s="69"/>
    </row>
    <row r="72" spans="1:114" ht="14.4" x14ac:dyDescent="0.25">
      <c r="A72" s="19"/>
      <c r="B72" s="19"/>
      <c r="C72" s="20"/>
      <c r="D72" s="22"/>
      <c r="E72" s="370" t="str">
        <f t="shared" ref="E72:G72" si="168" xml:space="preserve"> E$41</f>
        <v>Periodic Useful life</v>
      </c>
      <c r="F72" s="370">
        <f t="shared" si="168"/>
        <v>28</v>
      </c>
      <c r="G72" s="370" t="str">
        <f t="shared" si="168"/>
        <v>period</v>
      </c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  <c r="CA72" s="38"/>
      <c r="CB72" s="38"/>
      <c r="CC72" s="38"/>
      <c r="CD72" s="38"/>
      <c r="CE72" s="38"/>
      <c r="CF72" s="38"/>
      <c r="CG72" s="38"/>
      <c r="CH72" s="38"/>
      <c r="CI72" s="38"/>
      <c r="CJ72" s="38"/>
      <c r="CK72" s="38"/>
      <c r="CL72" s="38"/>
      <c r="CM72" s="38"/>
      <c r="CN72" s="38"/>
      <c r="CO72" s="38"/>
      <c r="CP72" s="38"/>
      <c r="CQ72" s="38"/>
      <c r="CR72" s="38"/>
      <c r="CS72" s="38"/>
      <c r="CT72" s="38"/>
      <c r="CU72" s="38"/>
      <c r="CV72" s="38"/>
      <c r="CW72" s="38"/>
      <c r="CX72" s="38"/>
      <c r="CY72" s="38"/>
      <c r="CZ72" s="38"/>
      <c r="DA72" s="38"/>
      <c r="DB72" s="38"/>
      <c r="DC72" s="38"/>
      <c r="DD72" s="38"/>
      <c r="DE72" s="38"/>
      <c r="DF72" s="38"/>
      <c r="DG72" s="38"/>
      <c r="DH72" s="38"/>
      <c r="DI72" s="38"/>
      <c r="DJ72" s="38"/>
    </row>
    <row r="73" spans="1:114" ht="14.4" x14ac:dyDescent="0.25">
      <c r="A73" s="19"/>
      <c r="B73" s="19"/>
      <c r="C73" s="20"/>
      <c r="D73" s="22"/>
      <c r="E73" s="370" t="str">
        <f t="shared" ref="E73:AJ73" si="169" xml:space="preserve"> E$60</f>
        <v>Capex depreciable bal BEG</v>
      </c>
      <c r="F73" s="370">
        <f t="shared" si="169"/>
        <v>0</v>
      </c>
      <c r="G73" s="370" t="str">
        <f t="shared" si="169"/>
        <v>$ 000s</v>
      </c>
      <c r="H73" s="370">
        <f t="shared" si="169"/>
        <v>0</v>
      </c>
      <c r="I73" s="370">
        <f t="shared" si="169"/>
        <v>0</v>
      </c>
      <c r="J73" s="370">
        <f t="shared" si="169"/>
        <v>0</v>
      </c>
      <c r="K73" s="370">
        <f t="shared" si="169"/>
        <v>0</v>
      </c>
      <c r="L73" s="370">
        <f t="shared" si="169"/>
        <v>0</v>
      </c>
      <c r="M73" s="370">
        <f t="shared" si="169"/>
        <v>0</v>
      </c>
      <c r="N73" s="370">
        <f t="shared" si="169"/>
        <v>0</v>
      </c>
      <c r="O73" s="370">
        <f t="shared" si="169"/>
        <v>0</v>
      </c>
      <c r="P73" s="370">
        <f t="shared" si="169"/>
        <v>0</v>
      </c>
      <c r="Q73" s="370">
        <f t="shared" si="169"/>
        <v>0</v>
      </c>
      <c r="R73" s="370">
        <f t="shared" si="169"/>
        <v>0</v>
      </c>
      <c r="S73" s="370">
        <f t="shared" si="169"/>
        <v>0</v>
      </c>
      <c r="T73" s="370">
        <f t="shared" si="169"/>
        <v>0</v>
      </c>
      <c r="U73" s="370">
        <f t="shared" si="169"/>
        <v>0</v>
      </c>
      <c r="V73" s="370">
        <f t="shared" si="169"/>
        <v>0</v>
      </c>
      <c r="W73" s="370">
        <f t="shared" si="169"/>
        <v>0</v>
      </c>
      <c r="X73" s="370">
        <f t="shared" si="169"/>
        <v>0</v>
      </c>
      <c r="Y73" s="370">
        <f t="shared" si="169"/>
        <v>0</v>
      </c>
      <c r="Z73" s="370">
        <f t="shared" si="169"/>
        <v>3000</v>
      </c>
      <c r="AA73" s="370">
        <f t="shared" si="169"/>
        <v>3000</v>
      </c>
      <c r="AB73" s="370">
        <f t="shared" si="169"/>
        <v>3000</v>
      </c>
      <c r="AC73" s="370">
        <f t="shared" si="169"/>
        <v>3000</v>
      </c>
      <c r="AD73" s="370">
        <f t="shared" si="169"/>
        <v>5000</v>
      </c>
      <c r="AE73" s="370">
        <f t="shared" si="169"/>
        <v>5000</v>
      </c>
      <c r="AF73" s="370">
        <f t="shared" si="169"/>
        <v>5000</v>
      </c>
      <c r="AG73" s="370">
        <f t="shared" si="169"/>
        <v>5000</v>
      </c>
      <c r="AH73" s="370">
        <f t="shared" si="169"/>
        <v>6000</v>
      </c>
      <c r="AI73" s="370">
        <f t="shared" si="169"/>
        <v>6000</v>
      </c>
      <c r="AJ73" s="370">
        <f t="shared" si="169"/>
        <v>6000</v>
      </c>
      <c r="AK73" s="370">
        <f t="shared" ref="AK73:BP73" si="170" xml:space="preserve"> AK$60</f>
        <v>6000</v>
      </c>
      <c r="AL73" s="370">
        <f t="shared" si="170"/>
        <v>7500</v>
      </c>
      <c r="AM73" s="370">
        <f t="shared" si="170"/>
        <v>7500</v>
      </c>
      <c r="AN73" s="370">
        <f t="shared" si="170"/>
        <v>7500</v>
      </c>
      <c r="AO73" s="370">
        <f t="shared" si="170"/>
        <v>7500</v>
      </c>
      <c r="AP73" s="370">
        <f t="shared" si="170"/>
        <v>8000</v>
      </c>
      <c r="AQ73" s="370">
        <f t="shared" si="170"/>
        <v>8000</v>
      </c>
      <c r="AR73" s="370">
        <f t="shared" si="170"/>
        <v>8000</v>
      </c>
      <c r="AS73" s="370">
        <f t="shared" si="170"/>
        <v>8000</v>
      </c>
      <c r="AT73" s="370">
        <f t="shared" si="170"/>
        <v>8500</v>
      </c>
      <c r="AU73" s="370">
        <f t="shared" si="170"/>
        <v>8500</v>
      </c>
      <c r="AV73" s="370">
        <f t="shared" si="170"/>
        <v>8500</v>
      </c>
      <c r="AW73" s="370">
        <f t="shared" si="170"/>
        <v>8500</v>
      </c>
      <c r="AX73" s="370">
        <f t="shared" si="170"/>
        <v>10500</v>
      </c>
      <c r="AY73" s="370">
        <f t="shared" si="170"/>
        <v>10500</v>
      </c>
      <c r="AZ73" s="370">
        <f t="shared" si="170"/>
        <v>10500</v>
      </c>
      <c r="BA73" s="370">
        <f t="shared" si="170"/>
        <v>10500</v>
      </c>
      <c r="BB73" s="370">
        <f t="shared" si="170"/>
        <v>7500</v>
      </c>
      <c r="BC73" s="370">
        <f t="shared" si="170"/>
        <v>7500</v>
      </c>
      <c r="BD73" s="370">
        <f t="shared" si="170"/>
        <v>7500</v>
      </c>
      <c r="BE73" s="370">
        <f t="shared" si="170"/>
        <v>7500</v>
      </c>
      <c r="BF73" s="370">
        <f t="shared" si="170"/>
        <v>5500</v>
      </c>
      <c r="BG73" s="370">
        <f t="shared" si="170"/>
        <v>5500</v>
      </c>
      <c r="BH73" s="370">
        <f t="shared" si="170"/>
        <v>5500</v>
      </c>
      <c r="BI73" s="370">
        <f t="shared" si="170"/>
        <v>5500</v>
      </c>
      <c r="BJ73" s="370">
        <f t="shared" si="170"/>
        <v>4500</v>
      </c>
      <c r="BK73" s="370">
        <f t="shared" si="170"/>
        <v>4500</v>
      </c>
      <c r="BL73" s="370">
        <f t="shared" si="170"/>
        <v>4500</v>
      </c>
      <c r="BM73" s="370">
        <f t="shared" si="170"/>
        <v>4500</v>
      </c>
      <c r="BN73" s="370">
        <f t="shared" si="170"/>
        <v>3000</v>
      </c>
      <c r="BO73" s="370">
        <f t="shared" si="170"/>
        <v>3000</v>
      </c>
      <c r="BP73" s="370">
        <f t="shared" si="170"/>
        <v>3000</v>
      </c>
      <c r="BQ73" s="370">
        <f t="shared" ref="BQ73:CV73" si="171" xml:space="preserve"> BQ$60</f>
        <v>3000</v>
      </c>
      <c r="BR73" s="370">
        <f t="shared" si="171"/>
        <v>2500</v>
      </c>
      <c r="BS73" s="370">
        <f t="shared" si="171"/>
        <v>2500</v>
      </c>
      <c r="BT73" s="370">
        <f t="shared" si="171"/>
        <v>2500</v>
      </c>
      <c r="BU73" s="370">
        <f t="shared" si="171"/>
        <v>2500</v>
      </c>
      <c r="BV73" s="370">
        <f t="shared" si="171"/>
        <v>2000</v>
      </c>
      <c r="BW73" s="370">
        <f t="shared" si="171"/>
        <v>2000</v>
      </c>
      <c r="BX73" s="370">
        <f t="shared" si="171"/>
        <v>2000</v>
      </c>
      <c r="BY73" s="370">
        <f t="shared" si="171"/>
        <v>2000</v>
      </c>
      <c r="BZ73" s="370">
        <f t="shared" si="171"/>
        <v>0</v>
      </c>
      <c r="CA73" s="370">
        <f t="shared" si="171"/>
        <v>0</v>
      </c>
      <c r="CB73" s="370">
        <f t="shared" si="171"/>
        <v>0</v>
      </c>
      <c r="CC73" s="370">
        <f t="shared" si="171"/>
        <v>0</v>
      </c>
      <c r="CD73" s="370">
        <f t="shared" si="171"/>
        <v>0</v>
      </c>
      <c r="CE73" s="370">
        <f t="shared" si="171"/>
        <v>0</v>
      </c>
      <c r="CF73" s="370">
        <f t="shared" si="171"/>
        <v>0</v>
      </c>
      <c r="CG73" s="370">
        <f t="shared" si="171"/>
        <v>0</v>
      </c>
      <c r="CH73" s="370">
        <f t="shared" si="171"/>
        <v>0</v>
      </c>
      <c r="CI73" s="370">
        <f t="shared" si="171"/>
        <v>0</v>
      </c>
      <c r="CJ73" s="370">
        <f t="shared" si="171"/>
        <v>0</v>
      </c>
      <c r="CK73" s="370">
        <f t="shared" si="171"/>
        <v>0</v>
      </c>
      <c r="CL73" s="370">
        <f t="shared" si="171"/>
        <v>0</v>
      </c>
      <c r="CM73" s="370">
        <f t="shared" si="171"/>
        <v>0</v>
      </c>
      <c r="CN73" s="370">
        <f t="shared" si="171"/>
        <v>0</v>
      </c>
      <c r="CO73" s="370">
        <f t="shared" si="171"/>
        <v>0</v>
      </c>
      <c r="CP73" s="370">
        <f t="shared" si="171"/>
        <v>0</v>
      </c>
      <c r="CQ73" s="370">
        <f t="shared" si="171"/>
        <v>0</v>
      </c>
      <c r="CR73" s="370">
        <f t="shared" si="171"/>
        <v>0</v>
      </c>
      <c r="CS73" s="370">
        <f t="shared" si="171"/>
        <v>0</v>
      </c>
      <c r="CT73" s="370">
        <f t="shared" si="171"/>
        <v>0</v>
      </c>
      <c r="CU73" s="370">
        <f t="shared" si="171"/>
        <v>0</v>
      </c>
      <c r="CV73" s="370">
        <f t="shared" si="171"/>
        <v>0</v>
      </c>
      <c r="CW73" s="370">
        <f t="shared" ref="CW73:DJ73" si="172" xml:space="preserve"> CW$60</f>
        <v>0</v>
      </c>
      <c r="CX73" s="370">
        <f t="shared" si="172"/>
        <v>0</v>
      </c>
      <c r="CY73" s="370">
        <f t="shared" si="172"/>
        <v>0</v>
      </c>
      <c r="CZ73" s="370">
        <f t="shared" si="172"/>
        <v>0</v>
      </c>
      <c r="DA73" s="370">
        <f t="shared" si="172"/>
        <v>0</v>
      </c>
      <c r="DB73" s="370">
        <f t="shared" si="172"/>
        <v>0</v>
      </c>
      <c r="DC73" s="370">
        <f t="shared" si="172"/>
        <v>0</v>
      </c>
      <c r="DD73" s="370">
        <f t="shared" si="172"/>
        <v>0</v>
      </c>
      <c r="DE73" s="370">
        <f t="shared" si="172"/>
        <v>0</v>
      </c>
      <c r="DF73" s="370">
        <f t="shared" si="172"/>
        <v>0</v>
      </c>
      <c r="DG73" s="370">
        <f t="shared" si="172"/>
        <v>0</v>
      </c>
      <c r="DH73" s="370">
        <f t="shared" si="172"/>
        <v>0</v>
      </c>
      <c r="DI73" s="370">
        <f t="shared" si="172"/>
        <v>0</v>
      </c>
      <c r="DJ73" s="370">
        <f t="shared" si="172"/>
        <v>0</v>
      </c>
    </row>
    <row r="74" spans="1:114" s="124" customFormat="1" ht="14.4" x14ac:dyDescent="0.25">
      <c r="A74" s="120"/>
      <c r="B74" s="120"/>
      <c r="C74" s="121"/>
      <c r="D74" s="240"/>
      <c r="E74" s="124" t="s">
        <v>280</v>
      </c>
      <c r="G74" s="124" t="str">
        <f>smu</f>
        <v>$ 000s</v>
      </c>
      <c r="H74" s="395">
        <f xml:space="preserve"> SUM(J74:DJ74)</f>
        <v>10499.999999999993</v>
      </c>
      <c r="I74" s="395"/>
      <c r="J74" s="395">
        <f t="shared" ref="J74:AO74" si="173">J73/$F72</f>
        <v>0</v>
      </c>
      <c r="K74" s="395">
        <f t="shared" si="173"/>
        <v>0</v>
      </c>
      <c r="L74" s="395">
        <f t="shared" si="173"/>
        <v>0</v>
      </c>
      <c r="M74" s="395">
        <f t="shared" si="173"/>
        <v>0</v>
      </c>
      <c r="N74" s="395">
        <f t="shared" si="173"/>
        <v>0</v>
      </c>
      <c r="O74" s="395">
        <f t="shared" si="173"/>
        <v>0</v>
      </c>
      <c r="P74" s="395">
        <f t="shared" si="173"/>
        <v>0</v>
      </c>
      <c r="Q74" s="395">
        <f t="shared" si="173"/>
        <v>0</v>
      </c>
      <c r="R74" s="395">
        <f t="shared" si="173"/>
        <v>0</v>
      </c>
      <c r="S74" s="395">
        <f t="shared" si="173"/>
        <v>0</v>
      </c>
      <c r="T74" s="395">
        <f t="shared" si="173"/>
        <v>0</v>
      </c>
      <c r="U74" s="395">
        <f t="shared" si="173"/>
        <v>0</v>
      </c>
      <c r="V74" s="395">
        <f t="shared" si="173"/>
        <v>0</v>
      </c>
      <c r="W74" s="395">
        <f t="shared" si="173"/>
        <v>0</v>
      </c>
      <c r="X74" s="395">
        <f t="shared" si="173"/>
        <v>0</v>
      </c>
      <c r="Y74" s="395">
        <f t="shared" si="173"/>
        <v>0</v>
      </c>
      <c r="Z74" s="395">
        <f t="shared" si="173"/>
        <v>107.14285714285714</v>
      </c>
      <c r="AA74" s="395">
        <f t="shared" si="173"/>
        <v>107.14285714285714</v>
      </c>
      <c r="AB74" s="395">
        <f t="shared" si="173"/>
        <v>107.14285714285714</v>
      </c>
      <c r="AC74" s="395">
        <f t="shared" si="173"/>
        <v>107.14285714285714</v>
      </c>
      <c r="AD74" s="395">
        <f t="shared" si="173"/>
        <v>178.57142857142858</v>
      </c>
      <c r="AE74" s="395">
        <f t="shared" si="173"/>
        <v>178.57142857142858</v>
      </c>
      <c r="AF74" s="395">
        <f t="shared" si="173"/>
        <v>178.57142857142858</v>
      </c>
      <c r="AG74" s="395">
        <f t="shared" si="173"/>
        <v>178.57142857142858</v>
      </c>
      <c r="AH74" s="395">
        <f t="shared" si="173"/>
        <v>214.28571428571428</v>
      </c>
      <c r="AI74" s="395">
        <f t="shared" si="173"/>
        <v>214.28571428571428</v>
      </c>
      <c r="AJ74" s="395">
        <f t="shared" si="173"/>
        <v>214.28571428571428</v>
      </c>
      <c r="AK74" s="395">
        <f t="shared" si="173"/>
        <v>214.28571428571428</v>
      </c>
      <c r="AL74" s="395">
        <f t="shared" si="173"/>
        <v>267.85714285714283</v>
      </c>
      <c r="AM74" s="395">
        <f t="shared" si="173"/>
        <v>267.85714285714283</v>
      </c>
      <c r="AN74" s="395">
        <f t="shared" si="173"/>
        <v>267.85714285714283</v>
      </c>
      <c r="AO74" s="395">
        <f t="shared" si="173"/>
        <v>267.85714285714283</v>
      </c>
      <c r="AP74" s="395">
        <f t="shared" ref="AP74:BU74" si="174">AP73/$F72</f>
        <v>285.71428571428572</v>
      </c>
      <c r="AQ74" s="395">
        <f t="shared" si="174"/>
        <v>285.71428571428572</v>
      </c>
      <c r="AR74" s="395">
        <f t="shared" si="174"/>
        <v>285.71428571428572</v>
      </c>
      <c r="AS74" s="395">
        <f t="shared" si="174"/>
        <v>285.71428571428572</v>
      </c>
      <c r="AT74" s="395">
        <f t="shared" si="174"/>
        <v>303.57142857142856</v>
      </c>
      <c r="AU74" s="395">
        <f t="shared" si="174"/>
        <v>303.57142857142856</v>
      </c>
      <c r="AV74" s="395">
        <f t="shared" si="174"/>
        <v>303.57142857142856</v>
      </c>
      <c r="AW74" s="395">
        <f t="shared" si="174"/>
        <v>303.57142857142856</v>
      </c>
      <c r="AX74" s="395">
        <f t="shared" si="174"/>
        <v>375</v>
      </c>
      <c r="AY74" s="395">
        <f t="shared" si="174"/>
        <v>375</v>
      </c>
      <c r="AZ74" s="395">
        <f t="shared" si="174"/>
        <v>375</v>
      </c>
      <c r="BA74" s="395">
        <f t="shared" si="174"/>
        <v>375</v>
      </c>
      <c r="BB74" s="395">
        <f t="shared" si="174"/>
        <v>267.85714285714283</v>
      </c>
      <c r="BC74" s="395">
        <f t="shared" si="174"/>
        <v>267.85714285714283</v>
      </c>
      <c r="BD74" s="395">
        <f t="shared" si="174"/>
        <v>267.85714285714283</v>
      </c>
      <c r="BE74" s="395">
        <f t="shared" si="174"/>
        <v>267.85714285714283</v>
      </c>
      <c r="BF74" s="395">
        <f t="shared" si="174"/>
        <v>196.42857142857142</v>
      </c>
      <c r="BG74" s="395">
        <f t="shared" si="174"/>
        <v>196.42857142857142</v>
      </c>
      <c r="BH74" s="395">
        <f t="shared" si="174"/>
        <v>196.42857142857142</v>
      </c>
      <c r="BI74" s="395">
        <f t="shared" si="174"/>
        <v>196.42857142857142</v>
      </c>
      <c r="BJ74" s="395">
        <f t="shared" si="174"/>
        <v>160.71428571428572</v>
      </c>
      <c r="BK74" s="395">
        <f t="shared" si="174"/>
        <v>160.71428571428572</v>
      </c>
      <c r="BL74" s="395">
        <f t="shared" si="174"/>
        <v>160.71428571428572</v>
      </c>
      <c r="BM74" s="395">
        <f t="shared" si="174"/>
        <v>160.71428571428572</v>
      </c>
      <c r="BN74" s="395">
        <f t="shared" si="174"/>
        <v>107.14285714285714</v>
      </c>
      <c r="BO74" s="395">
        <f t="shared" si="174"/>
        <v>107.14285714285714</v>
      </c>
      <c r="BP74" s="395">
        <f t="shared" si="174"/>
        <v>107.14285714285714</v>
      </c>
      <c r="BQ74" s="395">
        <f t="shared" si="174"/>
        <v>107.14285714285714</v>
      </c>
      <c r="BR74" s="395">
        <f t="shared" si="174"/>
        <v>89.285714285714292</v>
      </c>
      <c r="BS74" s="395">
        <f t="shared" si="174"/>
        <v>89.285714285714292</v>
      </c>
      <c r="BT74" s="395">
        <f t="shared" si="174"/>
        <v>89.285714285714292</v>
      </c>
      <c r="BU74" s="395">
        <f t="shared" si="174"/>
        <v>89.285714285714292</v>
      </c>
      <c r="BV74" s="395">
        <f t="shared" ref="BV74:DA74" si="175">BV73/$F72</f>
        <v>71.428571428571431</v>
      </c>
      <c r="BW74" s="395">
        <f t="shared" si="175"/>
        <v>71.428571428571431</v>
      </c>
      <c r="BX74" s="395">
        <f t="shared" si="175"/>
        <v>71.428571428571431</v>
      </c>
      <c r="BY74" s="395">
        <f t="shared" si="175"/>
        <v>71.428571428571431</v>
      </c>
      <c r="BZ74" s="395">
        <f t="shared" si="175"/>
        <v>0</v>
      </c>
      <c r="CA74" s="395">
        <f t="shared" si="175"/>
        <v>0</v>
      </c>
      <c r="CB74" s="395">
        <f t="shared" si="175"/>
        <v>0</v>
      </c>
      <c r="CC74" s="395">
        <f t="shared" si="175"/>
        <v>0</v>
      </c>
      <c r="CD74" s="395">
        <f t="shared" si="175"/>
        <v>0</v>
      </c>
      <c r="CE74" s="395">
        <f t="shared" si="175"/>
        <v>0</v>
      </c>
      <c r="CF74" s="395">
        <f t="shared" si="175"/>
        <v>0</v>
      </c>
      <c r="CG74" s="395">
        <f t="shared" si="175"/>
        <v>0</v>
      </c>
      <c r="CH74" s="395">
        <f t="shared" si="175"/>
        <v>0</v>
      </c>
      <c r="CI74" s="395">
        <f t="shared" si="175"/>
        <v>0</v>
      </c>
      <c r="CJ74" s="395">
        <f t="shared" si="175"/>
        <v>0</v>
      </c>
      <c r="CK74" s="395">
        <f t="shared" si="175"/>
        <v>0</v>
      </c>
      <c r="CL74" s="395">
        <f t="shared" si="175"/>
        <v>0</v>
      </c>
      <c r="CM74" s="395">
        <f t="shared" si="175"/>
        <v>0</v>
      </c>
      <c r="CN74" s="395">
        <f t="shared" si="175"/>
        <v>0</v>
      </c>
      <c r="CO74" s="395">
        <f t="shared" si="175"/>
        <v>0</v>
      </c>
      <c r="CP74" s="395">
        <f t="shared" si="175"/>
        <v>0</v>
      </c>
      <c r="CQ74" s="395">
        <f t="shared" si="175"/>
        <v>0</v>
      </c>
      <c r="CR74" s="395">
        <f t="shared" si="175"/>
        <v>0</v>
      </c>
      <c r="CS74" s="395">
        <f t="shared" si="175"/>
        <v>0</v>
      </c>
      <c r="CT74" s="395">
        <f t="shared" si="175"/>
        <v>0</v>
      </c>
      <c r="CU74" s="395">
        <f t="shared" si="175"/>
        <v>0</v>
      </c>
      <c r="CV74" s="395">
        <f t="shared" si="175"/>
        <v>0</v>
      </c>
      <c r="CW74" s="395">
        <f t="shared" si="175"/>
        <v>0</v>
      </c>
      <c r="CX74" s="395">
        <f t="shared" si="175"/>
        <v>0</v>
      </c>
      <c r="CY74" s="395">
        <f t="shared" si="175"/>
        <v>0</v>
      </c>
      <c r="CZ74" s="395">
        <f t="shared" si="175"/>
        <v>0</v>
      </c>
      <c r="DA74" s="395">
        <f t="shared" si="175"/>
        <v>0</v>
      </c>
      <c r="DB74" s="395">
        <f t="shared" ref="DB74:EG74" si="176">DB73/$F72</f>
        <v>0</v>
      </c>
      <c r="DC74" s="395">
        <f t="shared" si="176"/>
        <v>0</v>
      </c>
      <c r="DD74" s="395">
        <f t="shared" si="176"/>
        <v>0</v>
      </c>
      <c r="DE74" s="395">
        <f t="shared" si="176"/>
        <v>0</v>
      </c>
      <c r="DF74" s="395">
        <f t="shared" si="176"/>
        <v>0</v>
      </c>
      <c r="DG74" s="395">
        <f t="shared" si="176"/>
        <v>0</v>
      </c>
      <c r="DH74" s="395">
        <f t="shared" si="176"/>
        <v>0</v>
      </c>
      <c r="DI74" s="395">
        <f t="shared" si="176"/>
        <v>0</v>
      </c>
      <c r="DJ74" s="395">
        <f t="shared" si="176"/>
        <v>0</v>
      </c>
    </row>
    <row r="75" spans="1:114" ht="14.4" x14ac:dyDescent="0.25">
      <c r="A75" s="19"/>
      <c r="B75" s="19"/>
      <c r="C75" s="20"/>
      <c r="D75" s="22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38"/>
      <c r="BC75" s="38"/>
      <c r="BD75" s="38"/>
      <c r="BE75" s="38"/>
      <c r="BF75" s="38"/>
      <c r="BG75" s="38"/>
      <c r="BH75" s="38"/>
      <c r="BI75" s="38"/>
      <c r="BJ75" s="38"/>
      <c r="BK75" s="38"/>
      <c r="BL75" s="38"/>
      <c r="BM75" s="38"/>
      <c r="BN75" s="38"/>
      <c r="BO75" s="38"/>
      <c r="BP75" s="38"/>
      <c r="BQ75" s="38"/>
      <c r="BR75" s="38"/>
      <c r="BS75" s="38"/>
      <c r="BT75" s="38"/>
      <c r="BU75" s="38"/>
      <c r="BV75" s="38"/>
      <c r="BW75" s="38"/>
      <c r="BX75" s="38"/>
      <c r="BY75" s="38"/>
      <c r="BZ75" s="38"/>
      <c r="CA75" s="38"/>
      <c r="CB75" s="38"/>
      <c r="CC75" s="38"/>
      <c r="CD75" s="38"/>
      <c r="CE75" s="38"/>
      <c r="CF75" s="38"/>
      <c r="CG75" s="38"/>
      <c r="CH75" s="38"/>
      <c r="CI75" s="38"/>
      <c r="CJ75" s="38"/>
      <c r="CK75" s="38"/>
      <c r="CL75" s="38"/>
      <c r="CM75" s="38"/>
      <c r="CN75" s="38"/>
      <c r="CO75" s="38"/>
      <c r="CP75" s="38"/>
      <c r="CQ75" s="38"/>
      <c r="CR75" s="38"/>
      <c r="CS75" s="38"/>
      <c r="CT75" s="38"/>
      <c r="CU75" s="38"/>
      <c r="CV75" s="38"/>
      <c r="CW75" s="38"/>
      <c r="CX75" s="38"/>
      <c r="CY75" s="38"/>
      <c r="CZ75" s="38"/>
      <c r="DA75" s="38"/>
      <c r="DB75" s="38"/>
      <c r="DC75" s="38"/>
      <c r="DD75" s="38"/>
      <c r="DE75" s="38"/>
      <c r="DF75" s="38"/>
      <c r="DG75" s="38"/>
      <c r="DH75" s="38"/>
      <c r="DI75" s="38"/>
      <c r="DJ75" s="38"/>
    </row>
    <row r="76" spans="1:114" ht="14.4" x14ac:dyDescent="0.25">
      <c r="A76" s="19"/>
      <c r="B76" s="19"/>
      <c r="C76" s="20"/>
      <c r="D76" s="22"/>
      <c r="E76" s="370" t="str">
        <f xml:space="preserve"> E$51</f>
        <v>Periodic Useful life</v>
      </c>
      <c r="F76" s="370">
        <f xml:space="preserve"> F$51</f>
        <v>76</v>
      </c>
      <c r="G76" s="370" t="str">
        <f xml:space="preserve"> G$51</f>
        <v>period</v>
      </c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G76" s="38"/>
      <c r="BH76" s="38"/>
      <c r="BI76" s="38"/>
      <c r="BJ76" s="38"/>
      <c r="BK76" s="38"/>
      <c r="BL76" s="38"/>
      <c r="BM76" s="38"/>
      <c r="BN76" s="38"/>
      <c r="BO76" s="38"/>
      <c r="BP76" s="38"/>
      <c r="BQ76" s="38"/>
      <c r="BR76" s="38"/>
      <c r="BS76" s="38"/>
      <c r="BT76" s="38"/>
      <c r="BU76" s="38"/>
      <c r="BV76" s="38"/>
      <c r="BW76" s="38"/>
      <c r="BX76" s="38"/>
      <c r="BY76" s="38"/>
      <c r="BZ76" s="38"/>
      <c r="CA76" s="38"/>
      <c r="CB76" s="38"/>
      <c r="CC76" s="38"/>
      <c r="CD76" s="38"/>
      <c r="CE76" s="38"/>
      <c r="CF76" s="38"/>
      <c r="CG76" s="38"/>
      <c r="CH76" s="38"/>
      <c r="CI76" s="38"/>
      <c r="CJ76" s="38"/>
      <c r="CK76" s="38"/>
      <c r="CL76" s="38"/>
      <c r="CM76" s="38"/>
      <c r="CN76" s="38"/>
      <c r="CO76" s="38"/>
      <c r="CP76" s="38"/>
      <c r="CQ76" s="38"/>
      <c r="CR76" s="38"/>
      <c r="CS76" s="38"/>
      <c r="CT76" s="38"/>
      <c r="CU76" s="38"/>
      <c r="CV76" s="38"/>
      <c r="CW76" s="38"/>
      <c r="CX76" s="38"/>
      <c r="CY76" s="38"/>
      <c r="CZ76" s="38"/>
      <c r="DA76" s="38"/>
      <c r="DB76" s="38"/>
      <c r="DC76" s="38"/>
      <c r="DD76" s="38"/>
      <c r="DE76" s="38"/>
      <c r="DF76" s="38"/>
      <c r="DG76" s="38"/>
      <c r="DH76" s="38"/>
      <c r="DI76" s="38"/>
      <c r="DJ76" s="38"/>
    </row>
    <row r="77" spans="1:114" ht="14.4" x14ac:dyDescent="0.25">
      <c r="A77" s="19"/>
      <c r="B77" s="19"/>
      <c r="C77" s="20"/>
      <c r="D77" s="22"/>
      <c r="E77" s="370" t="str">
        <f t="shared" ref="E77:AJ77" si="177" xml:space="preserve"> E$66</f>
        <v>HangerCapex depreciable bal BEG</v>
      </c>
      <c r="F77" s="370">
        <f t="shared" ref="F77:AK77" si="178" xml:space="preserve"> F$66</f>
        <v>0</v>
      </c>
      <c r="G77" s="370" t="str">
        <f t="shared" ref="G77:AL77" si="179" xml:space="preserve"> G$66</f>
        <v>$ 000s</v>
      </c>
      <c r="H77" s="370">
        <f t="shared" ref="H77:AM77" si="180" xml:space="preserve"> H$66</f>
        <v>0</v>
      </c>
      <c r="I77" s="370">
        <f t="shared" ref="I77:AN77" si="181" xml:space="preserve"> I$66</f>
        <v>0</v>
      </c>
      <c r="J77" s="370">
        <f t="shared" ref="J77:AO77" si="182" xml:space="preserve"> J$66</f>
        <v>0</v>
      </c>
      <c r="K77" s="370">
        <f t="shared" ref="K77:AP77" si="183" xml:space="preserve"> K$66</f>
        <v>0</v>
      </c>
      <c r="L77" s="370">
        <f t="shared" ref="L77:AQ77" si="184" xml:space="preserve"> L$66</f>
        <v>0</v>
      </c>
      <c r="M77" s="370">
        <f t="shared" ref="M77:AR77" si="185" xml:space="preserve"> M$66</f>
        <v>0</v>
      </c>
      <c r="N77" s="370">
        <f t="shared" ref="N77:AS77" si="186" xml:space="preserve"> N$66</f>
        <v>0</v>
      </c>
      <c r="O77" s="370">
        <f t="shared" ref="O77:AT77" si="187" xml:space="preserve"> O$66</f>
        <v>0</v>
      </c>
      <c r="P77" s="370">
        <f t="shared" ref="P77:AU77" si="188" xml:space="preserve"> P$66</f>
        <v>0</v>
      </c>
      <c r="Q77" s="370">
        <f t="shared" ref="Q77:AV77" si="189" xml:space="preserve"> Q$66</f>
        <v>0</v>
      </c>
      <c r="R77" s="370">
        <f t="shared" ref="R77:AW77" si="190" xml:space="preserve"> R$66</f>
        <v>0</v>
      </c>
      <c r="S77" s="370">
        <f t="shared" ref="S77:AX77" si="191" xml:space="preserve"> S$66</f>
        <v>0</v>
      </c>
      <c r="T77" s="370">
        <f t="shared" ref="T77:AY77" si="192" xml:space="preserve"> T$66</f>
        <v>0</v>
      </c>
      <c r="U77" s="370">
        <f t="shared" ref="U77:AZ77" si="193" xml:space="preserve"> U$66</f>
        <v>0</v>
      </c>
      <c r="V77" s="370">
        <f t="shared" ref="V77:BA77" si="194" xml:space="preserve"> V$66</f>
        <v>0</v>
      </c>
      <c r="W77" s="370">
        <f t="shared" ref="W77:BB77" si="195" xml:space="preserve"> W$66</f>
        <v>0</v>
      </c>
      <c r="X77" s="370">
        <f t="shared" ref="X77:BC77" si="196" xml:space="preserve"> X$66</f>
        <v>0</v>
      </c>
      <c r="Y77" s="370">
        <f t="shared" ref="Y77:BD77" si="197" xml:space="preserve"> Y$66</f>
        <v>0</v>
      </c>
      <c r="Z77" s="370">
        <f t="shared" ref="Z77:BE77" si="198" xml:space="preserve"> Z$66</f>
        <v>0</v>
      </c>
      <c r="AA77" s="370">
        <f t="shared" ref="AA77:BF77" si="199" xml:space="preserve"> AA$66</f>
        <v>0</v>
      </c>
      <c r="AB77" s="370">
        <f t="shared" ref="AB77:BG77" si="200" xml:space="preserve"> AB$66</f>
        <v>0</v>
      </c>
      <c r="AC77" s="370">
        <f t="shared" ref="AC77:BH77" si="201" xml:space="preserve"> AC$66</f>
        <v>0</v>
      </c>
      <c r="AD77" s="370">
        <f t="shared" ref="AD77:BI77" si="202" xml:space="preserve"> AD$66</f>
        <v>0</v>
      </c>
      <c r="AE77" s="370">
        <f t="shared" ref="AE77:BJ77" si="203" xml:space="preserve"> AE$66</f>
        <v>0</v>
      </c>
      <c r="AF77" s="370">
        <f t="shared" ref="AF77:BK77" si="204" xml:space="preserve"> AF$66</f>
        <v>0</v>
      </c>
      <c r="AG77" s="370">
        <f t="shared" ref="AG77:BL77" si="205" xml:space="preserve"> AG$66</f>
        <v>0</v>
      </c>
      <c r="AH77" s="370">
        <f t="shared" ref="AH77:BM77" si="206" xml:space="preserve"> AH$66</f>
        <v>15000</v>
      </c>
      <c r="AI77" s="370">
        <f t="shared" ref="AI77:BN77" si="207" xml:space="preserve"> AI$66</f>
        <v>15000</v>
      </c>
      <c r="AJ77" s="370">
        <f t="shared" ref="AJ77:BO77" si="208" xml:space="preserve"> AJ$66</f>
        <v>15000</v>
      </c>
      <c r="AK77" s="370">
        <f t="shared" ref="AK77:BP77" si="209" xml:space="preserve"> AK$66</f>
        <v>15000</v>
      </c>
      <c r="AL77" s="370">
        <f t="shared" ref="AL77:BQ77" si="210" xml:space="preserve"> AL$66</f>
        <v>15000</v>
      </c>
      <c r="AM77" s="370">
        <f t="shared" ref="AM77:BR77" si="211" xml:space="preserve"> AM$66</f>
        <v>15000</v>
      </c>
      <c r="AN77" s="370">
        <f t="shared" ref="AN77:BS77" si="212" xml:space="preserve"> AN$66</f>
        <v>15000</v>
      </c>
      <c r="AO77" s="370">
        <f t="shared" ref="AO77:BT77" si="213" xml:space="preserve"> AO$66</f>
        <v>15000</v>
      </c>
      <c r="AP77" s="370">
        <f t="shared" ref="AP77:BU77" si="214" xml:space="preserve"> AP$66</f>
        <v>15000</v>
      </c>
      <c r="AQ77" s="370">
        <f t="shared" ref="AQ77:BV77" si="215" xml:space="preserve"> AQ$66</f>
        <v>15000</v>
      </c>
      <c r="AR77" s="370">
        <f t="shared" ref="AR77:BW77" si="216" xml:space="preserve"> AR$66</f>
        <v>15000</v>
      </c>
      <c r="AS77" s="370">
        <f t="shared" ref="AS77:BX77" si="217" xml:space="preserve"> AS$66</f>
        <v>15000</v>
      </c>
      <c r="AT77" s="370">
        <f t="shared" ref="AT77:BY77" si="218" xml:space="preserve"> AT$66</f>
        <v>15000</v>
      </c>
      <c r="AU77" s="370">
        <f t="shared" ref="AU77:BZ77" si="219" xml:space="preserve"> AU$66</f>
        <v>15000</v>
      </c>
      <c r="AV77" s="370">
        <f t="shared" ref="AV77:CA77" si="220" xml:space="preserve"> AV$66</f>
        <v>15000</v>
      </c>
      <c r="AW77" s="370">
        <f t="shared" ref="AW77:CB77" si="221" xml:space="preserve"> AW$66</f>
        <v>15000</v>
      </c>
      <c r="AX77" s="370">
        <f t="shared" ref="AX77:CC77" si="222" xml:space="preserve"> AX$66</f>
        <v>15000</v>
      </c>
      <c r="AY77" s="370">
        <f t="shared" ref="AY77:CD77" si="223" xml:space="preserve"> AY$66</f>
        <v>15000</v>
      </c>
      <c r="AZ77" s="370">
        <f t="shared" ref="AZ77:CE77" si="224" xml:space="preserve"> AZ$66</f>
        <v>15000</v>
      </c>
      <c r="BA77" s="370">
        <f t="shared" ref="BA77:CF77" si="225" xml:space="preserve"> BA$66</f>
        <v>15000</v>
      </c>
      <c r="BB77" s="370">
        <f t="shared" ref="BB77:CG77" si="226" xml:space="preserve"> BB$66</f>
        <v>15000</v>
      </c>
      <c r="BC77" s="370">
        <f t="shared" ref="BC77:CH77" si="227" xml:space="preserve"> BC$66</f>
        <v>15000</v>
      </c>
      <c r="BD77" s="370">
        <f t="shared" ref="BD77:CI77" si="228" xml:space="preserve"> BD$66</f>
        <v>15000</v>
      </c>
      <c r="BE77" s="370">
        <f t="shared" ref="BE77:CJ77" si="229" xml:space="preserve"> BE$66</f>
        <v>15000</v>
      </c>
      <c r="BF77" s="370">
        <f t="shared" ref="BF77:CK77" si="230" xml:space="preserve"> BF$66</f>
        <v>15000</v>
      </c>
      <c r="BG77" s="370">
        <f t="shared" ref="BG77:CL77" si="231" xml:space="preserve"> BG$66</f>
        <v>15000</v>
      </c>
      <c r="BH77" s="370">
        <f t="shared" ref="BH77:CM77" si="232" xml:space="preserve"> BH$66</f>
        <v>15000</v>
      </c>
      <c r="BI77" s="370">
        <f t="shared" ref="BI77:CN77" si="233" xml:space="preserve"> BI$66</f>
        <v>15000</v>
      </c>
      <c r="BJ77" s="370">
        <f t="shared" ref="BJ77:CO77" si="234" xml:space="preserve"> BJ$66</f>
        <v>15000</v>
      </c>
      <c r="BK77" s="370">
        <f t="shared" ref="BK77:CP77" si="235" xml:space="preserve"> BK$66</f>
        <v>15000</v>
      </c>
      <c r="BL77" s="370">
        <f t="shared" ref="BL77:CQ77" si="236" xml:space="preserve"> BL$66</f>
        <v>15000</v>
      </c>
      <c r="BM77" s="370">
        <f t="shared" ref="BM77:CR77" si="237" xml:space="preserve"> BM$66</f>
        <v>15000</v>
      </c>
      <c r="BN77" s="370">
        <f t="shared" ref="BN77:CS77" si="238" xml:space="preserve"> BN$66</f>
        <v>15000</v>
      </c>
      <c r="BO77" s="370">
        <f t="shared" ref="BO77:DJ77" si="239" xml:space="preserve"> BO$66</f>
        <v>15000</v>
      </c>
      <c r="BP77" s="370">
        <f t="shared" ref="BP77:DJ77" si="240" xml:space="preserve"> BP$66</f>
        <v>15000</v>
      </c>
      <c r="BQ77" s="370">
        <f t="shared" ref="BQ77:DJ77" si="241" xml:space="preserve"> BQ$66</f>
        <v>15000</v>
      </c>
      <c r="BR77" s="370">
        <f t="shared" ref="BR77:DJ77" si="242" xml:space="preserve"> BR$66</f>
        <v>15000</v>
      </c>
      <c r="BS77" s="370">
        <f t="shared" ref="BS77:DJ77" si="243" xml:space="preserve"> BS$66</f>
        <v>15000</v>
      </c>
      <c r="BT77" s="370">
        <f t="shared" ref="BT77:DJ77" si="244" xml:space="preserve"> BT$66</f>
        <v>15000</v>
      </c>
      <c r="BU77" s="370">
        <f t="shared" ref="BU77:DJ77" si="245" xml:space="preserve"> BU$66</f>
        <v>15000</v>
      </c>
      <c r="BV77" s="370">
        <f t="shared" ref="BV77:DJ77" si="246" xml:space="preserve"> BV$66</f>
        <v>15000</v>
      </c>
      <c r="BW77" s="370">
        <f t="shared" ref="BW77:DJ77" si="247" xml:space="preserve"> BW$66</f>
        <v>15000</v>
      </c>
      <c r="BX77" s="370">
        <f t="shared" ref="BX77:DJ77" si="248" xml:space="preserve"> BX$66</f>
        <v>15000</v>
      </c>
      <c r="BY77" s="370">
        <f t="shared" ref="BY77:DJ77" si="249" xml:space="preserve"> BY$66</f>
        <v>15000</v>
      </c>
      <c r="BZ77" s="370">
        <f t="shared" ref="BZ77:DJ77" si="250" xml:space="preserve"> BZ$66</f>
        <v>15000</v>
      </c>
      <c r="CA77" s="370">
        <f t="shared" ref="CA77:DJ77" si="251" xml:space="preserve"> CA$66</f>
        <v>15000</v>
      </c>
      <c r="CB77" s="370">
        <f t="shared" ref="CB77:DJ77" si="252" xml:space="preserve"> CB$66</f>
        <v>15000</v>
      </c>
      <c r="CC77" s="370">
        <f t="shared" ref="CC77:DJ77" si="253" xml:space="preserve"> CC$66</f>
        <v>15000</v>
      </c>
      <c r="CD77" s="370">
        <f t="shared" ref="CD77:DJ77" si="254" xml:space="preserve"> CD$66</f>
        <v>15000</v>
      </c>
      <c r="CE77" s="370">
        <f t="shared" ref="CE77:DJ77" si="255" xml:space="preserve"> CE$66</f>
        <v>15000</v>
      </c>
      <c r="CF77" s="370">
        <f t="shared" ref="CF77:DJ77" si="256" xml:space="preserve"> CF$66</f>
        <v>15000</v>
      </c>
      <c r="CG77" s="370">
        <f t="shared" ref="CG77:DJ77" si="257" xml:space="preserve"> CG$66</f>
        <v>15000</v>
      </c>
      <c r="CH77" s="370">
        <f t="shared" ref="CH77:DJ77" si="258" xml:space="preserve"> CH$66</f>
        <v>15000</v>
      </c>
      <c r="CI77" s="370">
        <f t="shared" ref="CI77:DJ77" si="259" xml:space="preserve"> CI$66</f>
        <v>15000</v>
      </c>
      <c r="CJ77" s="370">
        <f t="shared" ref="CJ77:DJ77" si="260" xml:space="preserve"> CJ$66</f>
        <v>15000</v>
      </c>
      <c r="CK77" s="370">
        <f t="shared" ref="CK77:DJ77" si="261" xml:space="preserve"> CK$66</f>
        <v>15000</v>
      </c>
      <c r="CL77" s="370">
        <f t="shared" ref="CL77:DJ77" si="262" xml:space="preserve"> CL$66</f>
        <v>15000</v>
      </c>
      <c r="CM77" s="370">
        <f t="shared" ref="CM77:DJ77" si="263" xml:space="preserve"> CM$66</f>
        <v>15000</v>
      </c>
      <c r="CN77" s="370">
        <f t="shared" ref="CN77:DJ77" si="264" xml:space="preserve"> CN$66</f>
        <v>15000</v>
      </c>
      <c r="CO77" s="370">
        <f t="shared" ref="CO77:DJ77" si="265" xml:space="preserve"> CO$66</f>
        <v>15000</v>
      </c>
      <c r="CP77" s="370">
        <f t="shared" ref="CP77:DJ77" si="266" xml:space="preserve"> CP$66</f>
        <v>15000</v>
      </c>
      <c r="CQ77" s="370">
        <f t="shared" ref="CQ77:DJ77" si="267" xml:space="preserve"> CQ$66</f>
        <v>15000</v>
      </c>
      <c r="CR77" s="370">
        <f t="shared" ref="CR77:DJ77" si="268" xml:space="preserve"> CR$66</f>
        <v>15000</v>
      </c>
      <c r="CS77" s="370">
        <f t="shared" ref="CS77:DJ77" si="269" xml:space="preserve"> CS$66</f>
        <v>15000</v>
      </c>
      <c r="CT77" s="370">
        <f t="shared" ref="CT77:DJ77" si="270" xml:space="preserve"> CT$66</f>
        <v>15000</v>
      </c>
      <c r="CU77" s="370">
        <f t="shared" ref="CU77:DJ77" si="271" xml:space="preserve"> CU$66</f>
        <v>15000</v>
      </c>
      <c r="CV77" s="370">
        <f t="shared" ref="CV77:DJ77" si="272" xml:space="preserve"> CV$66</f>
        <v>15000</v>
      </c>
      <c r="CW77" s="370">
        <f t="shared" ref="CW77:DJ77" si="273" xml:space="preserve"> CW$66</f>
        <v>15000</v>
      </c>
      <c r="CX77" s="370">
        <f t="shared" ref="CX77:DJ77" si="274" xml:space="preserve"> CX$66</f>
        <v>15000</v>
      </c>
      <c r="CY77" s="370">
        <f t="shared" ref="CY77:DJ77" si="275" xml:space="preserve"> CY$66</f>
        <v>15000</v>
      </c>
      <c r="CZ77" s="370">
        <f t="shared" ref="CZ77:DJ77" si="276" xml:space="preserve"> CZ$66</f>
        <v>15000</v>
      </c>
      <c r="DA77" s="370">
        <f t="shared" ref="DA77:DJ77" si="277" xml:space="preserve"> DA$66</f>
        <v>15000</v>
      </c>
      <c r="DB77" s="370">
        <f t="shared" ref="DB77:DJ77" si="278" xml:space="preserve"> DB$66</f>
        <v>15000</v>
      </c>
      <c r="DC77" s="370">
        <f t="shared" ref="DC77:DJ77" si="279" xml:space="preserve"> DC$66</f>
        <v>15000</v>
      </c>
      <c r="DD77" s="370">
        <f t="shared" ref="DD77:DJ77" si="280" xml:space="preserve"> DD$66</f>
        <v>15000</v>
      </c>
      <c r="DE77" s="370">
        <f t="shared" ref="DE77:DJ77" si="281" xml:space="preserve"> DE$66</f>
        <v>15000</v>
      </c>
      <c r="DF77" s="370">
        <f t="shared" ref="DF77:DJ77" si="282" xml:space="preserve"> DF$66</f>
        <v>0</v>
      </c>
      <c r="DG77" s="370">
        <f t="shared" ref="DG77:DJ77" si="283" xml:space="preserve"> DG$66</f>
        <v>0</v>
      </c>
      <c r="DH77" s="370">
        <f t="shared" ref="DH77:DJ77" si="284" xml:space="preserve"> DH$66</f>
        <v>0</v>
      </c>
      <c r="DI77" s="370">
        <f t="shared" ref="DI77:DJ77" si="285" xml:space="preserve"> DI$66</f>
        <v>0</v>
      </c>
      <c r="DJ77" s="370">
        <f xml:space="preserve"> DJ$66</f>
        <v>0</v>
      </c>
    </row>
    <row r="78" spans="1:114" s="124" customFormat="1" ht="14.4" x14ac:dyDescent="0.25">
      <c r="A78" s="120"/>
      <c r="B78" s="120"/>
      <c r="C78" s="121"/>
      <c r="D78" s="240"/>
      <c r="E78" s="124" t="s">
        <v>283</v>
      </c>
      <c r="G78" s="124" t="str">
        <f>smu</f>
        <v>$ 000s</v>
      </c>
      <c r="H78" s="395">
        <f xml:space="preserve"> SUM(J78:DJ78)</f>
        <v>15000.000000000005</v>
      </c>
      <c r="I78" s="395"/>
      <c r="J78" s="395">
        <f t="shared" ref="J78" si="286">J77/$F76</f>
        <v>0</v>
      </c>
      <c r="K78" s="395">
        <f t="shared" ref="K78" si="287">K77/$F76</f>
        <v>0</v>
      </c>
      <c r="L78" s="395">
        <f t="shared" ref="L78" si="288">L77/$F76</f>
        <v>0</v>
      </c>
      <c r="M78" s="395">
        <f t="shared" ref="M78" si="289">M77/$F76</f>
        <v>0</v>
      </c>
      <c r="N78" s="395">
        <f t="shared" ref="N78" si="290">N77/$F76</f>
        <v>0</v>
      </c>
      <c r="O78" s="395">
        <f t="shared" ref="O78" si="291">O77/$F76</f>
        <v>0</v>
      </c>
      <c r="P78" s="395">
        <f t="shared" ref="P78" si="292">P77/$F76</f>
        <v>0</v>
      </c>
      <c r="Q78" s="395">
        <f t="shared" ref="Q78" si="293">Q77/$F76</f>
        <v>0</v>
      </c>
      <c r="R78" s="395">
        <f t="shared" ref="R78" si="294">R77/$F76</f>
        <v>0</v>
      </c>
      <c r="S78" s="395">
        <f t="shared" ref="S78" si="295">S77/$F76</f>
        <v>0</v>
      </c>
      <c r="T78" s="395">
        <f t="shared" ref="T78" si="296">T77/$F76</f>
        <v>0</v>
      </c>
      <c r="U78" s="395">
        <f t="shared" ref="U78" si="297">U77/$F76</f>
        <v>0</v>
      </c>
      <c r="V78" s="395">
        <f t="shared" ref="V78" si="298">V77/$F76</f>
        <v>0</v>
      </c>
      <c r="W78" s="395">
        <f t="shared" ref="W78" si="299">W77/$F76</f>
        <v>0</v>
      </c>
      <c r="X78" s="395">
        <f t="shared" ref="X78" si="300">X77/$F76</f>
        <v>0</v>
      </c>
      <c r="Y78" s="395">
        <f t="shared" ref="Y78" si="301">Y77/$F76</f>
        <v>0</v>
      </c>
      <c r="Z78" s="395">
        <f t="shared" ref="Z78" si="302">Z77/$F76</f>
        <v>0</v>
      </c>
      <c r="AA78" s="395">
        <f t="shared" ref="AA78" si="303">AA77/$F76</f>
        <v>0</v>
      </c>
      <c r="AB78" s="395">
        <f t="shared" ref="AB78" si="304">AB77/$F76</f>
        <v>0</v>
      </c>
      <c r="AC78" s="395">
        <f t="shared" ref="AC78" si="305">AC77/$F76</f>
        <v>0</v>
      </c>
      <c r="AD78" s="395">
        <f t="shared" ref="AD78" si="306">AD77/$F76</f>
        <v>0</v>
      </c>
      <c r="AE78" s="395">
        <f t="shared" ref="AE78" si="307">AE77/$F76</f>
        <v>0</v>
      </c>
      <c r="AF78" s="395">
        <f t="shared" ref="AF78" si="308">AF77/$F76</f>
        <v>0</v>
      </c>
      <c r="AG78" s="395">
        <f t="shared" ref="AG78" si="309">AG77/$F76</f>
        <v>0</v>
      </c>
      <c r="AH78" s="395">
        <f t="shared" ref="AH78" si="310">AH77/$F76</f>
        <v>197.36842105263159</v>
      </c>
      <c r="AI78" s="395">
        <f t="shared" ref="AI78" si="311">AI77/$F76</f>
        <v>197.36842105263159</v>
      </c>
      <c r="AJ78" s="395">
        <f t="shared" ref="AJ78" si="312">AJ77/$F76</f>
        <v>197.36842105263159</v>
      </c>
      <c r="AK78" s="395">
        <f t="shared" ref="AK78" si="313">AK77/$F76</f>
        <v>197.36842105263159</v>
      </c>
      <c r="AL78" s="395">
        <f t="shared" ref="AL78" si="314">AL77/$F76</f>
        <v>197.36842105263159</v>
      </c>
      <c r="AM78" s="395">
        <f t="shared" ref="AM78" si="315">AM77/$F76</f>
        <v>197.36842105263159</v>
      </c>
      <c r="AN78" s="395">
        <f t="shared" ref="AN78" si="316">AN77/$F76</f>
        <v>197.36842105263159</v>
      </c>
      <c r="AO78" s="395">
        <f t="shared" ref="AO78" si="317">AO77/$F76</f>
        <v>197.36842105263159</v>
      </c>
      <c r="AP78" s="395">
        <f t="shared" ref="AP78" si="318">AP77/$F76</f>
        <v>197.36842105263159</v>
      </c>
      <c r="AQ78" s="395">
        <f t="shared" ref="AQ78" si="319">AQ77/$F76</f>
        <v>197.36842105263159</v>
      </c>
      <c r="AR78" s="395">
        <f t="shared" ref="AR78" si="320">AR77/$F76</f>
        <v>197.36842105263159</v>
      </c>
      <c r="AS78" s="395">
        <f t="shared" ref="AS78" si="321">AS77/$F76</f>
        <v>197.36842105263159</v>
      </c>
      <c r="AT78" s="395">
        <f t="shared" ref="AT78" si="322">AT77/$F76</f>
        <v>197.36842105263159</v>
      </c>
      <c r="AU78" s="395">
        <f t="shared" ref="AU78" si="323">AU77/$F76</f>
        <v>197.36842105263159</v>
      </c>
      <c r="AV78" s="395">
        <f t="shared" ref="AV78" si="324">AV77/$F76</f>
        <v>197.36842105263159</v>
      </c>
      <c r="AW78" s="395">
        <f t="shared" ref="AW78" si="325">AW77/$F76</f>
        <v>197.36842105263159</v>
      </c>
      <c r="AX78" s="395">
        <f t="shared" ref="AX78" si="326">AX77/$F76</f>
        <v>197.36842105263159</v>
      </c>
      <c r="AY78" s="395">
        <f t="shared" ref="AY78" si="327">AY77/$F76</f>
        <v>197.36842105263159</v>
      </c>
      <c r="AZ78" s="395">
        <f t="shared" ref="AZ78" si="328">AZ77/$F76</f>
        <v>197.36842105263159</v>
      </c>
      <c r="BA78" s="395">
        <f t="shared" ref="BA78" si="329">BA77/$F76</f>
        <v>197.36842105263159</v>
      </c>
      <c r="BB78" s="395">
        <f t="shared" ref="BB78" si="330">BB77/$F76</f>
        <v>197.36842105263159</v>
      </c>
      <c r="BC78" s="395">
        <f t="shared" ref="BC78" si="331">BC77/$F76</f>
        <v>197.36842105263159</v>
      </c>
      <c r="BD78" s="395">
        <f t="shared" ref="BD78" si="332">BD77/$F76</f>
        <v>197.36842105263159</v>
      </c>
      <c r="BE78" s="395">
        <f t="shared" ref="BE78" si="333">BE77/$F76</f>
        <v>197.36842105263159</v>
      </c>
      <c r="BF78" s="395">
        <f t="shared" ref="BF78" si="334">BF77/$F76</f>
        <v>197.36842105263159</v>
      </c>
      <c r="BG78" s="395">
        <f t="shared" ref="BG78" si="335">BG77/$F76</f>
        <v>197.36842105263159</v>
      </c>
      <c r="BH78" s="395">
        <f t="shared" ref="BH78" si="336">BH77/$F76</f>
        <v>197.36842105263159</v>
      </c>
      <c r="BI78" s="395">
        <f t="shared" ref="BI78" si="337">BI77/$F76</f>
        <v>197.36842105263159</v>
      </c>
      <c r="BJ78" s="395">
        <f t="shared" ref="BJ78" si="338">BJ77/$F76</f>
        <v>197.36842105263159</v>
      </c>
      <c r="BK78" s="395">
        <f t="shared" ref="BK78" si="339">BK77/$F76</f>
        <v>197.36842105263159</v>
      </c>
      <c r="BL78" s="395">
        <f t="shared" ref="BL78" si="340">BL77/$F76</f>
        <v>197.36842105263159</v>
      </c>
      <c r="BM78" s="395">
        <f t="shared" ref="BM78" si="341">BM77/$F76</f>
        <v>197.36842105263159</v>
      </c>
      <c r="BN78" s="395">
        <f t="shared" ref="BN78" si="342">BN77/$F76</f>
        <v>197.36842105263159</v>
      </c>
      <c r="BO78" s="395">
        <f t="shared" ref="BO78" si="343">BO77/$F76</f>
        <v>197.36842105263159</v>
      </c>
      <c r="BP78" s="395">
        <f t="shared" ref="BP78" si="344">BP77/$F76</f>
        <v>197.36842105263159</v>
      </c>
      <c r="BQ78" s="395">
        <f t="shared" ref="BQ78" si="345">BQ77/$F76</f>
        <v>197.36842105263159</v>
      </c>
      <c r="BR78" s="395">
        <f t="shared" ref="BR78" si="346">BR77/$F76</f>
        <v>197.36842105263159</v>
      </c>
      <c r="BS78" s="395">
        <f t="shared" ref="BS78" si="347">BS77/$F76</f>
        <v>197.36842105263159</v>
      </c>
      <c r="BT78" s="395">
        <f t="shared" ref="BT78" si="348">BT77/$F76</f>
        <v>197.36842105263159</v>
      </c>
      <c r="BU78" s="395">
        <f t="shared" ref="BU78" si="349">BU77/$F76</f>
        <v>197.36842105263159</v>
      </c>
      <c r="BV78" s="395">
        <f t="shared" ref="BV78" si="350">BV77/$F76</f>
        <v>197.36842105263159</v>
      </c>
      <c r="BW78" s="395">
        <f t="shared" ref="BW78" si="351">BW77/$F76</f>
        <v>197.36842105263159</v>
      </c>
      <c r="BX78" s="395">
        <f t="shared" ref="BX78" si="352">BX77/$F76</f>
        <v>197.36842105263159</v>
      </c>
      <c r="BY78" s="395">
        <f t="shared" ref="BY78" si="353">BY77/$F76</f>
        <v>197.36842105263159</v>
      </c>
      <c r="BZ78" s="395">
        <f t="shared" ref="BZ78" si="354">BZ77/$F76</f>
        <v>197.36842105263159</v>
      </c>
      <c r="CA78" s="395">
        <f t="shared" ref="CA78" si="355">CA77/$F76</f>
        <v>197.36842105263159</v>
      </c>
      <c r="CB78" s="395">
        <f t="shared" ref="CB78" si="356">CB77/$F76</f>
        <v>197.36842105263159</v>
      </c>
      <c r="CC78" s="395">
        <f t="shared" ref="CC78" si="357">CC77/$F76</f>
        <v>197.36842105263159</v>
      </c>
      <c r="CD78" s="395">
        <f t="shared" ref="CD78" si="358">CD77/$F76</f>
        <v>197.36842105263159</v>
      </c>
      <c r="CE78" s="395">
        <f t="shared" ref="CE78" si="359">CE77/$F76</f>
        <v>197.36842105263159</v>
      </c>
      <c r="CF78" s="395">
        <f t="shared" ref="CF78" si="360">CF77/$F76</f>
        <v>197.36842105263159</v>
      </c>
      <c r="CG78" s="395">
        <f t="shared" ref="CG78" si="361">CG77/$F76</f>
        <v>197.36842105263159</v>
      </c>
      <c r="CH78" s="395">
        <f t="shared" ref="CH78" si="362">CH77/$F76</f>
        <v>197.36842105263159</v>
      </c>
      <c r="CI78" s="395">
        <f t="shared" ref="CI78" si="363">CI77/$F76</f>
        <v>197.36842105263159</v>
      </c>
      <c r="CJ78" s="395">
        <f t="shared" ref="CJ78" si="364">CJ77/$F76</f>
        <v>197.36842105263159</v>
      </c>
      <c r="CK78" s="395">
        <f t="shared" ref="CK78" si="365">CK77/$F76</f>
        <v>197.36842105263159</v>
      </c>
      <c r="CL78" s="395">
        <f t="shared" ref="CL78" si="366">CL77/$F76</f>
        <v>197.36842105263159</v>
      </c>
      <c r="CM78" s="395">
        <f t="shared" ref="CM78" si="367">CM77/$F76</f>
        <v>197.36842105263159</v>
      </c>
      <c r="CN78" s="395">
        <f t="shared" ref="CN78" si="368">CN77/$F76</f>
        <v>197.36842105263159</v>
      </c>
      <c r="CO78" s="395">
        <f t="shared" ref="CO78" si="369">CO77/$F76</f>
        <v>197.36842105263159</v>
      </c>
      <c r="CP78" s="395">
        <f t="shared" ref="CP78" si="370">CP77/$F76</f>
        <v>197.36842105263159</v>
      </c>
      <c r="CQ78" s="395">
        <f t="shared" ref="CQ78" si="371">CQ77/$F76</f>
        <v>197.36842105263159</v>
      </c>
      <c r="CR78" s="395">
        <f t="shared" ref="CR78" si="372">CR77/$F76</f>
        <v>197.36842105263159</v>
      </c>
      <c r="CS78" s="395">
        <f t="shared" ref="CS78" si="373">CS77/$F76</f>
        <v>197.36842105263159</v>
      </c>
      <c r="CT78" s="395">
        <f t="shared" ref="CT78" si="374">CT77/$F76</f>
        <v>197.36842105263159</v>
      </c>
      <c r="CU78" s="395">
        <f t="shared" ref="CU78" si="375">CU77/$F76</f>
        <v>197.36842105263159</v>
      </c>
      <c r="CV78" s="395">
        <f t="shared" ref="CV78" si="376">CV77/$F76</f>
        <v>197.36842105263159</v>
      </c>
      <c r="CW78" s="395">
        <f t="shared" ref="CW78" si="377">CW77/$F76</f>
        <v>197.36842105263159</v>
      </c>
      <c r="CX78" s="395">
        <f t="shared" ref="CX78" si="378">CX77/$F76</f>
        <v>197.36842105263159</v>
      </c>
      <c r="CY78" s="395">
        <f t="shared" ref="CY78" si="379">CY77/$F76</f>
        <v>197.36842105263159</v>
      </c>
      <c r="CZ78" s="395">
        <f t="shared" ref="CZ78" si="380">CZ77/$F76</f>
        <v>197.36842105263159</v>
      </c>
      <c r="DA78" s="395">
        <f t="shared" ref="DA78" si="381">DA77/$F76</f>
        <v>197.36842105263159</v>
      </c>
      <c r="DB78" s="395">
        <f t="shared" ref="DB78" si="382">DB77/$F76</f>
        <v>197.36842105263159</v>
      </c>
      <c r="DC78" s="395">
        <f t="shared" ref="DC78" si="383">DC77/$F76</f>
        <v>197.36842105263159</v>
      </c>
      <c r="DD78" s="395">
        <f t="shared" ref="DD78" si="384">DD77/$F76</f>
        <v>197.36842105263159</v>
      </c>
      <c r="DE78" s="395">
        <f t="shared" ref="DE78" si="385">DE77/$F76</f>
        <v>197.36842105263159</v>
      </c>
      <c r="DF78" s="395">
        <f t="shared" ref="DF78" si="386">DF77/$F76</f>
        <v>0</v>
      </c>
      <c r="DG78" s="395">
        <f t="shared" ref="DG78" si="387">DG77/$F76</f>
        <v>0</v>
      </c>
      <c r="DH78" s="395">
        <f t="shared" ref="DH78" si="388">DH77/$F76</f>
        <v>0</v>
      </c>
      <c r="DI78" s="395">
        <f t="shared" ref="DI78" si="389">DI77/$F76</f>
        <v>0</v>
      </c>
      <c r="DJ78" s="395">
        <f t="shared" ref="DJ78" si="390">DJ77/$F76</f>
        <v>0</v>
      </c>
    </row>
    <row r="79" spans="1:114" ht="14.4" x14ac:dyDescent="0.25">
      <c r="A79" s="7"/>
      <c r="B79" s="7"/>
      <c r="C79" s="8"/>
      <c r="D79" s="10"/>
      <c r="E79" s="12"/>
      <c r="F79" s="12"/>
      <c r="G79" s="12"/>
      <c r="H79" s="394"/>
      <c r="I79" s="394"/>
      <c r="J79" s="394"/>
      <c r="K79" s="394"/>
      <c r="L79" s="394"/>
      <c r="M79" s="394"/>
      <c r="N79" s="394"/>
      <c r="O79" s="394"/>
      <c r="P79" s="394"/>
      <c r="Q79" s="394"/>
      <c r="R79" s="394"/>
      <c r="S79" s="394"/>
      <c r="T79" s="394"/>
      <c r="U79" s="394"/>
      <c r="V79" s="394"/>
      <c r="W79" s="394"/>
      <c r="X79" s="394"/>
      <c r="Y79" s="394"/>
      <c r="Z79" s="394"/>
      <c r="AA79" s="394"/>
      <c r="AB79" s="394"/>
      <c r="AC79" s="394"/>
      <c r="AD79" s="394"/>
      <c r="AE79" s="394"/>
      <c r="AF79" s="394"/>
      <c r="AG79" s="394"/>
      <c r="AH79" s="394"/>
      <c r="AI79" s="394"/>
      <c r="AJ79" s="394"/>
      <c r="AK79" s="394"/>
      <c r="AL79" s="394"/>
      <c r="AM79" s="394"/>
      <c r="AN79" s="394"/>
      <c r="AO79" s="394"/>
      <c r="AP79" s="394"/>
      <c r="AQ79" s="394"/>
      <c r="AR79" s="394"/>
      <c r="AS79" s="394"/>
      <c r="AT79" s="394"/>
      <c r="AU79" s="394"/>
      <c r="AV79" s="394"/>
      <c r="AW79" s="394"/>
      <c r="AX79" s="394"/>
      <c r="AY79" s="394"/>
      <c r="AZ79" s="394"/>
      <c r="BA79" s="394"/>
      <c r="BB79" s="394"/>
      <c r="BC79" s="394"/>
      <c r="BD79" s="394"/>
      <c r="BE79" s="394"/>
      <c r="BF79" s="394"/>
      <c r="BG79" s="394"/>
      <c r="BH79" s="394"/>
      <c r="BI79" s="394"/>
      <c r="BJ79" s="394"/>
      <c r="BK79" s="394"/>
      <c r="BL79" s="394"/>
      <c r="BM79" s="394"/>
      <c r="BN79" s="394"/>
      <c r="BO79" s="394"/>
      <c r="BP79" s="394"/>
      <c r="BQ79" s="394"/>
      <c r="BR79" s="394"/>
      <c r="BS79" s="394"/>
      <c r="BT79" s="394"/>
      <c r="BU79" s="394"/>
      <c r="BV79" s="394"/>
      <c r="BW79" s="394"/>
      <c r="BX79" s="394"/>
      <c r="BY79" s="394"/>
      <c r="BZ79" s="394"/>
      <c r="CA79" s="394"/>
      <c r="CB79" s="394"/>
      <c r="CC79" s="394"/>
      <c r="CD79" s="394"/>
      <c r="CE79" s="394"/>
      <c r="CF79" s="394"/>
      <c r="CG79" s="394"/>
      <c r="CH79" s="394"/>
      <c r="CI79" s="394"/>
      <c r="CJ79" s="394"/>
      <c r="CK79" s="394"/>
      <c r="CL79" s="394"/>
      <c r="CM79" s="394"/>
      <c r="CN79" s="394"/>
      <c r="CO79" s="394"/>
      <c r="CP79" s="394"/>
      <c r="CQ79" s="394"/>
      <c r="CR79" s="394"/>
      <c r="CS79" s="394"/>
      <c r="CT79" s="394"/>
      <c r="CU79" s="394"/>
      <c r="CV79" s="394"/>
      <c r="CW79" s="394"/>
      <c r="CX79" s="394"/>
      <c r="CY79" s="394"/>
      <c r="CZ79" s="394"/>
      <c r="DA79" s="394"/>
      <c r="DB79" s="394"/>
      <c r="DC79" s="394"/>
      <c r="DD79" s="394"/>
      <c r="DE79" s="394"/>
      <c r="DF79" s="394"/>
      <c r="DG79" s="394"/>
      <c r="DH79" s="394"/>
      <c r="DI79" s="394"/>
      <c r="DJ79" s="394"/>
    </row>
    <row r="80" spans="1:114" customFormat="1" x14ac:dyDescent="0.25">
      <c r="A80" s="126" t="s">
        <v>284</v>
      </c>
    </row>
    <row r="81" spans="1:114" ht="14.4" x14ac:dyDescent="0.25">
      <c r="A81" s="7"/>
      <c r="B81" s="7"/>
      <c r="C81" s="8"/>
      <c r="D81" s="10"/>
      <c r="E81" s="399" t="str">
        <f t="shared" ref="E81:AJ81" si="391" xml:space="preserve"> E$74</f>
        <v>Capex Depreciation</v>
      </c>
      <c r="F81" s="399">
        <f t="shared" si="391"/>
        <v>0</v>
      </c>
      <c r="G81" s="399" t="str">
        <f t="shared" si="391"/>
        <v>$ 000s</v>
      </c>
      <c r="H81" s="399">
        <f t="shared" si="391"/>
        <v>10499.999999999993</v>
      </c>
      <c r="I81" s="399">
        <f t="shared" si="391"/>
        <v>0</v>
      </c>
      <c r="J81" s="399">
        <f t="shared" si="391"/>
        <v>0</v>
      </c>
      <c r="K81" s="399">
        <f t="shared" si="391"/>
        <v>0</v>
      </c>
      <c r="L81" s="399">
        <f t="shared" si="391"/>
        <v>0</v>
      </c>
      <c r="M81" s="399">
        <f t="shared" si="391"/>
        <v>0</v>
      </c>
      <c r="N81" s="399">
        <f t="shared" si="391"/>
        <v>0</v>
      </c>
      <c r="O81" s="399">
        <f t="shared" si="391"/>
        <v>0</v>
      </c>
      <c r="P81" s="399">
        <f t="shared" si="391"/>
        <v>0</v>
      </c>
      <c r="Q81" s="399">
        <f t="shared" si="391"/>
        <v>0</v>
      </c>
      <c r="R81" s="399">
        <f t="shared" si="391"/>
        <v>0</v>
      </c>
      <c r="S81" s="399">
        <f t="shared" si="391"/>
        <v>0</v>
      </c>
      <c r="T81" s="399">
        <f t="shared" si="391"/>
        <v>0</v>
      </c>
      <c r="U81" s="399">
        <f t="shared" si="391"/>
        <v>0</v>
      </c>
      <c r="V81" s="399">
        <f t="shared" si="391"/>
        <v>0</v>
      </c>
      <c r="W81" s="399">
        <f t="shared" si="391"/>
        <v>0</v>
      </c>
      <c r="X81" s="399">
        <f t="shared" si="391"/>
        <v>0</v>
      </c>
      <c r="Y81" s="399">
        <f t="shared" si="391"/>
        <v>0</v>
      </c>
      <c r="Z81" s="399">
        <f t="shared" si="391"/>
        <v>107.14285714285714</v>
      </c>
      <c r="AA81" s="399">
        <f t="shared" si="391"/>
        <v>107.14285714285714</v>
      </c>
      <c r="AB81" s="399">
        <f t="shared" si="391"/>
        <v>107.14285714285714</v>
      </c>
      <c r="AC81" s="399">
        <f t="shared" si="391"/>
        <v>107.14285714285714</v>
      </c>
      <c r="AD81" s="399">
        <f t="shared" si="391"/>
        <v>178.57142857142858</v>
      </c>
      <c r="AE81" s="399">
        <f t="shared" si="391"/>
        <v>178.57142857142858</v>
      </c>
      <c r="AF81" s="399">
        <f t="shared" si="391"/>
        <v>178.57142857142858</v>
      </c>
      <c r="AG81" s="399">
        <f t="shared" si="391"/>
        <v>178.57142857142858</v>
      </c>
      <c r="AH81" s="399">
        <f t="shared" si="391"/>
        <v>214.28571428571428</v>
      </c>
      <c r="AI81" s="399">
        <f t="shared" si="391"/>
        <v>214.28571428571428</v>
      </c>
      <c r="AJ81" s="399">
        <f t="shared" si="391"/>
        <v>214.28571428571428</v>
      </c>
      <c r="AK81" s="399">
        <f t="shared" ref="AK81:BP81" si="392" xml:space="preserve"> AK$74</f>
        <v>214.28571428571428</v>
      </c>
      <c r="AL81" s="399">
        <f t="shared" si="392"/>
        <v>267.85714285714283</v>
      </c>
      <c r="AM81" s="399">
        <f t="shared" si="392"/>
        <v>267.85714285714283</v>
      </c>
      <c r="AN81" s="399">
        <f t="shared" si="392"/>
        <v>267.85714285714283</v>
      </c>
      <c r="AO81" s="399">
        <f t="shared" si="392"/>
        <v>267.85714285714283</v>
      </c>
      <c r="AP81" s="399">
        <f t="shared" si="392"/>
        <v>285.71428571428572</v>
      </c>
      <c r="AQ81" s="399">
        <f t="shared" si="392"/>
        <v>285.71428571428572</v>
      </c>
      <c r="AR81" s="399">
        <f t="shared" si="392"/>
        <v>285.71428571428572</v>
      </c>
      <c r="AS81" s="399">
        <f t="shared" si="392"/>
        <v>285.71428571428572</v>
      </c>
      <c r="AT81" s="399">
        <f t="shared" si="392"/>
        <v>303.57142857142856</v>
      </c>
      <c r="AU81" s="399">
        <f t="shared" si="392"/>
        <v>303.57142857142856</v>
      </c>
      <c r="AV81" s="399">
        <f t="shared" si="392"/>
        <v>303.57142857142856</v>
      </c>
      <c r="AW81" s="399">
        <f t="shared" si="392"/>
        <v>303.57142857142856</v>
      </c>
      <c r="AX81" s="399">
        <f t="shared" si="392"/>
        <v>375</v>
      </c>
      <c r="AY81" s="399">
        <f t="shared" si="392"/>
        <v>375</v>
      </c>
      <c r="AZ81" s="399">
        <f t="shared" si="392"/>
        <v>375</v>
      </c>
      <c r="BA81" s="399">
        <f t="shared" si="392"/>
        <v>375</v>
      </c>
      <c r="BB81" s="399">
        <f t="shared" si="392"/>
        <v>267.85714285714283</v>
      </c>
      <c r="BC81" s="399">
        <f t="shared" si="392"/>
        <v>267.85714285714283</v>
      </c>
      <c r="BD81" s="399">
        <f t="shared" si="392"/>
        <v>267.85714285714283</v>
      </c>
      <c r="BE81" s="399">
        <f t="shared" si="392"/>
        <v>267.85714285714283</v>
      </c>
      <c r="BF81" s="399">
        <f t="shared" si="392"/>
        <v>196.42857142857142</v>
      </c>
      <c r="BG81" s="399">
        <f t="shared" si="392"/>
        <v>196.42857142857142</v>
      </c>
      <c r="BH81" s="399">
        <f t="shared" si="392"/>
        <v>196.42857142857142</v>
      </c>
      <c r="BI81" s="399">
        <f t="shared" si="392"/>
        <v>196.42857142857142</v>
      </c>
      <c r="BJ81" s="399">
        <f t="shared" si="392"/>
        <v>160.71428571428572</v>
      </c>
      <c r="BK81" s="399">
        <f t="shared" si="392"/>
        <v>160.71428571428572</v>
      </c>
      <c r="BL81" s="399">
        <f t="shared" si="392"/>
        <v>160.71428571428572</v>
      </c>
      <c r="BM81" s="399">
        <f t="shared" si="392"/>
        <v>160.71428571428572</v>
      </c>
      <c r="BN81" s="399">
        <f t="shared" si="392"/>
        <v>107.14285714285714</v>
      </c>
      <c r="BO81" s="399">
        <f t="shared" si="392"/>
        <v>107.14285714285714</v>
      </c>
      <c r="BP81" s="399">
        <f t="shared" si="392"/>
        <v>107.14285714285714</v>
      </c>
      <c r="BQ81" s="399">
        <f t="shared" ref="BQ81:CV81" si="393" xml:space="preserve"> BQ$74</f>
        <v>107.14285714285714</v>
      </c>
      <c r="BR81" s="399">
        <f t="shared" si="393"/>
        <v>89.285714285714292</v>
      </c>
      <c r="BS81" s="399">
        <f t="shared" si="393"/>
        <v>89.285714285714292</v>
      </c>
      <c r="BT81" s="399">
        <f t="shared" si="393"/>
        <v>89.285714285714292</v>
      </c>
      <c r="BU81" s="399">
        <f t="shared" si="393"/>
        <v>89.285714285714292</v>
      </c>
      <c r="BV81" s="399">
        <f t="shared" si="393"/>
        <v>71.428571428571431</v>
      </c>
      <c r="BW81" s="399">
        <f t="shared" si="393"/>
        <v>71.428571428571431</v>
      </c>
      <c r="BX81" s="399">
        <f t="shared" si="393"/>
        <v>71.428571428571431</v>
      </c>
      <c r="BY81" s="399">
        <f t="shared" si="393"/>
        <v>71.428571428571431</v>
      </c>
      <c r="BZ81" s="399">
        <f t="shared" si="393"/>
        <v>0</v>
      </c>
      <c r="CA81" s="399">
        <f t="shared" si="393"/>
        <v>0</v>
      </c>
      <c r="CB81" s="399">
        <f t="shared" si="393"/>
        <v>0</v>
      </c>
      <c r="CC81" s="399">
        <f t="shared" si="393"/>
        <v>0</v>
      </c>
      <c r="CD81" s="399">
        <f t="shared" si="393"/>
        <v>0</v>
      </c>
      <c r="CE81" s="399">
        <f t="shared" si="393"/>
        <v>0</v>
      </c>
      <c r="CF81" s="399">
        <f t="shared" si="393"/>
        <v>0</v>
      </c>
      <c r="CG81" s="399">
        <f t="shared" si="393"/>
        <v>0</v>
      </c>
      <c r="CH81" s="399">
        <f t="shared" si="393"/>
        <v>0</v>
      </c>
      <c r="CI81" s="399">
        <f t="shared" si="393"/>
        <v>0</v>
      </c>
      <c r="CJ81" s="399">
        <f t="shared" si="393"/>
        <v>0</v>
      </c>
      <c r="CK81" s="399">
        <f t="shared" si="393"/>
        <v>0</v>
      </c>
      <c r="CL81" s="399">
        <f t="shared" si="393"/>
        <v>0</v>
      </c>
      <c r="CM81" s="399">
        <f t="shared" si="393"/>
        <v>0</v>
      </c>
      <c r="CN81" s="399">
        <f t="shared" si="393"/>
        <v>0</v>
      </c>
      <c r="CO81" s="399">
        <f t="shared" si="393"/>
        <v>0</v>
      </c>
      <c r="CP81" s="399">
        <f t="shared" si="393"/>
        <v>0</v>
      </c>
      <c r="CQ81" s="399">
        <f t="shared" si="393"/>
        <v>0</v>
      </c>
      <c r="CR81" s="399">
        <f t="shared" si="393"/>
        <v>0</v>
      </c>
      <c r="CS81" s="399">
        <f t="shared" si="393"/>
        <v>0</v>
      </c>
      <c r="CT81" s="399">
        <f t="shared" si="393"/>
        <v>0</v>
      </c>
      <c r="CU81" s="399">
        <f t="shared" si="393"/>
        <v>0</v>
      </c>
      <c r="CV81" s="399">
        <f t="shared" si="393"/>
        <v>0</v>
      </c>
      <c r="CW81" s="399">
        <f t="shared" ref="CW81:DJ81" si="394" xml:space="preserve"> CW$74</f>
        <v>0</v>
      </c>
      <c r="CX81" s="399">
        <f t="shared" si="394"/>
        <v>0</v>
      </c>
      <c r="CY81" s="399">
        <f t="shared" si="394"/>
        <v>0</v>
      </c>
      <c r="CZ81" s="399">
        <f t="shared" si="394"/>
        <v>0</v>
      </c>
      <c r="DA81" s="399">
        <f t="shared" si="394"/>
        <v>0</v>
      </c>
      <c r="DB81" s="399">
        <f t="shared" si="394"/>
        <v>0</v>
      </c>
      <c r="DC81" s="399">
        <f t="shared" si="394"/>
        <v>0</v>
      </c>
      <c r="DD81" s="399">
        <f t="shared" si="394"/>
        <v>0</v>
      </c>
      <c r="DE81" s="399">
        <f t="shared" si="394"/>
        <v>0</v>
      </c>
      <c r="DF81" s="399">
        <f t="shared" si="394"/>
        <v>0</v>
      </c>
      <c r="DG81" s="399">
        <f t="shared" si="394"/>
        <v>0</v>
      </c>
      <c r="DH81" s="399">
        <f t="shared" si="394"/>
        <v>0</v>
      </c>
      <c r="DI81" s="399">
        <f t="shared" si="394"/>
        <v>0</v>
      </c>
      <c r="DJ81" s="399">
        <f t="shared" si="394"/>
        <v>0</v>
      </c>
    </row>
    <row r="82" spans="1:114" ht="14.4" x14ac:dyDescent="0.25">
      <c r="A82" s="7"/>
      <c r="B82" s="7"/>
      <c r="C82" s="8"/>
      <c r="D82" s="10"/>
      <c r="E82" s="399" t="str">
        <f t="shared" ref="E82:AJ82" si="395" xml:space="preserve"> E$78</f>
        <v>HangerCapex Depreciation</v>
      </c>
      <c r="F82" s="399">
        <f t="shared" si="395"/>
        <v>0</v>
      </c>
      <c r="G82" s="399" t="str">
        <f t="shared" si="395"/>
        <v>$ 000s</v>
      </c>
      <c r="H82" s="399">
        <f t="shared" si="395"/>
        <v>15000.000000000005</v>
      </c>
      <c r="I82" s="399">
        <f t="shared" si="395"/>
        <v>0</v>
      </c>
      <c r="J82" s="399">
        <f t="shared" si="395"/>
        <v>0</v>
      </c>
      <c r="K82" s="399">
        <f t="shared" si="395"/>
        <v>0</v>
      </c>
      <c r="L82" s="399">
        <f t="shared" si="395"/>
        <v>0</v>
      </c>
      <c r="M82" s="399">
        <f t="shared" si="395"/>
        <v>0</v>
      </c>
      <c r="N82" s="399">
        <f t="shared" si="395"/>
        <v>0</v>
      </c>
      <c r="O82" s="399">
        <f t="shared" si="395"/>
        <v>0</v>
      </c>
      <c r="P82" s="399">
        <f t="shared" si="395"/>
        <v>0</v>
      </c>
      <c r="Q82" s="399">
        <f t="shared" si="395"/>
        <v>0</v>
      </c>
      <c r="R82" s="399">
        <f t="shared" si="395"/>
        <v>0</v>
      </c>
      <c r="S82" s="399">
        <f t="shared" si="395"/>
        <v>0</v>
      </c>
      <c r="T82" s="399">
        <f t="shared" si="395"/>
        <v>0</v>
      </c>
      <c r="U82" s="399">
        <f t="shared" si="395"/>
        <v>0</v>
      </c>
      <c r="V82" s="399">
        <f t="shared" si="395"/>
        <v>0</v>
      </c>
      <c r="W82" s="399">
        <f t="shared" si="395"/>
        <v>0</v>
      </c>
      <c r="X82" s="399">
        <f t="shared" si="395"/>
        <v>0</v>
      </c>
      <c r="Y82" s="399">
        <f t="shared" si="395"/>
        <v>0</v>
      </c>
      <c r="Z82" s="399">
        <f t="shared" si="395"/>
        <v>0</v>
      </c>
      <c r="AA82" s="399">
        <f t="shared" si="395"/>
        <v>0</v>
      </c>
      <c r="AB82" s="399">
        <f t="shared" si="395"/>
        <v>0</v>
      </c>
      <c r="AC82" s="399">
        <f t="shared" si="395"/>
        <v>0</v>
      </c>
      <c r="AD82" s="399">
        <f t="shared" si="395"/>
        <v>0</v>
      </c>
      <c r="AE82" s="399">
        <f t="shared" si="395"/>
        <v>0</v>
      </c>
      <c r="AF82" s="399">
        <f t="shared" si="395"/>
        <v>0</v>
      </c>
      <c r="AG82" s="399">
        <f t="shared" si="395"/>
        <v>0</v>
      </c>
      <c r="AH82" s="399">
        <f t="shared" si="395"/>
        <v>197.36842105263159</v>
      </c>
      <c r="AI82" s="399">
        <f t="shared" si="395"/>
        <v>197.36842105263159</v>
      </c>
      <c r="AJ82" s="399">
        <f t="shared" si="395"/>
        <v>197.36842105263159</v>
      </c>
      <c r="AK82" s="399">
        <f t="shared" ref="AK82:BP82" si="396" xml:space="preserve"> AK$78</f>
        <v>197.36842105263159</v>
      </c>
      <c r="AL82" s="399">
        <f t="shared" si="396"/>
        <v>197.36842105263159</v>
      </c>
      <c r="AM82" s="399">
        <f t="shared" si="396"/>
        <v>197.36842105263159</v>
      </c>
      <c r="AN82" s="399">
        <f t="shared" si="396"/>
        <v>197.36842105263159</v>
      </c>
      <c r="AO82" s="399">
        <f t="shared" si="396"/>
        <v>197.36842105263159</v>
      </c>
      <c r="AP82" s="399">
        <f t="shared" si="396"/>
        <v>197.36842105263159</v>
      </c>
      <c r="AQ82" s="399">
        <f t="shared" si="396"/>
        <v>197.36842105263159</v>
      </c>
      <c r="AR82" s="399">
        <f t="shared" si="396"/>
        <v>197.36842105263159</v>
      </c>
      <c r="AS82" s="399">
        <f t="shared" si="396"/>
        <v>197.36842105263159</v>
      </c>
      <c r="AT82" s="399">
        <f t="shared" si="396"/>
        <v>197.36842105263159</v>
      </c>
      <c r="AU82" s="399">
        <f t="shared" si="396"/>
        <v>197.36842105263159</v>
      </c>
      <c r="AV82" s="399">
        <f t="shared" si="396"/>
        <v>197.36842105263159</v>
      </c>
      <c r="AW82" s="399">
        <f t="shared" si="396"/>
        <v>197.36842105263159</v>
      </c>
      <c r="AX82" s="399">
        <f t="shared" si="396"/>
        <v>197.36842105263159</v>
      </c>
      <c r="AY82" s="399">
        <f t="shared" si="396"/>
        <v>197.36842105263159</v>
      </c>
      <c r="AZ82" s="399">
        <f t="shared" si="396"/>
        <v>197.36842105263159</v>
      </c>
      <c r="BA82" s="399">
        <f t="shared" si="396"/>
        <v>197.36842105263159</v>
      </c>
      <c r="BB82" s="399">
        <f t="shared" si="396"/>
        <v>197.36842105263159</v>
      </c>
      <c r="BC82" s="399">
        <f t="shared" si="396"/>
        <v>197.36842105263159</v>
      </c>
      <c r="BD82" s="399">
        <f t="shared" si="396"/>
        <v>197.36842105263159</v>
      </c>
      <c r="BE82" s="399">
        <f t="shared" si="396"/>
        <v>197.36842105263159</v>
      </c>
      <c r="BF82" s="399">
        <f t="shared" si="396"/>
        <v>197.36842105263159</v>
      </c>
      <c r="BG82" s="399">
        <f t="shared" si="396"/>
        <v>197.36842105263159</v>
      </c>
      <c r="BH82" s="399">
        <f t="shared" si="396"/>
        <v>197.36842105263159</v>
      </c>
      <c r="BI82" s="399">
        <f t="shared" si="396"/>
        <v>197.36842105263159</v>
      </c>
      <c r="BJ82" s="399">
        <f t="shared" si="396"/>
        <v>197.36842105263159</v>
      </c>
      <c r="BK82" s="399">
        <f t="shared" si="396"/>
        <v>197.36842105263159</v>
      </c>
      <c r="BL82" s="399">
        <f t="shared" si="396"/>
        <v>197.36842105263159</v>
      </c>
      <c r="BM82" s="399">
        <f t="shared" si="396"/>
        <v>197.36842105263159</v>
      </c>
      <c r="BN82" s="399">
        <f t="shared" si="396"/>
        <v>197.36842105263159</v>
      </c>
      <c r="BO82" s="399">
        <f t="shared" si="396"/>
        <v>197.36842105263159</v>
      </c>
      <c r="BP82" s="399">
        <f t="shared" si="396"/>
        <v>197.36842105263159</v>
      </c>
      <c r="BQ82" s="399">
        <f t="shared" ref="BQ82:CV82" si="397" xml:space="preserve"> BQ$78</f>
        <v>197.36842105263159</v>
      </c>
      <c r="BR82" s="399">
        <f t="shared" si="397"/>
        <v>197.36842105263159</v>
      </c>
      <c r="BS82" s="399">
        <f t="shared" si="397"/>
        <v>197.36842105263159</v>
      </c>
      <c r="BT82" s="399">
        <f t="shared" si="397"/>
        <v>197.36842105263159</v>
      </c>
      <c r="BU82" s="399">
        <f t="shared" si="397"/>
        <v>197.36842105263159</v>
      </c>
      <c r="BV82" s="399">
        <f t="shared" si="397"/>
        <v>197.36842105263159</v>
      </c>
      <c r="BW82" s="399">
        <f t="shared" si="397"/>
        <v>197.36842105263159</v>
      </c>
      <c r="BX82" s="399">
        <f t="shared" si="397"/>
        <v>197.36842105263159</v>
      </c>
      <c r="BY82" s="399">
        <f t="shared" si="397"/>
        <v>197.36842105263159</v>
      </c>
      <c r="BZ82" s="399">
        <f t="shared" si="397"/>
        <v>197.36842105263159</v>
      </c>
      <c r="CA82" s="399">
        <f t="shared" si="397"/>
        <v>197.36842105263159</v>
      </c>
      <c r="CB82" s="399">
        <f t="shared" si="397"/>
        <v>197.36842105263159</v>
      </c>
      <c r="CC82" s="399">
        <f t="shared" si="397"/>
        <v>197.36842105263159</v>
      </c>
      <c r="CD82" s="399">
        <f t="shared" si="397"/>
        <v>197.36842105263159</v>
      </c>
      <c r="CE82" s="399">
        <f t="shared" si="397"/>
        <v>197.36842105263159</v>
      </c>
      <c r="CF82" s="399">
        <f t="shared" si="397"/>
        <v>197.36842105263159</v>
      </c>
      <c r="CG82" s="399">
        <f t="shared" si="397"/>
        <v>197.36842105263159</v>
      </c>
      <c r="CH82" s="399">
        <f t="shared" si="397"/>
        <v>197.36842105263159</v>
      </c>
      <c r="CI82" s="399">
        <f t="shared" si="397"/>
        <v>197.36842105263159</v>
      </c>
      <c r="CJ82" s="399">
        <f t="shared" si="397"/>
        <v>197.36842105263159</v>
      </c>
      <c r="CK82" s="399">
        <f t="shared" si="397"/>
        <v>197.36842105263159</v>
      </c>
      <c r="CL82" s="399">
        <f t="shared" si="397"/>
        <v>197.36842105263159</v>
      </c>
      <c r="CM82" s="399">
        <f t="shared" si="397"/>
        <v>197.36842105263159</v>
      </c>
      <c r="CN82" s="399">
        <f t="shared" si="397"/>
        <v>197.36842105263159</v>
      </c>
      <c r="CO82" s="399">
        <f t="shared" si="397"/>
        <v>197.36842105263159</v>
      </c>
      <c r="CP82" s="399">
        <f t="shared" si="397"/>
        <v>197.36842105263159</v>
      </c>
      <c r="CQ82" s="399">
        <f t="shared" si="397"/>
        <v>197.36842105263159</v>
      </c>
      <c r="CR82" s="399">
        <f t="shared" si="397"/>
        <v>197.36842105263159</v>
      </c>
      <c r="CS82" s="399">
        <f t="shared" si="397"/>
        <v>197.36842105263159</v>
      </c>
      <c r="CT82" s="399">
        <f t="shared" si="397"/>
        <v>197.36842105263159</v>
      </c>
      <c r="CU82" s="399">
        <f t="shared" si="397"/>
        <v>197.36842105263159</v>
      </c>
      <c r="CV82" s="399">
        <f t="shared" si="397"/>
        <v>197.36842105263159</v>
      </c>
      <c r="CW82" s="399">
        <f t="shared" ref="CW82:DJ82" si="398" xml:space="preserve"> CW$78</f>
        <v>197.36842105263159</v>
      </c>
      <c r="CX82" s="399">
        <f t="shared" si="398"/>
        <v>197.36842105263159</v>
      </c>
      <c r="CY82" s="399">
        <f t="shared" si="398"/>
        <v>197.36842105263159</v>
      </c>
      <c r="CZ82" s="399">
        <f t="shared" si="398"/>
        <v>197.36842105263159</v>
      </c>
      <c r="DA82" s="399">
        <f t="shared" si="398"/>
        <v>197.36842105263159</v>
      </c>
      <c r="DB82" s="399">
        <f t="shared" si="398"/>
        <v>197.36842105263159</v>
      </c>
      <c r="DC82" s="399">
        <f t="shared" si="398"/>
        <v>197.36842105263159</v>
      </c>
      <c r="DD82" s="399">
        <f t="shared" si="398"/>
        <v>197.36842105263159</v>
      </c>
      <c r="DE82" s="399">
        <f t="shared" si="398"/>
        <v>197.36842105263159</v>
      </c>
      <c r="DF82" s="399">
        <f t="shared" si="398"/>
        <v>0</v>
      </c>
      <c r="DG82" s="399">
        <f t="shared" si="398"/>
        <v>0</v>
      </c>
      <c r="DH82" s="399">
        <f t="shared" si="398"/>
        <v>0</v>
      </c>
      <c r="DI82" s="399">
        <f t="shared" si="398"/>
        <v>0</v>
      </c>
      <c r="DJ82" s="399">
        <f t="shared" si="398"/>
        <v>0</v>
      </c>
    </row>
    <row r="83" spans="1:114" ht="14.4" x14ac:dyDescent="0.25">
      <c r="A83" s="7"/>
      <c r="B83" s="7"/>
      <c r="C83" s="8"/>
      <c r="D83" s="10"/>
      <c r="E83" s="399" t="str">
        <f t="shared" ref="E83:AJ83" si="399" xml:space="preserve"> E$11</f>
        <v>Non current asset depreciation</v>
      </c>
      <c r="F83" s="399">
        <f t="shared" si="399"/>
        <v>0</v>
      </c>
      <c r="G83" s="399" t="str">
        <f t="shared" si="399"/>
        <v>$ 000s</v>
      </c>
      <c r="H83" s="399">
        <f t="shared" si="399"/>
        <v>155000</v>
      </c>
      <c r="I83" s="399">
        <f t="shared" si="399"/>
        <v>0</v>
      </c>
      <c r="J83" s="399">
        <f t="shared" si="399"/>
        <v>0</v>
      </c>
      <c r="K83" s="399">
        <f t="shared" si="399"/>
        <v>0</v>
      </c>
      <c r="L83" s="399">
        <f t="shared" si="399"/>
        <v>1550</v>
      </c>
      <c r="M83" s="399">
        <f t="shared" si="399"/>
        <v>1550</v>
      </c>
      <c r="N83" s="399">
        <f t="shared" si="399"/>
        <v>1550</v>
      </c>
      <c r="O83" s="399">
        <f t="shared" si="399"/>
        <v>1550</v>
      </c>
      <c r="P83" s="399">
        <f t="shared" si="399"/>
        <v>1550</v>
      </c>
      <c r="Q83" s="399">
        <f t="shared" si="399"/>
        <v>1550</v>
      </c>
      <c r="R83" s="399">
        <f t="shared" si="399"/>
        <v>1550</v>
      </c>
      <c r="S83" s="399">
        <f t="shared" si="399"/>
        <v>1550</v>
      </c>
      <c r="T83" s="399">
        <f t="shared" si="399"/>
        <v>1550</v>
      </c>
      <c r="U83" s="399">
        <f t="shared" si="399"/>
        <v>1550</v>
      </c>
      <c r="V83" s="399">
        <f t="shared" si="399"/>
        <v>1550</v>
      </c>
      <c r="W83" s="399">
        <f t="shared" si="399"/>
        <v>1550</v>
      </c>
      <c r="X83" s="399">
        <f t="shared" si="399"/>
        <v>1550</v>
      </c>
      <c r="Y83" s="399">
        <f t="shared" si="399"/>
        <v>1550</v>
      </c>
      <c r="Z83" s="399">
        <f t="shared" si="399"/>
        <v>1550</v>
      </c>
      <c r="AA83" s="399">
        <f t="shared" si="399"/>
        <v>1550</v>
      </c>
      <c r="AB83" s="399">
        <f t="shared" si="399"/>
        <v>1550</v>
      </c>
      <c r="AC83" s="399">
        <f t="shared" si="399"/>
        <v>1550</v>
      </c>
      <c r="AD83" s="399">
        <f t="shared" si="399"/>
        <v>1550</v>
      </c>
      <c r="AE83" s="399">
        <f t="shared" si="399"/>
        <v>1550</v>
      </c>
      <c r="AF83" s="399">
        <f t="shared" si="399"/>
        <v>1550</v>
      </c>
      <c r="AG83" s="399">
        <f t="shared" si="399"/>
        <v>1550</v>
      </c>
      <c r="AH83" s="399">
        <f t="shared" si="399"/>
        <v>1550</v>
      </c>
      <c r="AI83" s="399">
        <f t="shared" si="399"/>
        <v>1550</v>
      </c>
      <c r="AJ83" s="399">
        <f t="shared" si="399"/>
        <v>1550</v>
      </c>
      <c r="AK83" s="399">
        <f t="shared" ref="AK83:BP83" si="400" xml:space="preserve"> AK$11</f>
        <v>1550</v>
      </c>
      <c r="AL83" s="399">
        <f t="shared" si="400"/>
        <v>1550</v>
      </c>
      <c r="AM83" s="399">
        <f t="shared" si="400"/>
        <v>1550</v>
      </c>
      <c r="AN83" s="399">
        <f t="shared" si="400"/>
        <v>1550</v>
      </c>
      <c r="AO83" s="399">
        <f t="shared" si="400"/>
        <v>1550</v>
      </c>
      <c r="AP83" s="399">
        <f t="shared" si="400"/>
        <v>1550</v>
      </c>
      <c r="AQ83" s="399">
        <f t="shared" si="400"/>
        <v>1550</v>
      </c>
      <c r="AR83" s="399">
        <f t="shared" si="400"/>
        <v>1550</v>
      </c>
      <c r="AS83" s="399">
        <f t="shared" si="400"/>
        <v>1550</v>
      </c>
      <c r="AT83" s="399">
        <f t="shared" si="400"/>
        <v>1550</v>
      </c>
      <c r="AU83" s="399">
        <f t="shared" si="400"/>
        <v>1550</v>
      </c>
      <c r="AV83" s="399">
        <f t="shared" si="400"/>
        <v>1550</v>
      </c>
      <c r="AW83" s="399">
        <f t="shared" si="400"/>
        <v>1550</v>
      </c>
      <c r="AX83" s="399">
        <f t="shared" si="400"/>
        <v>1550</v>
      </c>
      <c r="AY83" s="399">
        <f t="shared" si="400"/>
        <v>1550</v>
      </c>
      <c r="AZ83" s="399">
        <f t="shared" si="400"/>
        <v>1550</v>
      </c>
      <c r="BA83" s="399">
        <f t="shared" si="400"/>
        <v>1550</v>
      </c>
      <c r="BB83" s="399">
        <f t="shared" si="400"/>
        <v>1550</v>
      </c>
      <c r="BC83" s="399">
        <f t="shared" si="400"/>
        <v>1550</v>
      </c>
      <c r="BD83" s="399">
        <f t="shared" si="400"/>
        <v>1550</v>
      </c>
      <c r="BE83" s="399">
        <f t="shared" si="400"/>
        <v>1550</v>
      </c>
      <c r="BF83" s="399">
        <f t="shared" si="400"/>
        <v>1550</v>
      </c>
      <c r="BG83" s="399">
        <f t="shared" si="400"/>
        <v>1550</v>
      </c>
      <c r="BH83" s="399">
        <f t="shared" si="400"/>
        <v>1550</v>
      </c>
      <c r="BI83" s="399">
        <f t="shared" si="400"/>
        <v>1550</v>
      </c>
      <c r="BJ83" s="399">
        <f t="shared" si="400"/>
        <v>1550</v>
      </c>
      <c r="BK83" s="399">
        <f t="shared" si="400"/>
        <v>1550</v>
      </c>
      <c r="BL83" s="399">
        <f t="shared" si="400"/>
        <v>1550</v>
      </c>
      <c r="BM83" s="399">
        <f t="shared" si="400"/>
        <v>1550</v>
      </c>
      <c r="BN83" s="399">
        <f t="shared" si="400"/>
        <v>1550</v>
      </c>
      <c r="BO83" s="399">
        <f t="shared" si="400"/>
        <v>1550</v>
      </c>
      <c r="BP83" s="399">
        <f t="shared" si="400"/>
        <v>1550</v>
      </c>
      <c r="BQ83" s="399">
        <f t="shared" ref="BQ83:CV83" si="401" xml:space="preserve"> BQ$11</f>
        <v>1550</v>
      </c>
      <c r="BR83" s="399">
        <f t="shared" si="401"/>
        <v>1550</v>
      </c>
      <c r="BS83" s="399">
        <f t="shared" si="401"/>
        <v>1550</v>
      </c>
      <c r="BT83" s="399">
        <f t="shared" si="401"/>
        <v>1550</v>
      </c>
      <c r="BU83" s="399">
        <f t="shared" si="401"/>
        <v>1550</v>
      </c>
      <c r="BV83" s="399">
        <f t="shared" si="401"/>
        <v>1550</v>
      </c>
      <c r="BW83" s="399">
        <f t="shared" si="401"/>
        <v>1550</v>
      </c>
      <c r="BX83" s="399">
        <f t="shared" si="401"/>
        <v>1550</v>
      </c>
      <c r="BY83" s="399">
        <f t="shared" si="401"/>
        <v>1550</v>
      </c>
      <c r="BZ83" s="399">
        <f t="shared" si="401"/>
        <v>1550</v>
      </c>
      <c r="CA83" s="399">
        <f t="shared" si="401"/>
        <v>1550</v>
      </c>
      <c r="CB83" s="399">
        <f t="shared" si="401"/>
        <v>1550</v>
      </c>
      <c r="CC83" s="399">
        <f t="shared" si="401"/>
        <v>1550</v>
      </c>
      <c r="CD83" s="399">
        <f t="shared" si="401"/>
        <v>1550</v>
      </c>
      <c r="CE83" s="399">
        <f t="shared" si="401"/>
        <v>1550</v>
      </c>
      <c r="CF83" s="399">
        <f t="shared" si="401"/>
        <v>1550</v>
      </c>
      <c r="CG83" s="399">
        <f t="shared" si="401"/>
        <v>1550</v>
      </c>
      <c r="CH83" s="399">
        <f t="shared" si="401"/>
        <v>1550</v>
      </c>
      <c r="CI83" s="399">
        <f t="shared" si="401"/>
        <v>1550</v>
      </c>
      <c r="CJ83" s="399">
        <f t="shared" si="401"/>
        <v>1550</v>
      </c>
      <c r="CK83" s="399">
        <f t="shared" si="401"/>
        <v>1550</v>
      </c>
      <c r="CL83" s="399">
        <f t="shared" si="401"/>
        <v>1550</v>
      </c>
      <c r="CM83" s="399">
        <f t="shared" si="401"/>
        <v>1550</v>
      </c>
      <c r="CN83" s="399">
        <f t="shared" si="401"/>
        <v>1550</v>
      </c>
      <c r="CO83" s="399">
        <f t="shared" si="401"/>
        <v>1550</v>
      </c>
      <c r="CP83" s="399">
        <f t="shared" si="401"/>
        <v>1550</v>
      </c>
      <c r="CQ83" s="399">
        <f t="shared" si="401"/>
        <v>1550</v>
      </c>
      <c r="CR83" s="399">
        <f t="shared" si="401"/>
        <v>1550</v>
      </c>
      <c r="CS83" s="399">
        <f t="shared" si="401"/>
        <v>1550</v>
      </c>
      <c r="CT83" s="399">
        <f t="shared" si="401"/>
        <v>1550</v>
      </c>
      <c r="CU83" s="399">
        <f t="shared" si="401"/>
        <v>1550</v>
      </c>
      <c r="CV83" s="399">
        <f t="shared" si="401"/>
        <v>1550</v>
      </c>
      <c r="CW83" s="399">
        <f t="shared" ref="CW83:DJ83" si="402" xml:space="preserve"> CW$11</f>
        <v>1550</v>
      </c>
      <c r="CX83" s="399">
        <f t="shared" si="402"/>
        <v>1550</v>
      </c>
      <c r="CY83" s="399">
        <f t="shared" si="402"/>
        <v>1550</v>
      </c>
      <c r="CZ83" s="399">
        <f t="shared" si="402"/>
        <v>1550</v>
      </c>
      <c r="DA83" s="399">
        <f t="shared" si="402"/>
        <v>1550</v>
      </c>
      <c r="DB83" s="399">
        <f t="shared" si="402"/>
        <v>1550</v>
      </c>
      <c r="DC83" s="399">
        <f t="shared" si="402"/>
        <v>1550</v>
      </c>
      <c r="DD83" s="399">
        <f t="shared" si="402"/>
        <v>1550</v>
      </c>
      <c r="DE83" s="399">
        <f t="shared" si="402"/>
        <v>1550</v>
      </c>
      <c r="DF83" s="399">
        <f t="shared" si="402"/>
        <v>1550</v>
      </c>
      <c r="DG83" s="399">
        <f t="shared" si="402"/>
        <v>1550</v>
      </c>
      <c r="DH83" s="399">
        <f t="shared" si="402"/>
        <v>0</v>
      </c>
      <c r="DI83" s="399">
        <f t="shared" si="402"/>
        <v>0</v>
      </c>
      <c r="DJ83" s="399">
        <f t="shared" si="402"/>
        <v>0</v>
      </c>
    </row>
    <row r="84" spans="1:114" s="124" customFormat="1" ht="14.4" x14ac:dyDescent="0.25">
      <c r="A84" s="120"/>
      <c r="B84" s="120"/>
      <c r="C84" s="121"/>
      <c r="D84" s="240"/>
      <c r="E84" s="124" t="s">
        <v>285</v>
      </c>
      <c r="G84" s="124" t="str">
        <f>smu</f>
        <v>$ 000s</v>
      </c>
      <c r="H84" s="395">
        <f xml:space="preserve"> SUM(J84:DJ84)</f>
        <v>180500.00000000023</v>
      </c>
      <c r="I84" s="395"/>
      <c r="J84" s="395">
        <f t="shared" ref="J84:AO84" si="403">SUM(J81:J83)</f>
        <v>0</v>
      </c>
      <c r="K84" s="395">
        <f t="shared" si="403"/>
        <v>0</v>
      </c>
      <c r="L84" s="395">
        <f t="shared" si="403"/>
        <v>1550</v>
      </c>
      <c r="M84" s="395">
        <f t="shared" si="403"/>
        <v>1550</v>
      </c>
      <c r="N84" s="395">
        <f t="shared" si="403"/>
        <v>1550</v>
      </c>
      <c r="O84" s="395">
        <f t="shared" si="403"/>
        <v>1550</v>
      </c>
      <c r="P84" s="395">
        <f t="shared" si="403"/>
        <v>1550</v>
      </c>
      <c r="Q84" s="395">
        <f t="shared" si="403"/>
        <v>1550</v>
      </c>
      <c r="R84" s="395">
        <f t="shared" si="403"/>
        <v>1550</v>
      </c>
      <c r="S84" s="395">
        <f t="shared" si="403"/>
        <v>1550</v>
      </c>
      <c r="T84" s="395">
        <f t="shared" si="403"/>
        <v>1550</v>
      </c>
      <c r="U84" s="395">
        <f t="shared" si="403"/>
        <v>1550</v>
      </c>
      <c r="V84" s="395">
        <f t="shared" si="403"/>
        <v>1550</v>
      </c>
      <c r="W84" s="395">
        <f t="shared" si="403"/>
        <v>1550</v>
      </c>
      <c r="X84" s="395">
        <f t="shared" si="403"/>
        <v>1550</v>
      </c>
      <c r="Y84" s="395">
        <f t="shared" si="403"/>
        <v>1550</v>
      </c>
      <c r="Z84" s="395">
        <f t="shared" si="403"/>
        <v>1657.1428571428571</v>
      </c>
      <c r="AA84" s="395">
        <f t="shared" si="403"/>
        <v>1657.1428571428571</v>
      </c>
      <c r="AB84" s="395">
        <f t="shared" si="403"/>
        <v>1657.1428571428571</v>
      </c>
      <c r="AC84" s="395">
        <f t="shared" si="403"/>
        <v>1657.1428571428571</v>
      </c>
      <c r="AD84" s="395">
        <f t="shared" si="403"/>
        <v>1728.5714285714287</v>
      </c>
      <c r="AE84" s="395">
        <f t="shared" si="403"/>
        <v>1728.5714285714287</v>
      </c>
      <c r="AF84" s="395">
        <f t="shared" si="403"/>
        <v>1728.5714285714287</v>
      </c>
      <c r="AG84" s="395">
        <f t="shared" si="403"/>
        <v>1728.5714285714287</v>
      </c>
      <c r="AH84" s="395">
        <f t="shared" si="403"/>
        <v>1961.6541353383459</v>
      </c>
      <c r="AI84" s="395">
        <f t="shared" si="403"/>
        <v>1961.6541353383459</v>
      </c>
      <c r="AJ84" s="395">
        <f t="shared" si="403"/>
        <v>1961.6541353383459</v>
      </c>
      <c r="AK84" s="395">
        <f t="shared" si="403"/>
        <v>1961.6541353383459</v>
      </c>
      <c r="AL84" s="395">
        <f t="shared" si="403"/>
        <v>2015.2255639097743</v>
      </c>
      <c r="AM84" s="395">
        <f t="shared" si="403"/>
        <v>2015.2255639097743</v>
      </c>
      <c r="AN84" s="395">
        <f t="shared" si="403"/>
        <v>2015.2255639097743</v>
      </c>
      <c r="AO84" s="395">
        <f t="shared" si="403"/>
        <v>2015.2255639097743</v>
      </c>
      <c r="AP84" s="395">
        <f t="shared" ref="AP84:BU84" si="404">SUM(AP81:AP83)</f>
        <v>2033.0827067669175</v>
      </c>
      <c r="AQ84" s="395">
        <f t="shared" si="404"/>
        <v>2033.0827067669175</v>
      </c>
      <c r="AR84" s="395">
        <f t="shared" si="404"/>
        <v>2033.0827067669175</v>
      </c>
      <c r="AS84" s="395">
        <f t="shared" si="404"/>
        <v>2033.0827067669175</v>
      </c>
      <c r="AT84" s="395">
        <f t="shared" si="404"/>
        <v>2050.9398496240601</v>
      </c>
      <c r="AU84" s="395">
        <f t="shared" si="404"/>
        <v>2050.9398496240601</v>
      </c>
      <c r="AV84" s="395">
        <f t="shared" si="404"/>
        <v>2050.9398496240601</v>
      </c>
      <c r="AW84" s="395">
        <f t="shared" si="404"/>
        <v>2050.9398496240601</v>
      </c>
      <c r="AX84" s="395">
        <f t="shared" si="404"/>
        <v>2122.3684210526317</v>
      </c>
      <c r="AY84" s="395">
        <f t="shared" si="404"/>
        <v>2122.3684210526317</v>
      </c>
      <c r="AZ84" s="395">
        <f t="shared" si="404"/>
        <v>2122.3684210526317</v>
      </c>
      <c r="BA84" s="395">
        <f t="shared" si="404"/>
        <v>2122.3684210526317</v>
      </c>
      <c r="BB84" s="395">
        <f t="shared" si="404"/>
        <v>2015.2255639097743</v>
      </c>
      <c r="BC84" s="395">
        <f t="shared" si="404"/>
        <v>2015.2255639097743</v>
      </c>
      <c r="BD84" s="395">
        <f t="shared" si="404"/>
        <v>2015.2255639097743</v>
      </c>
      <c r="BE84" s="395">
        <f t="shared" si="404"/>
        <v>2015.2255639097743</v>
      </c>
      <c r="BF84" s="395">
        <f t="shared" si="404"/>
        <v>1943.796992481203</v>
      </c>
      <c r="BG84" s="395">
        <f t="shared" si="404"/>
        <v>1943.796992481203</v>
      </c>
      <c r="BH84" s="395">
        <f t="shared" si="404"/>
        <v>1943.796992481203</v>
      </c>
      <c r="BI84" s="395">
        <f t="shared" si="404"/>
        <v>1943.796992481203</v>
      </c>
      <c r="BJ84" s="395">
        <f t="shared" si="404"/>
        <v>1908.0827067669175</v>
      </c>
      <c r="BK84" s="395">
        <f t="shared" si="404"/>
        <v>1908.0827067669175</v>
      </c>
      <c r="BL84" s="395">
        <f t="shared" si="404"/>
        <v>1908.0827067669175</v>
      </c>
      <c r="BM84" s="395">
        <f t="shared" si="404"/>
        <v>1908.0827067669175</v>
      </c>
      <c r="BN84" s="395">
        <f t="shared" si="404"/>
        <v>1854.5112781954888</v>
      </c>
      <c r="BO84" s="395">
        <f t="shared" si="404"/>
        <v>1854.5112781954888</v>
      </c>
      <c r="BP84" s="395">
        <f t="shared" si="404"/>
        <v>1854.5112781954888</v>
      </c>
      <c r="BQ84" s="395">
        <f t="shared" si="404"/>
        <v>1854.5112781954888</v>
      </c>
      <c r="BR84" s="395">
        <f t="shared" si="404"/>
        <v>1836.6541353383459</v>
      </c>
      <c r="BS84" s="395">
        <f t="shared" si="404"/>
        <v>1836.6541353383459</v>
      </c>
      <c r="BT84" s="395">
        <f t="shared" si="404"/>
        <v>1836.6541353383459</v>
      </c>
      <c r="BU84" s="395">
        <f t="shared" si="404"/>
        <v>1836.6541353383459</v>
      </c>
      <c r="BV84" s="395">
        <f t="shared" ref="BV84:DA84" si="405">SUM(BV81:BV83)</f>
        <v>1818.796992481203</v>
      </c>
      <c r="BW84" s="395">
        <f t="shared" si="405"/>
        <v>1818.796992481203</v>
      </c>
      <c r="BX84" s="395">
        <f t="shared" si="405"/>
        <v>1818.796992481203</v>
      </c>
      <c r="BY84" s="395">
        <f t="shared" si="405"/>
        <v>1818.796992481203</v>
      </c>
      <c r="BZ84" s="395">
        <f t="shared" si="405"/>
        <v>1747.3684210526317</v>
      </c>
      <c r="CA84" s="395">
        <f t="shared" si="405"/>
        <v>1747.3684210526317</v>
      </c>
      <c r="CB84" s="395">
        <f t="shared" si="405"/>
        <v>1747.3684210526317</v>
      </c>
      <c r="CC84" s="395">
        <f t="shared" si="405"/>
        <v>1747.3684210526317</v>
      </c>
      <c r="CD84" s="395">
        <f t="shared" si="405"/>
        <v>1747.3684210526317</v>
      </c>
      <c r="CE84" s="395">
        <f t="shared" si="405"/>
        <v>1747.3684210526317</v>
      </c>
      <c r="CF84" s="395">
        <f t="shared" si="405"/>
        <v>1747.3684210526317</v>
      </c>
      <c r="CG84" s="395">
        <f t="shared" si="405"/>
        <v>1747.3684210526317</v>
      </c>
      <c r="CH84" s="395">
        <f t="shared" si="405"/>
        <v>1747.3684210526317</v>
      </c>
      <c r="CI84" s="395">
        <f t="shared" si="405"/>
        <v>1747.3684210526317</v>
      </c>
      <c r="CJ84" s="395">
        <f t="shared" si="405"/>
        <v>1747.3684210526317</v>
      </c>
      <c r="CK84" s="395">
        <f t="shared" si="405"/>
        <v>1747.3684210526317</v>
      </c>
      <c r="CL84" s="395">
        <f t="shared" si="405"/>
        <v>1747.3684210526317</v>
      </c>
      <c r="CM84" s="395">
        <f t="shared" si="405"/>
        <v>1747.3684210526317</v>
      </c>
      <c r="CN84" s="395">
        <f t="shared" si="405"/>
        <v>1747.3684210526317</v>
      </c>
      <c r="CO84" s="395">
        <f t="shared" si="405"/>
        <v>1747.3684210526317</v>
      </c>
      <c r="CP84" s="395">
        <f t="shared" si="405"/>
        <v>1747.3684210526317</v>
      </c>
      <c r="CQ84" s="395">
        <f t="shared" si="405"/>
        <v>1747.3684210526317</v>
      </c>
      <c r="CR84" s="395">
        <f t="shared" si="405"/>
        <v>1747.3684210526317</v>
      </c>
      <c r="CS84" s="395">
        <f t="shared" si="405"/>
        <v>1747.3684210526317</v>
      </c>
      <c r="CT84" s="395">
        <f t="shared" si="405"/>
        <v>1747.3684210526317</v>
      </c>
      <c r="CU84" s="395">
        <f t="shared" si="405"/>
        <v>1747.3684210526317</v>
      </c>
      <c r="CV84" s="395">
        <f t="shared" si="405"/>
        <v>1747.3684210526317</v>
      </c>
      <c r="CW84" s="395">
        <f t="shared" si="405"/>
        <v>1747.3684210526317</v>
      </c>
      <c r="CX84" s="395">
        <f t="shared" si="405"/>
        <v>1747.3684210526317</v>
      </c>
      <c r="CY84" s="395">
        <f t="shared" si="405"/>
        <v>1747.3684210526317</v>
      </c>
      <c r="CZ84" s="395">
        <f t="shared" si="405"/>
        <v>1747.3684210526317</v>
      </c>
      <c r="DA84" s="395">
        <f t="shared" si="405"/>
        <v>1747.3684210526317</v>
      </c>
      <c r="DB84" s="395">
        <f t="shared" ref="DB84:EG84" si="406">SUM(DB81:DB83)</f>
        <v>1747.3684210526317</v>
      </c>
      <c r="DC84" s="395">
        <f t="shared" si="406"/>
        <v>1747.3684210526317</v>
      </c>
      <c r="DD84" s="395">
        <f t="shared" si="406"/>
        <v>1747.3684210526317</v>
      </c>
      <c r="DE84" s="395">
        <f t="shared" si="406"/>
        <v>1747.3684210526317</v>
      </c>
      <c r="DF84" s="395">
        <f t="shared" si="406"/>
        <v>1550</v>
      </c>
      <c r="DG84" s="395">
        <f t="shared" si="406"/>
        <v>1550</v>
      </c>
      <c r="DH84" s="395">
        <f t="shared" si="406"/>
        <v>0</v>
      </c>
      <c r="DI84" s="395">
        <f t="shared" si="406"/>
        <v>0</v>
      </c>
      <c r="DJ84" s="395">
        <f t="shared" si="406"/>
        <v>0</v>
      </c>
    </row>
    <row r="85" spans="1:114" s="375" customFormat="1" ht="14.4" x14ac:dyDescent="0.25">
      <c r="A85" s="287"/>
      <c r="B85" s="287"/>
      <c r="C85" s="288"/>
      <c r="D85" s="289"/>
      <c r="E85" s="373" t="str">
        <f xml:space="preserve"> LEFT(E84, LEN(E84) - 4)</f>
        <v>Accounting Depreciation</v>
      </c>
      <c r="F85" s="373"/>
      <c r="G85" s="374" t="s">
        <v>57</v>
      </c>
      <c r="H85" s="373">
        <f xml:space="preserve"> SUM(J85:DJ85)</f>
        <v>-180500.00000000023</v>
      </c>
      <c r="I85" s="373"/>
      <c r="J85" s="373">
        <f t="shared" ref="J85:BU85" si="407" xml:space="preserve"> -1 * J84</f>
        <v>0</v>
      </c>
      <c r="K85" s="373">
        <f t="shared" si="407"/>
        <v>0</v>
      </c>
      <c r="L85" s="373">
        <f t="shared" si="407"/>
        <v>-1550</v>
      </c>
      <c r="M85" s="373">
        <f t="shared" si="407"/>
        <v>-1550</v>
      </c>
      <c r="N85" s="373">
        <f t="shared" si="407"/>
        <v>-1550</v>
      </c>
      <c r="O85" s="373">
        <f t="shared" si="407"/>
        <v>-1550</v>
      </c>
      <c r="P85" s="373">
        <f t="shared" si="407"/>
        <v>-1550</v>
      </c>
      <c r="Q85" s="373">
        <f t="shared" si="407"/>
        <v>-1550</v>
      </c>
      <c r="R85" s="373">
        <f t="shared" si="407"/>
        <v>-1550</v>
      </c>
      <c r="S85" s="373">
        <f t="shared" si="407"/>
        <v>-1550</v>
      </c>
      <c r="T85" s="373">
        <f t="shared" si="407"/>
        <v>-1550</v>
      </c>
      <c r="U85" s="373">
        <f t="shared" si="407"/>
        <v>-1550</v>
      </c>
      <c r="V85" s="373">
        <f t="shared" si="407"/>
        <v>-1550</v>
      </c>
      <c r="W85" s="373">
        <f t="shared" si="407"/>
        <v>-1550</v>
      </c>
      <c r="X85" s="373">
        <f t="shared" si="407"/>
        <v>-1550</v>
      </c>
      <c r="Y85" s="373">
        <f t="shared" si="407"/>
        <v>-1550</v>
      </c>
      <c r="Z85" s="373">
        <f t="shared" si="407"/>
        <v>-1657.1428571428571</v>
      </c>
      <c r="AA85" s="373">
        <f t="shared" si="407"/>
        <v>-1657.1428571428571</v>
      </c>
      <c r="AB85" s="373">
        <f t="shared" si="407"/>
        <v>-1657.1428571428571</v>
      </c>
      <c r="AC85" s="373">
        <f t="shared" si="407"/>
        <v>-1657.1428571428571</v>
      </c>
      <c r="AD85" s="373">
        <f t="shared" si="407"/>
        <v>-1728.5714285714287</v>
      </c>
      <c r="AE85" s="373">
        <f t="shared" si="407"/>
        <v>-1728.5714285714287</v>
      </c>
      <c r="AF85" s="373">
        <f t="shared" si="407"/>
        <v>-1728.5714285714287</v>
      </c>
      <c r="AG85" s="373">
        <f t="shared" si="407"/>
        <v>-1728.5714285714287</v>
      </c>
      <c r="AH85" s="373">
        <f t="shared" si="407"/>
        <v>-1961.6541353383459</v>
      </c>
      <c r="AI85" s="373">
        <f t="shared" si="407"/>
        <v>-1961.6541353383459</v>
      </c>
      <c r="AJ85" s="373">
        <f t="shared" si="407"/>
        <v>-1961.6541353383459</v>
      </c>
      <c r="AK85" s="373">
        <f t="shared" si="407"/>
        <v>-1961.6541353383459</v>
      </c>
      <c r="AL85" s="373">
        <f t="shared" si="407"/>
        <v>-2015.2255639097743</v>
      </c>
      <c r="AM85" s="373">
        <f t="shared" si="407"/>
        <v>-2015.2255639097743</v>
      </c>
      <c r="AN85" s="373">
        <f t="shared" si="407"/>
        <v>-2015.2255639097743</v>
      </c>
      <c r="AO85" s="373">
        <f t="shared" si="407"/>
        <v>-2015.2255639097743</v>
      </c>
      <c r="AP85" s="373">
        <f t="shared" si="407"/>
        <v>-2033.0827067669175</v>
      </c>
      <c r="AQ85" s="373">
        <f t="shared" si="407"/>
        <v>-2033.0827067669175</v>
      </c>
      <c r="AR85" s="373">
        <f t="shared" si="407"/>
        <v>-2033.0827067669175</v>
      </c>
      <c r="AS85" s="373">
        <f t="shared" si="407"/>
        <v>-2033.0827067669175</v>
      </c>
      <c r="AT85" s="373">
        <f t="shared" si="407"/>
        <v>-2050.9398496240601</v>
      </c>
      <c r="AU85" s="373">
        <f t="shared" si="407"/>
        <v>-2050.9398496240601</v>
      </c>
      <c r="AV85" s="373">
        <f t="shared" si="407"/>
        <v>-2050.9398496240601</v>
      </c>
      <c r="AW85" s="373">
        <f t="shared" si="407"/>
        <v>-2050.9398496240601</v>
      </c>
      <c r="AX85" s="373">
        <f t="shared" si="407"/>
        <v>-2122.3684210526317</v>
      </c>
      <c r="AY85" s="373">
        <f t="shared" si="407"/>
        <v>-2122.3684210526317</v>
      </c>
      <c r="AZ85" s="373">
        <f t="shared" si="407"/>
        <v>-2122.3684210526317</v>
      </c>
      <c r="BA85" s="373">
        <f t="shared" si="407"/>
        <v>-2122.3684210526317</v>
      </c>
      <c r="BB85" s="373">
        <f t="shared" si="407"/>
        <v>-2015.2255639097743</v>
      </c>
      <c r="BC85" s="373">
        <f t="shared" si="407"/>
        <v>-2015.2255639097743</v>
      </c>
      <c r="BD85" s="373">
        <f t="shared" si="407"/>
        <v>-2015.2255639097743</v>
      </c>
      <c r="BE85" s="373">
        <f t="shared" si="407"/>
        <v>-2015.2255639097743</v>
      </c>
      <c r="BF85" s="373">
        <f t="shared" si="407"/>
        <v>-1943.796992481203</v>
      </c>
      <c r="BG85" s="373">
        <f t="shared" si="407"/>
        <v>-1943.796992481203</v>
      </c>
      <c r="BH85" s="373">
        <f t="shared" si="407"/>
        <v>-1943.796992481203</v>
      </c>
      <c r="BI85" s="373">
        <f t="shared" si="407"/>
        <v>-1943.796992481203</v>
      </c>
      <c r="BJ85" s="373">
        <f t="shared" si="407"/>
        <v>-1908.0827067669175</v>
      </c>
      <c r="BK85" s="373">
        <f t="shared" si="407"/>
        <v>-1908.0827067669175</v>
      </c>
      <c r="BL85" s="373">
        <f t="shared" si="407"/>
        <v>-1908.0827067669175</v>
      </c>
      <c r="BM85" s="373">
        <f t="shared" si="407"/>
        <v>-1908.0827067669175</v>
      </c>
      <c r="BN85" s="373">
        <f t="shared" si="407"/>
        <v>-1854.5112781954888</v>
      </c>
      <c r="BO85" s="373">
        <f t="shared" si="407"/>
        <v>-1854.5112781954888</v>
      </c>
      <c r="BP85" s="373">
        <f t="shared" si="407"/>
        <v>-1854.5112781954888</v>
      </c>
      <c r="BQ85" s="373">
        <f t="shared" si="407"/>
        <v>-1854.5112781954888</v>
      </c>
      <c r="BR85" s="373">
        <f t="shared" si="407"/>
        <v>-1836.6541353383459</v>
      </c>
      <c r="BS85" s="373">
        <f t="shared" si="407"/>
        <v>-1836.6541353383459</v>
      </c>
      <c r="BT85" s="373">
        <f t="shared" si="407"/>
        <v>-1836.6541353383459</v>
      </c>
      <c r="BU85" s="373">
        <f t="shared" si="407"/>
        <v>-1836.6541353383459</v>
      </c>
      <c r="BV85" s="373">
        <f t="shared" ref="BV85:EC85" si="408" xml:space="preserve"> -1 * BV84</f>
        <v>-1818.796992481203</v>
      </c>
      <c r="BW85" s="373">
        <f t="shared" si="408"/>
        <v>-1818.796992481203</v>
      </c>
      <c r="BX85" s="373">
        <f t="shared" si="408"/>
        <v>-1818.796992481203</v>
      </c>
      <c r="BY85" s="373">
        <f t="shared" si="408"/>
        <v>-1818.796992481203</v>
      </c>
      <c r="BZ85" s="373">
        <f t="shared" si="408"/>
        <v>-1747.3684210526317</v>
      </c>
      <c r="CA85" s="373">
        <f t="shared" si="408"/>
        <v>-1747.3684210526317</v>
      </c>
      <c r="CB85" s="373">
        <f t="shared" si="408"/>
        <v>-1747.3684210526317</v>
      </c>
      <c r="CC85" s="373">
        <f t="shared" si="408"/>
        <v>-1747.3684210526317</v>
      </c>
      <c r="CD85" s="373">
        <f t="shared" si="408"/>
        <v>-1747.3684210526317</v>
      </c>
      <c r="CE85" s="373">
        <f t="shared" si="408"/>
        <v>-1747.3684210526317</v>
      </c>
      <c r="CF85" s="373">
        <f t="shared" si="408"/>
        <v>-1747.3684210526317</v>
      </c>
      <c r="CG85" s="373">
        <f t="shared" si="408"/>
        <v>-1747.3684210526317</v>
      </c>
      <c r="CH85" s="373">
        <f t="shared" si="408"/>
        <v>-1747.3684210526317</v>
      </c>
      <c r="CI85" s="373">
        <f t="shared" si="408"/>
        <v>-1747.3684210526317</v>
      </c>
      <c r="CJ85" s="373">
        <f t="shared" si="408"/>
        <v>-1747.3684210526317</v>
      </c>
      <c r="CK85" s="373">
        <f t="shared" si="408"/>
        <v>-1747.3684210526317</v>
      </c>
      <c r="CL85" s="373">
        <f t="shared" si="408"/>
        <v>-1747.3684210526317</v>
      </c>
      <c r="CM85" s="373">
        <f t="shared" si="408"/>
        <v>-1747.3684210526317</v>
      </c>
      <c r="CN85" s="373">
        <f t="shared" si="408"/>
        <v>-1747.3684210526317</v>
      </c>
      <c r="CO85" s="373">
        <f t="shared" si="408"/>
        <v>-1747.3684210526317</v>
      </c>
      <c r="CP85" s="373">
        <f t="shared" si="408"/>
        <v>-1747.3684210526317</v>
      </c>
      <c r="CQ85" s="373">
        <f t="shared" si="408"/>
        <v>-1747.3684210526317</v>
      </c>
      <c r="CR85" s="373">
        <f t="shared" si="408"/>
        <v>-1747.3684210526317</v>
      </c>
      <c r="CS85" s="373">
        <f t="shared" si="408"/>
        <v>-1747.3684210526317</v>
      </c>
      <c r="CT85" s="373">
        <f t="shared" si="408"/>
        <v>-1747.3684210526317</v>
      </c>
      <c r="CU85" s="373">
        <f t="shared" si="408"/>
        <v>-1747.3684210526317</v>
      </c>
      <c r="CV85" s="373">
        <f t="shared" si="408"/>
        <v>-1747.3684210526317</v>
      </c>
      <c r="CW85" s="373">
        <f t="shared" si="408"/>
        <v>-1747.3684210526317</v>
      </c>
      <c r="CX85" s="373">
        <f t="shared" si="408"/>
        <v>-1747.3684210526317</v>
      </c>
      <c r="CY85" s="373">
        <f t="shared" si="408"/>
        <v>-1747.3684210526317</v>
      </c>
      <c r="CZ85" s="373">
        <f t="shared" si="408"/>
        <v>-1747.3684210526317</v>
      </c>
      <c r="DA85" s="373">
        <f t="shared" si="408"/>
        <v>-1747.3684210526317</v>
      </c>
      <c r="DB85" s="373">
        <f t="shared" si="408"/>
        <v>-1747.3684210526317</v>
      </c>
      <c r="DC85" s="373">
        <f t="shared" si="408"/>
        <v>-1747.3684210526317</v>
      </c>
      <c r="DD85" s="373">
        <f t="shared" si="408"/>
        <v>-1747.3684210526317</v>
      </c>
      <c r="DE85" s="373">
        <f t="shared" si="408"/>
        <v>-1747.3684210526317</v>
      </c>
      <c r="DF85" s="373">
        <f t="shared" si="408"/>
        <v>-1550</v>
      </c>
      <c r="DG85" s="373">
        <f t="shared" si="408"/>
        <v>-1550</v>
      </c>
      <c r="DH85" s="373">
        <f t="shared" si="408"/>
        <v>0</v>
      </c>
      <c r="DI85" s="373">
        <f t="shared" si="408"/>
        <v>0</v>
      </c>
      <c r="DJ85" s="373">
        <f t="shared" si="408"/>
        <v>0</v>
      </c>
    </row>
    <row r="86" spans="1:114" ht="14.4" x14ac:dyDescent="0.25">
      <c r="A86" s="7"/>
      <c r="B86" s="7"/>
      <c r="C86" s="8"/>
      <c r="D86" s="10"/>
      <c r="E86" s="12"/>
      <c r="F86" s="12"/>
      <c r="G86" s="12"/>
      <c r="H86" s="394"/>
      <c r="I86" s="394"/>
      <c r="J86" s="394"/>
      <c r="K86" s="394"/>
      <c r="L86" s="394"/>
      <c r="M86" s="394"/>
      <c r="N86" s="394"/>
      <c r="O86" s="394"/>
      <c r="P86" s="394"/>
      <c r="Q86" s="394"/>
      <c r="R86" s="394"/>
      <c r="S86" s="394"/>
      <c r="T86" s="394"/>
      <c r="U86" s="394"/>
      <c r="V86" s="394"/>
      <c r="W86" s="394"/>
      <c r="X86" s="394"/>
      <c r="Y86" s="394"/>
      <c r="Z86" s="394"/>
      <c r="AA86" s="394"/>
      <c r="AB86" s="394"/>
      <c r="AC86" s="394"/>
      <c r="AD86" s="394"/>
      <c r="AE86" s="394"/>
      <c r="AF86" s="394"/>
      <c r="AG86" s="394"/>
      <c r="AH86" s="394"/>
      <c r="AI86" s="394"/>
      <c r="AJ86" s="394"/>
      <c r="AK86" s="394"/>
      <c r="AL86" s="394"/>
      <c r="AM86" s="394"/>
      <c r="AN86" s="394"/>
      <c r="AO86" s="394"/>
      <c r="AP86" s="394"/>
      <c r="AQ86" s="394"/>
      <c r="AR86" s="394"/>
      <c r="AS86" s="394"/>
      <c r="AT86" s="394"/>
      <c r="AU86" s="394"/>
      <c r="AV86" s="394"/>
      <c r="AW86" s="394"/>
      <c r="AX86" s="394"/>
      <c r="AY86" s="394"/>
      <c r="AZ86" s="394"/>
      <c r="BA86" s="394"/>
      <c r="BB86" s="394"/>
      <c r="BC86" s="394"/>
      <c r="BD86" s="394"/>
      <c r="BE86" s="394"/>
      <c r="BF86" s="394"/>
      <c r="BG86" s="394"/>
      <c r="BH86" s="394"/>
      <c r="BI86" s="394"/>
      <c r="BJ86" s="394"/>
      <c r="BK86" s="394"/>
      <c r="BL86" s="394"/>
      <c r="BM86" s="394"/>
      <c r="BN86" s="394"/>
      <c r="BO86" s="394"/>
      <c r="BP86" s="394"/>
      <c r="BQ86" s="394"/>
      <c r="BR86" s="394"/>
      <c r="BS86" s="394"/>
      <c r="BT86" s="394"/>
      <c r="BU86" s="394"/>
      <c r="BV86" s="394"/>
      <c r="BW86" s="394"/>
      <c r="BX86" s="394"/>
      <c r="BY86" s="394"/>
      <c r="BZ86" s="394"/>
      <c r="CA86" s="394"/>
      <c r="CB86" s="394"/>
      <c r="CC86" s="394"/>
      <c r="CD86" s="394"/>
      <c r="CE86" s="394"/>
      <c r="CF86" s="394"/>
      <c r="CG86" s="394"/>
      <c r="CH86" s="394"/>
      <c r="CI86" s="394"/>
      <c r="CJ86" s="394"/>
      <c r="CK86" s="394"/>
      <c r="CL86" s="394"/>
      <c r="CM86" s="394"/>
      <c r="CN86" s="394"/>
      <c r="CO86" s="394"/>
      <c r="CP86" s="394"/>
      <c r="CQ86" s="394"/>
      <c r="CR86" s="394"/>
      <c r="CS86" s="394"/>
      <c r="CT86" s="394"/>
      <c r="CU86" s="394"/>
      <c r="CV86" s="394"/>
      <c r="CW86" s="394"/>
      <c r="CX86" s="394"/>
      <c r="CY86" s="394"/>
      <c r="CZ86" s="394"/>
      <c r="DA86" s="394"/>
      <c r="DB86" s="394"/>
      <c r="DC86" s="394"/>
      <c r="DD86" s="394"/>
      <c r="DE86" s="394"/>
      <c r="DF86" s="394"/>
      <c r="DG86" s="394"/>
      <c r="DH86" s="394"/>
      <c r="DI86" s="394"/>
      <c r="DJ86" s="394"/>
    </row>
    <row r="87" spans="1:114" ht="14.4" x14ac:dyDescent="0.25">
      <c r="A87" s="7"/>
      <c r="B87" s="7"/>
      <c r="C87" s="8"/>
      <c r="D87" s="10"/>
      <c r="E87" s="12"/>
      <c r="F87" s="12"/>
      <c r="G87" s="12"/>
      <c r="H87" s="394"/>
      <c r="I87" s="394"/>
      <c r="J87" s="394"/>
      <c r="K87" s="394"/>
      <c r="L87" s="394"/>
      <c r="M87" s="394"/>
      <c r="N87" s="394"/>
      <c r="O87" s="394"/>
      <c r="P87" s="394"/>
      <c r="Q87" s="394"/>
      <c r="R87" s="394"/>
      <c r="S87" s="394"/>
      <c r="T87" s="394"/>
      <c r="U87" s="394"/>
      <c r="V87" s="394"/>
      <c r="W87" s="394"/>
      <c r="X87" s="394"/>
      <c r="Y87" s="394"/>
      <c r="Z87" s="394"/>
      <c r="AA87" s="394"/>
      <c r="AB87" s="394"/>
      <c r="AC87" s="394"/>
      <c r="AD87" s="394"/>
      <c r="AE87" s="394"/>
      <c r="AF87" s="394"/>
      <c r="AG87" s="394"/>
      <c r="AH87" s="394"/>
      <c r="AI87" s="394"/>
      <c r="AJ87" s="394"/>
      <c r="AK87" s="394"/>
      <c r="AL87" s="394"/>
      <c r="AM87" s="394"/>
      <c r="AN87" s="394"/>
      <c r="AO87" s="394"/>
      <c r="AP87" s="394"/>
      <c r="AQ87" s="394"/>
      <c r="AR87" s="394"/>
      <c r="AS87" s="394"/>
      <c r="AT87" s="394"/>
      <c r="AU87" s="394"/>
      <c r="AV87" s="394"/>
      <c r="AW87" s="394"/>
      <c r="AX87" s="394"/>
      <c r="AY87" s="394"/>
      <c r="AZ87" s="394"/>
      <c r="BA87" s="394"/>
      <c r="BB87" s="394"/>
      <c r="BC87" s="394"/>
      <c r="BD87" s="394"/>
      <c r="BE87" s="394"/>
      <c r="BF87" s="394"/>
      <c r="BG87" s="394"/>
      <c r="BH87" s="394"/>
      <c r="BI87" s="394"/>
      <c r="BJ87" s="394"/>
      <c r="BK87" s="394"/>
      <c r="BL87" s="394"/>
      <c r="BM87" s="394"/>
      <c r="BN87" s="394"/>
      <c r="BO87" s="394"/>
      <c r="BP87" s="394"/>
      <c r="BQ87" s="394"/>
      <c r="BR87" s="394"/>
      <c r="BS87" s="394"/>
      <c r="BT87" s="394"/>
      <c r="BU87" s="394"/>
      <c r="BV87" s="394"/>
      <c r="BW87" s="394"/>
      <c r="BX87" s="394"/>
      <c r="BY87" s="394"/>
      <c r="BZ87" s="394"/>
      <c r="CA87" s="394"/>
      <c r="CB87" s="394"/>
      <c r="CC87" s="394"/>
      <c r="CD87" s="394"/>
      <c r="CE87" s="394"/>
      <c r="CF87" s="394"/>
      <c r="CG87" s="394"/>
      <c r="CH87" s="394"/>
      <c r="CI87" s="394"/>
      <c r="CJ87" s="394"/>
      <c r="CK87" s="394"/>
      <c r="CL87" s="394"/>
      <c r="CM87" s="394"/>
      <c r="CN87" s="394"/>
      <c r="CO87" s="394"/>
      <c r="CP87" s="394"/>
      <c r="CQ87" s="394"/>
      <c r="CR87" s="394"/>
      <c r="CS87" s="394"/>
      <c r="CT87" s="394"/>
      <c r="CU87" s="394"/>
      <c r="CV87" s="394"/>
      <c r="CW87" s="394"/>
      <c r="CX87" s="394"/>
      <c r="CY87" s="394"/>
      <c r="CZ87" s="394"/>
      <c r="DA87" s="394"/>
      <c r="DB87" s="394"/>
      <c r="DC87" s="394"/>
      <c r="DD87" s="394"/>
      <c r="DE87" s="394"/>
      <c r="DF87" s="394"/>
      <c r="DG87" s="394"/>
      <c r="DH87" s="394"/>
      <c r="DI87" s="394"/>
      <c r="DJ87" s="394"/>
    </row>
    <row r="88" spans="1:114" ht="14.4" x14ac:dyDescent="0.25">
      <c r="A88" s="7"/>
      <c r="B88" s="7"/>
      <c r="C88" s="8"/>
      <c r="D88" s="10"/>
      <c r="E88" s="12"/>
      <c r="F88" s="12"/>
      <c r="G88" s="12"/>
      <c r="H88" s="394"/>
      <c r="I88" s="394"/>
      <c r="J88" s="394"/>
      <c r="K88" s="394"/>
      <c r="L88" s="394"/>
      <c r="M88" s="394"/>
      <c r="N88" s="394"/>
      <c r="O88" s="394"/>
      <c r="P88" s="394"/>
      <c r="Q88" s="394"/>
      <c r="R88" s="394"/>
      <c r="S88" s="394"/>
      <c r="T88" s="394"/>
      <c r="U88" s="394"/>
      <c r="V88" s="394"/>
      <c r="W88" s="394"/>
      <c r="X88" s="394"/>
      <c r="Y88" s="394"/>
      <c r="Z88" s="394"/>
      <c r="AA88" s="394"/>
      <c r="AB88" s="394"/>
      <c r="AC88" s="394"/>
      <c r="AD88" s="394"/>
      <c r="AE88" s="394"/>
      <c r="AF88" s="394"/>
      <c r="AG88" s="394"/>
      <c r="AH88" s="394"/>
      <c r="AI88" s="394"/>
      <c r="AJ88" s="394"/>
      <c r="AK88" s="394"/>
      <c r="AL88" s="394"/>
      <c r="AM88" s="394"/>
      <c r="AN88" s="394"/>
      <c r="AO88" s="394"/>
      <c r="AP88" s="394"/>
      <c r="AQ88" s="394"/>
      <c r="AR88" s="394"/>
      <c r="AS88" s="394"/>
      <c r="AT88" s="394"/>
      <c r="AU88" s="394"/>
      <c r="AV88" s="394"/>
      <c r="AW88" s="394"/>
      <c r="AX88" s="394"/>
      <c r="AY88" s="394"/>
      <c r="AZ88" s="394"/>
      <c r="BA88" s="394"/>
      <c r="BB88" s="394"/>
      <c r="BC88" s="394"/>
      <c r="BD88" s="394"/>
      <c r="BE88" s="394"/>
      <c r="BF88" s="394"/>
      <c r="BG88" s="394"/>
      <c r="BH88" s="394"/>
      <c r="BI88" s="394"/>
      <c r="BJ88" s="394"/>
      <c r="BK88" s="394"/>
      <c r="BL88" s="394"/>
      <c r="BM88" s="394"/>
      <c r="BN88" s="394"/>
      <c r="BO88" s="394"/>
      <c r="BP88" s="394"/>
      <c r="BQ88" s="394"/>
      <c r="BR88" s="394"/>
      <c r="BS88" s="394"/>
      <c r="BT88" s="394"/>
      <c r="BU88" s="394"/>
      <c r="BV88" s="394"/>
      <c r="BW88" s="394"/>
      <c r="BX88" s="394"/>
      <c r="BY88" s="394"/>
      <c r="BZ88" s="394"/>
      <c r="CA88" s="394"/>
      <c r="CB88" s="394"/>
      <c r="CC88" s="394"/>
      <c r="CD88" s="394"/>
      <c r="CE88" s="394"/>
      <c r="CF88" s="394"/>
      <c r="CG88" s="394"/>
      <c r="CH88" s="394"/>
      <c r="CI88" s="394"/>
      <c r="CJ88" s="394"/>
      <c r="CK88" s="394"/>
      <c r="CL88" s="394"/>
      <c r="CM88" s="394"/>
      <c r="CN88" s="394"/>
      <c r="CO88" s="394"/>
      <c r="CP88" s="394"/>
      <c r="CQ88" s="394"/>
      <c r="CR88" s="394"/>
      <c r="CS88" s="394"/>
      <c r="CT88" s="394"/>
      <c r="CU88" s="394"/>
      <c r="CV88" s="394"/>
      <c r="CW88" s="394"/>
      <c r="CX88" s="394"/>
      <c r="CY88" s="394"/>
      <c r="CZ88" s="394"/>
      <c r="DA88" s="394"/>
      <c r="DB88" s="394"/>
      <c r="DC88" s="394"/>
      <c r="DD88" s="394"/>
      <c r="DE88" s="394"/>
      <c r="DF88" s="394"/>
      <c r="DG88" s="394"/>
      <c r="DH88" s="394"/>
      <c r="DI88" s="394"/>
      <c r="DJ88" s="394"/>
    </row>
    <row r="89" spans="1:114" ht="14.4" x14ac:dyDescent="0.25">
      <c r="A89" s="19" t="s">
        <v>260</v>
      </c>
      <c r="B89" s="19"/>
      <c r="C89" s="20"/>
      <c r="D89" s="22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  <c r="AY89" s="38"/>
      <c r="AZ89" s="38"/>
      <c r="BA89" s="38"/>
      <c r="BB89" s="38"/>
      <c r="BC89" s="38"/>
      <c r="BD89" s="38"/>
      <c r="BE89" s="38"/>
      <c r="BF89" s="38"/>
      <c r="BG89" s="38"/>
      <c r="BH89" s="38"/>
      <c r="BI89" s="38"/>
      <c r="BJ89" s="38"/>
      <c r="BK89" s="38"/>
      <c r="BL89" s="38"/>
      <c r="BM89" s="38"/>
      <c r="BN89" s="38"/>
      <c r="BO89" s="38"/>
      <c r="BP89" s="38"/>
      <c r="BQ89" s="38"/>
      <c r="BR89" s="38"/>
      <c r="BS89" s="38"/>
      <c r="BT89" s="38"/>
      <c r="BU89" s="38"/>
      <c r="BV89" s="38"/>
      <c r="BW89" s="38"/>
      <c r="BX89" s="38"/>
      <c r="BY89" s="38"/>
      <c r="BZ89" s="38"/>
      <c r="CA89" s="38"/>
      <c r="CB89" s="38"/>
      <c r="CC89" s="38"/>
      <c r="CD89" s="38"/>
      <c r="CE89" s="38"/>
      <c r="CF89" s="38"/>
      <c r="CG89" s="38"/>
      <c r="CH89" s="38"/>
      <c r="CI89" s="38"/>
      <c r="CJ89" s="38"/>
      <c r="CK89" s="38"/>
      <c r="CL89" s="38"/>
      <c r="CM89" s="38"/>
      <c r="CN89" s="38"/>
      <c r="CO89" s="38"/>
      <c r="CP89" s="38"/>
      <c r="CQ89" s="38"/>
      <c r="CR89" s="38"/>
      <c r="CS89" s="38"/>
      <c r="CT89" s="38"/>
      <c r="CU89" s="38"/>
      <c r="CV89" s="38"/>
      <c r="CW89" s="38"/>
      <c r="CX89" s="38"/>
      <c r="CY89" s="38"/>
      <c r="CZ89" s="38"/>
      <c r="DA89" s="38"/>
      <c r="DB89" s="38"/>
      <c r="DC89" s="38"/>
      <c r="DD89" s="38"/>
      <c r="DE89" s="38"/>
      <c r="DF89" s="38"/>
      <c r="DG89" s="38"/>
      <c r="DH89" s="38"/>
      <c r="DI89" s="38"/>
      <c r="DJ89" s="38"/>
    </row>
    <row r="90" spans="1:114" ht="14.4" x14ac:dyDescent="0.25">
      <c r="A90" s="19"/>
      <c r="B90" s="19"/>
      <c r="C90" s="20"/>
      <c r="D90" s="22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  <c r="AY90" s="38"/>
      <c r="AZ90" s="38"/>
      <c r="BA90" s="38"/>
      <c r="BB90" s="38"/>
      <c r="BC90" s="38"/>
      <c r="BD90" s="38"/>
      <c r="BE90" s="38"/>
      <c r="BF90" s="38"/>
      <c r="BG90" s="38"/>
      <c r="BH90" s="38"/>
      <c r="BI90" s="38"/>
      <c r="BJ90" s="38"/>
      <c r="BK90" s="38"/>
      <c r="BL90" s="38"/>
      <c r="BM90" s="38"/>
      <c r="BN90" s="38"/>
      <c r="BO90" s="38"/>
      <c r="BP90" s="38"/>
      <c r="BQ90" s="38"/>
      <c r="BR90" s="38"/>
      <c r="BS90" s="38"/>
      <c r="BT90" s="38"/>
      <c r="BU90" s="38"/>
      <c r="BV90" s="38"/>
      <c r="BW90" s="38"/>
      <c r="BX90" s="38"/>
      <c r="BY90" s="38"/>
      <c r="BZ90" s="38"/>
      <c r="CA90" s="38"/>
      <c r="CB90" s="38"/>
      <c r="CC90" s="38"/>
      <c r="CD90" s="38"/>
      <c r="CE90" s="38"/>
      <c r="CF90" s="38"/>
      <c r="CG90" s="38"/>
      <c r="CH90" s="38"/>
      <c r="CI90" s="38"/>
      <c r="CJ90" s="38"/>
      <c r="CK90" s="38"/>
      <c r="CL90" s="38"/>
      <c r="CM90" s="38"/>
      <c r="CN90" s="38"/>
      <c r="CO90" s="38"/>
      <c r="CP90" s="38"/>
      <c r="CQ90" s="38"/>
      <c r="CR90" s="38"/>
      <c r="CS90" s="38"/>
      <c r="CT90" s="38"/>
      <c r="CU90" s="38"/>
      <c r="CV90" s="38"/>
      <c r="CW90" s="38"/>
      <c r="CX90" s="38"/>
      <c r="CY90" s="38"/>
      <c r="CZ90" s="38"/>
      <c r="DA90" s="38"/>
      <c r="DB90" s="38"/>
      <c r="DC90" s="38"/>
      <c r="DD90" s="38"/>
      <c r="DE90" s="38"/>
      <c r="DF90" s="38"/>
      <c r="DG90" s="38"/>
      <c r="DH90" s="38"/>
      <c r="DI90" s="38"/>
      <c r="DJ90" s="38"/>
    </row>
    <row r="91" spans="1:114" ht="14.4" x14ac:dyDescent="0.25">
      <c r="A91" s="129"/>
      <c r="B91" s="129"/>
      <c r="C91" s="130"/>
      <c r="D91" s="131"/>
      <c r="E91" s="400" t="str">
        <f xml:space="preserve"> InpC!E$55</f>
        <v>non current asset balance at start</v>
      </c>
      <c r="F91" s="401">
        <f xml:space="preserve"> InpC!F$55</f>
        <v>155000</v>
      </c>
      <c r="G91" s="400" t="str">
        <f xml:space="preserve"> InpC!G$55</f>
        <v>$ 000s</v>
      </c>
      <c r="H91" s="131"/>
      <c r="I91" s="131"/>
      <c r="J91" s="131"/>
      <c r="K91" s="131"/>
      <c r="L91" s="131"/>
      <c r="M91" s="131"/>
      <c r="N91" s="131"/>
      <c r="O91" s="131"/>
      <c r="P91" s="131"/>
      <c r="Q91" s="131"/>
      <c r="R91" s="131"/>
      <c r="S91" s="131"/>
      <c r="T91" s="131"/>
      <c r="U91" s="131"/>
      <c r="V91" s="131"/>
      <c r="W91" s="131"/>
      <c r="X91" s="131"/>
      <c r="Y91" s="131"/>
      <c r="Z91" s="131"/>
      <c r="AA91" s="131"/>
      <c r="AB91" s="131"/>
      <c r="AC91" s="131"/>
      <c r="AD91" s="131"/>
      <c r="AE91" s="131"/>
      <c r="AF91" s="131"/>
      <c r="AG91" s="131"/>
      <c r="AH91" s="131"/>
      <c r="AI91" s="131"/>
      <c r="AJ91" s="131"/>
      <c r="AK91" s="131"/>
      <c r="AL91" s="131"/>
      <c r="AM91" s="131"/>
      <c r="AN91" s="131"/>
      <c r="AO91" s="131"/>
      <c r="AP91" s="131"/>
      <c r="AQ91" s="131"/>
      <c r="AR91" s="131"/>
      <c r="AS91" s="131"/>
      <c r="AT91" s="131"/>
      <c r="AU91" s="131"/>
      <c r="AV91" s="131"/>
      <c r="AW91" s="131"/>
      <c r="AX91" s="131"/>
      <c r="AY91" s="131"/>
      <c r="AZ91" s="131"/>
      <c r="BA91" s="131"/>
      <c r="BB91" s="131"/>
      <c r="BC91" s="131"/>
      <c r="BD91" s="131"/>
      <c r="BE91" s="131"/>
      <c r="BF91" s="131"/>
      <c r="BG91" s="131"/>
      <c r="BH91" s="131"/>
      <c r="BI91" s="131"/>
      <c r="BJ91" s="131"/>
      <c r="BK91" s="131"/>
      <c r="BL91" s="131"/>
      <c r="BM91" s="131"/>
      <c r="BN91" s="131"/>
      <c r="BO91" s="131"/>
      <c r="BP91" s="131"/>
      <c r="BQ91" s="131"/>
      <c r="BR91" s="131"/>
      <c r="BS91" s="131"/>
      <c r="BT91" s="131"/>
      <c r="BU91" s="131"/>
      <c r="BV91" s="131"/>
      <c r="BW91" s="131"/>
      <c r="BX91" s="131"/>
      <c r="BY91" s="131"/>
      <c r="BZ91" s="131"/>
      <c r="CA91" s="131"/>
      <c r="CB91" s="131"/>
      <c r="CC91" s="131"/>
      <c r="CD91" s="131"/>
      <c r="CE91" s="131"/>
      <c r="CF91" s="131"/>
      <c r="CG91" s="131"/>
      <c r="CH91" s="131"/>
      <c r="CI91" s="131"/>
      <c r="CJ91" s="131"/>
      <c r="CK91" s="131"/>
      <c r="CL91" s="131"/>
      <c r="CM91" s="131"/>
      <c r="CN91" s="131"/>
      <c r="CO91" s="131"/>
      <c r="CP91" s="131"/>
      <c r="CQ91" s="131"/>
      <c r="CR91" s="131"/>
      <c r="CS91" s="131"/>
      <c r="CT91" s="131"/>
      <c r="CU91" s="131"/>
      <c r="CV91" s="131"/>
      <c r="CW91" s="131"/>
      <c r="CX91" s="131"/>
      <c r="CY91" s="131"/>
      <c r="CZ91" s="131"/>
      <c r="DA91" s="131"/>
      <c r="DB91" s="131"/>
      <c r="DC91" s="131"/>
      <c r="DD91" s="131"/>
      <c r="DE91" s="131"/>
      <c r="DF91" s="131"/>
      <c r="DG91" s="131"/>
      <c r="DH91" s="131"/>
      <c r="DI91" s="131"/>
      <c r="DJ91" s="131"/>
    </row>
    <row r="92" spans="1:114" s="118" customFormat="1" ht="14.4" x14ac:dyDescent="0.25">
      <c r="A92" s="7"/>
      <c r="B92" s="7"/>
      <c r="C92" s="8"/>
      <c r="D92" s="10"/>
      <c r="E92" s="279" t="str">
        <f>Time!E$34</f>
        <v>Acquisition / initial balance date flag</v>
      </c>
      <c r="F92" s="279">
        <f>Time!F$34</f>
        <v>0</v>
      </c>
      <c r="G92" s="279" t="str">
        <f>Time!G$34</f>
        <v>flag</v>
      </c>
      <c r="H92" s="279">
        <f>Time!H$34</f>
        <v>1</v>
      </c>
      <c r="I92" s="279">
        <f>Time!I$34</f>
        <v>0</v>
      </c>
      <c r="J92" s="279">
        <f>Time!J$34</f>
        <v>0</v>
      </c>
      <c r="K92" s="279">
        <f>Time!K$34</f>
        <v>1</v>
      </c>
      <c r="L92" s="279">
        <f>Time!L$34</f>
        <v>0</v>
      </c>
      <c r="M92" s="279">
        <f>Time!M$34</f>
        <v>0</v>
      </c>
      <c r="N92" s="279">
        <f>Time!N$34</f>
        <v>0</v>
      </c>
      <c r="O92" s="279">
        <f>Time!O$34</f>
        <v>0</v>
      </c>
      <c r="P92" s="279">
        <f>Time!P$34</f>
        <v>0</v>
      </c>
      <c r="Q92" s="279">
        <f>Time!Q$34</f>
        <v>0</v>
      </c>
      <c r="R92" s="279">
        <f>Time!R$34</f>
        <v>0</v>
      </c>
      <c r="S92" s="279">
        <f>Time!S$34</f>
        <v>0</v>
      </c>
      <c r="T92" s="279">
        <f>Time!T$34</f>
        <v>0</v>
      </c>
      <c r="U92" s="279">
        <f>Time!U$34</f>
        <v>0</v>
      </c>
      <c r="V92" s="279">
        <f>Time!V$34</f>
        <v>0</v>
      </c>
      <c r="W92" s="279">
        <f>Time!W$34</f>
        <v>0</v>
      </c>
      <c r="X92" s="279">
        <f>Time!X$34</f>
        <v>0</v>
      </c>
      <c r="Y92" s="279">
        <f>Time!Y$34</f>
        <v>0</v>
      </c>
      <c r="Z92" s="279">
        <f>Time!Z$34</f>
        <v>0</v>
      </c>
      <c r="AA92" s="279">
        <f>Time!AA$34</f>
        <v>0</v>
      </c>
      <c r="AB92" s="279">
        <f>Time!AB$34</f>
        <v>0</v>
      </c>
      <c r="AC92" s="279">
        <f>Time!AC$34</f>
        <v>0</v>
      </c>
      <c r="AD92" s="279">
        <f>Time!AD$34</f>
        <v>0</v>
      </c>
      <c r="AE92" s="279">
        <f>Time!AE$34</f>
        <v>0</v>
      </c>
      <c r="AF92" s="279">
        <f>Time!AF$34</f>
        <v>0</v>
      </c>
      <c r="AG92" s="279">
        <f>Time!AG$34</f>
        <v>0</v>
      </c>
      <c r="AH92" s="279">
        <f>Time!AH$34</f>
        <v>0</v>
      </c>
      <c r="AI92" s="279">
        <f>Time!AI$34</f>
        <v>0</v>
      </c>
      <c r="AJ92" s="279">
        <f>Time!AJ$34</f>
        <v>0</v>
      </c>
      <c r="AK92" s="279">
        <f>Time!AK$34</f>
        <v>0</v>
      </c>
      <c r="AL92" s="279">
        <f>Time!AL$34</f>
        <v>0</v>
      </c>
      <c r="AM92" s="279">
        <f>Time!AM$34</f>
        <v>0</v>
      </c>
      <c r="AN92" s="279">
        <f>Time!AN$34</f>
        <v>0</v>
      </c>
      <c r="AO92" s="279">
        <f>Time!AO$34</f>
        <v>0</v>
      </c>
      <c r="AP92" s="279">
        <f>Time!AP$34</f>
        <v>0</v>
      </c>
      <c r="AQ92" s="279">
        <f>Time!AQ$34</f>
        <v>0</v>
      </c>
      <c r="AR92" s="279">
        <f>Time!AR$34</f>
        <v>0</v>
      </c>
      <c r="AS92" s="279">
        <f>Time!AS$34</f>
        <v>0</v>
      </c>
      <c r="AT92" s="279">
        <f>Time!AT$34</f>
        <v>0</v>
      </c>
      <c r="AU92" s="279">
        <f>Time!AU$34</f>
        <v>0</v>
      </c>
      <c r="AV92" s="279">
        <f>Time!AV$34</f>
        <v>0</v>
      </c>
      <c r="AW92" s="279">
        <f>Time!AW$34</f>
        <v>0</v>
      </c>
      <c r="AX92" s="279">
        <f>Time!AX$34</f>
        <v>0</v>
      </c>
      <c r="AY92" s="279">
        <f>Time!AY$34</f>
        <v>0</v>
      </c>
      <c r="AZ92" s="279">
        <f>Time!AZ$34</f>
        <v>0</v>
      </c>
      <c r="BA92" s="279">
        <f>Time!BA$34</f>
        <v>0</v>
      </c>
      <c r="BB92" s="279">
        <f>Time!BB$34</f>
        <v>0</v>
      </c>
      <c r="BC92" s="279">
        <f>Time!BC$34</f>
        <v>0</v>
      </c>
      <c r="BD92" s="279">
        <f>Time!BD$34</f>
        <v>0</v>
      </c>
      <c r="BE92" s="279">
        <f>Time!BE$34</f>
        <v>0</v>
      </c>
      <c r="BF92" s="279">
        <f>Time!BF$34</f>
        <v>0</v>
      </c>
      <c r="BG92" s="279">
        <f>Time!BG$34</f>
        <v>0</v>
      </c>
      <c r="BH92" s="279">
        <f>Time!BH$34</f>
        <v>0</v>
      </c>
      <c r="BI92" s="279">
        <f>Time!BI$34</f>
        <v>0</v>
      </c>
      <c r="BJ92" s="279">
        <f>Time!BJ$34</f>
        <v>0</v>
      </c>
      <c r="BK92" s="279">
        <f>Time!BK$34</f>
        <v>0</v>
      </c>
      <c r="BL92" s="279">
        <f>Time!BL$34</f>
        <v>0</v>
      </c>
      <c r="BM92" s="279">
        <f>Time!BM$34</f>
        <v>0</v>
      </c>
      <c r="BN92" s="279">
        <f>Time!BN$34</f>
        <v>0</v>
      </c>
      <c r="BO92" s="279">
        <f>Time!BO$34</f>
        <v>0</v>
      </c>
      <c r="BP92" s="279">
        <f>Time!BP$34</f>
        <v>0</v>
      </c>
      <c r="BQ92" s="279">
        <f>Time!BQ$34</f>
        <v>0</v>
      </c>
      <c r="BR92" s="279">
        <f>Time!BR$34</f>
        <v>0</v>
      </c>
      <c r="BS92" s="279">
        <f>Time!BS$34</f>
        <v>0</v>
      </c>
      <c r="BT92" s="279">
        <f>Time!BT$34</f>
        <v>0</v>
      </c>
      <c r="BU92" s="279">
        <f>Time!BU$34</f>
        <v>0</v>
      </c>
      <c r="BV92" s="279">
        <f>Time!BV$34</f>
        <v>0</v>
      </c>
      <c r="BW92" s="279">
        <f>Time!BW$34</f>
        <v>0</v>
      </c>
      <c r="BX92" s="279">
        <f>Time!BX$34</f>
        <v>0</v>
      </c>
      <c r="BY92" s="279">
        <f>Time!BY$34</f>
        <v>0</v>
      </c>
      <c r="BZ92" s="279">
        <f>Time!BZ$34</f>
        <v>0</v>
      </c>
      <c r="CA92" s="279">
        <f>Time!CA$34</f>
        <v>0</v>
      </c>
      <c r="CB92" s="279">
        <f>Time!CB$34</f>
        <v>0</v>
      </c>
      <c r="CC92" s="279">
        <f>Time!CC$34</f>
        <v>0</v>
      </c>
      <c r="CD92" s="279">
        <f>Time!CD$34</f>
        <v>0</v>
      </c>
      <c r="CE92" s="279">
        <f>Time!CE$34</f>
        <v>0</v>
      </c>
      <c r="CF92" s="279">
        <f>Time!CF$34</f>
        <v>0</v>
      </c>
      <c r="CG92" s="279">
        <f>Time!CG$34</f>
        <v>0</v>
      </c>
      <c r="CH92" s="279">
        <f>Time!CH$34</f>
        <v>0</v>
      </c>
      <c r="CI92" s="279">
        <f>Time!CI$34</f>
        <v>0</v>
      </c>
      <c r="CJ92" s="279">
        <f>Time!CJ$34</f>
        <v>0</v>
      </c>
      <c r="CK92" s="279">
        <f>Time!CK$34</f>
        <v>0</v>
      </c>
      <c r="CL92" s="279">
        <f>Time!CL$34</f>
        <v>0</v>
      </c>
      <c r="CM92" s="279">
        <f>Time!CM$34</f>
        <v>0</v>
      </c>
      <c r="CN92" s="279">
        <f>Time!CN$34</f>
        <v>0</v>
      </c>
      <c r="CO92" s="279">
        <f>Time!CO$34</f>
        <v>0</v>
      </c>
      <c r="CP92" s="279">
        <f>Time!CP$34</f>
        <v>0</v>
      </c>
      <c r="CQ92" s="279">
        <f>Time!CQ$34</f>
        <v>0</v>
      </c>
      <c r="CR92" s="279">
        <f>Time!CR$34</f>
        <v>0</v>
      </c>
      <c r="CS92" s="279">
        <f>Time!CS$34</f>
        <v>0</v>
      </c>
      <c r="CT92" s="279">
        <f>Time!CT$34</f>
        <v>0</v>
      </c>
      <c r="CU92" s="279">
        <f>Time!CU$34</f>
        <v>0</v>
      </c>
      <c r="CV92" s="279">
        <f>Time!CV$34</f>
        <v>0</v>
      </c>
      <c r="CW92" s="279">
        <f>Time!CW$34</f>
        <v>0</v>
      </c>
      <c r="CX92" s="279">
        <f>Time!CX$34</f>
        <v>0</v>
      </c>
      <c r="CY92" s="279">
        <f>Time!CY$34</f>
        <v>0</v>
      </c>
      <c r="CZ92" s="279">
        <f>Time!CZ$34</f>
        <v>0</v>
      </c>
      <c r="DA92" s="279">
        <f>Time!DA$34</f>
        <v>0</v>
      </c>
      <c r="DB92" s="279">
        <f>Time!DB$34</f>
        <v>0</v>
      </c>
      <c r="DC92" s="279">
        <f>Time!DC$34</f>
        <v>0</v>
      </c>
      <c r="DD92" s="279">
        <f>Time!DD$34</f>
        <v>0</v>
      </c>
      <c r="DE92" s="279">
        <f>Time!DE$34</f>
        <v>0</v>
      </c>
      <c r="DF92" s="279">
        <f>Time!DF$34</f>
        <v>0</v>
      </c>
      <c r="DG92" s="279">
        <f>Time!DG$34</f>
        <v>0</v>
      </c>
      <c r="DH92" s="279">
        <f>Time!DH$34</f>
        <v>0</v>
      </c>
      <c r="DI92" s="279">
        <f>Time!DI$34</f>
        <v>0</v>
      </c>
      <c r="DJ92" s="279">
        <f>Time!DJ$34</f>
        <v>0</v>
      </c>
    </row>
    <row r="93" spans="1:114" ht="14.4" x14ac:dyDescent="0.25">
      <c r="A93" s="7"/>
      <c r="B93" s="7"/>
      <c r="C93" s="8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</row>
    <row r="94" spans="1:114" ht="14.4" x14ac:dyDescent="0.25">
      <c r="A94" s="7"/>
      <c r="B94" s="7"/>
      <c r="C94" s="8"/>
      <c r="D94" s="10"/>
      <c r="E94" s="10" t="s">
        <v>261</v>
      </c>
      <c r="F94" s="10"/>
      <c r="G94" s="10" t="s">
        <v>57</v>
      </c>
      <c r="H94" s="10"/>
      <c r="I94" s="10"/>
      <c r="J94" s="10">
        <f t="shared" ref="J94:BU94" si="409" xml:space="preserve"> I97</f>
        <v>0</v>
      </c>
      <c r="K94" s="10">
        <f t="shared" si="409"/>
        <v>0</v>
      </c>
      <c r="L94" s="10">
        <f t="shared" si="409"/>
        <v>155000</v>
      </c>
      <c r="M94" s="10">
        <f t="shared" si="409"/>
        <v>153450</v>
      </c>
      <c r="N94" s="10">
        <f t="shared" si="409"/>
        <v>151900</v>
      </c>
      <c r="O94" s="10">
        <f t="shared" si="409"/>
        <v>150350</v>
      </c>
      <c r="P94" s="10">
        <f t="shared" si="409"/>
        <v>148800</v>
      </c>
      <c r="Q94" s="10">
        <f t="shared" si="409"/>
        <v>147250</v>
      </c>
      <c r="R94" s="10">
        <f t="shared" si="409"/>
        <v>145700</v>
      </c>
      <c r="S94" s="10">
        <f t="shared" si="409"/>
        <v>144150</v>
      </c>
      <c r="T94" s="10">
        <f t="shared" si="409"/>
        <v>142600</v>
      </c>
      <c r="U94" s="10">
        <f t="shared" si="409"/>
        <v>141050</v>
      </c>
      <c r="V94" s="10">
        <f t="shared" si="409"/>
        <v>139500</v>
      </c>
      <c r="W94" s="10">
        <f t="shared" si="409"/>
        <v>137950</v>
      </c>
      <c r="X94" s="10">
        <f t="shared" si="409"/>
        <v>136400</v>
      </c>
      <c r="Y94" s="10">
        <f t="shared" si="409"/>
        <v>134850</v>
      </c>
      <c r="Z94" s="10">
        <f t="shared" si="409"/>
        <v>136300</v>
      </c>
      <c r="AA94" s="10">
        <f t="shared" si="409"/>
        <v>134642.85714285713</v>
      </c>
      <c r="AB94" s="10">
        <f t="shared" si="409"/>
        <v>132985.71428571426</v>
      </c>
      <c r="AC94" s="10">
        <f t="shared" si="409"/>
        <v>131328.57142857139</v>
      </c>
      <c r="AD94" s="10">
        <f t="shared" si="409"/>
        <v>131671.42857142852</v>
      </c>
      <c r="AE94" s="10">
        <f t="shared" si="409"/>
        <v>129942.85714285709</v>
      </c>
      <c r="AF94" s="10">
        <f t="shared" si="409"/>
        <v>128214.28571428565</v>
      </c>
      <c r="AG94" s="10">
        <f t="shared" si="409"/>
        <v>126485.71428571422</v>
      </c>
      <c r="AH94" s="10">
        <f t="shared" si="409"/>
        <v>140757.14285714278</v>
      </c>
      <c r="AI94" s="10">
        <f t="shared" si="409"/>
        <v>138795.48872180443</v>
      </c>
      <c r="AJ94" s="10">
        <f t="shared" si="409"/>
        <v>136833.83458646608</v>
      </c>
      <c r="AK94" s="10">
        <f t="shared" si="409"/>
        <v>134872.18045112773</v>
      </c>
      <c r="AL94" s="10">
        <f t="shared" si="409"/>
        <v>134410.52631578938</v>
      </c>
      <c r="AM94" s="10">
        <f t="shared" si="409"/>
        <v>132395.30075187961</v>
      </c>
      <c r="AN94" s="10">
        <f t="shared" si="409"/>
        <v>130380.07518796984</v>
      </c>
      <c r="AO94" s="10">
        <f t="shared" si="409"/>
        <v>128364.84962406007</v>
      </c>
      <c r="AP94" s="10">
        <f t="shared" si="409"/>
        <v>126849.62406015029</v>
      </c>
      <c r="AQ94" s="10">
        <f t="shared" si="409"/>
        <v>124816.54135338338</v>
      </c>
      <c r="AR94" s="10">
        <f t="shared" si="409"/>
        <v>122783.45864661646</v>
      </c>
      <c r="AS94" s="10">
        <f t="shared" si="409"/>
        <v>120750.37593984955</v>
      </c>
      <c r="AT94" s="10">
        <f t="shared" si="409"/>
        <v>119217.29323308263</v>
      </c>
      <c r="AU94" s="10">
        <f t="shared" si="409"/>
        <v>117166.35338345857</v>
      </c>
      <c r="AV94" s="10">
        <f t="shared" si="409"/>
        <v>115115.41353383451</v>
      </c>
      <c r="AW94" s="10">
        <f t="shared" si="409"/>
        <v>113064.47368421045</v>
      </c>
      <c r="AX94" s="10">
        <f t="shared" si="409"/>
        <v>113013.53383458639</v>
      </c>
      <c r="AY94" s="10">
        <f t="shared" si="409"/>
        <v>110891.16541353376</v>
      </c>
      <c r="AZ94" s="10">
        <f t="shared" si="409"/>
        <v>108768.79699248113</v>
      </c>
      <c r="BA94" s="10">
        <f t="shared" si="409"/>
        <v>106646.42857142851</v>
      </c>
      <c r="BB94" s="10">
        <f t="shared" si="409"/>
        <v>104524.06015037588</v>
      </c>
      <c r="BC94" s="10">
        <f t="shared" si="409"/>
        <v>102508.83458646611</v>
      </c>
      <c r="BD94" s="10">
        <f t="shared" si="409"/>
        <v>100493.60902255634</v>
      </c>
      <c r="BE94" s="10">
        <f t="shared" si="409"/>
        <v>98478.383458646567</v>
      </c>
      <c r="BF94" s="10">
        <f t="shared" si="409"/>
        <v>96463.157894736796</v>
      </c>
      <c r="BG94" s="10">
        <f t="shared" si="409"/>
        <v>94519.36090225559</v>
      </c>
      <c r="BH94" s="10">
        <f t="shared" si="409"/>
        <v>92575.563909774384</v>
      </c>
      <c r="BI94" s="10">
        <f t="shared" si="409"/>
        <v>90631.766917293178</v>
      </c>
      <c r="BJ94" s="10">
        <f t="shared" si="409"/>
        <v>88687.969924811972</v>
      </c>
      <c r="BK94" s="10">
        <f t="shared" si="409"/>
        <v>86779.887218045056</v>
      </c>
      <c r="BL94" s="10">
        <f t="shared" si="409"/>
        <v>84871.80451127814</v>
      </c>
      <c r="BM94" s="10">
        <f t="shared" si="409"/>
        <v>82963.721804511224</v>
      </c>
      <c r="BN94" s="10">
        <f t="shared" si="409"/>
        <v>81055.639097744308</v>
      </c>
      <c r="BO94" s="10">
        <f t="shared" si="409"/>
        <v>79201.127819548812</v>
      </c>
      <c r="BP94" s="10">
        <f t="shared" si="409"/>
        <v>77346.616541353316</v>
      </c>
      <c r="BQ94" s="10">
        <f t="shared" si="409"/>
        <v>75492.10526315782</v>
      </c>
      <c r="BR94" s="10">
        <f t="shared" si="409"/>
        <v>73637.593984962325</v>
      </c>
      <c r="BS94" s="10">
        <f t="shared" si="409"/>
        <v>71800.939849623974</v>
      </c>
      <c r="BT94" s="10">
        <f t="shared" si="409"/>
        <v>69964.285714285623</v>
      </c>
      <c r="BU94" s="10">
        <f t="shared" si="409"/>
        <v>68127.631578947272</v>
      </c>
      <c r="BV94" s="10">
        <f t="shared" ref="BV94:DJ94" si="410" xml:space="preserve"> BU97</f>
        <v>66290.977443608921</v>
      </c>
      <c r="BW94" s="10">
        <f t="shared" si="410"/>
        <v>64472.180451127715</v>
      </c>
      <c r="BX94" s="10">
        <f t="shared" si="410"/>
        <v>62653.383458646509</v>
      </c>
      <c r="BY94" s="10">
        <f t="shared" si="410"/>
        <v>60834.586466165303</v>
      </c>
      <c r="BZ94" s="10">
        <f t="shared" si="410"/>
        <v>59015.789473684097</v>
      </c>
      <c r="CA94" s="10">
        <f t="shared" si="410"/>
        <v>57268.421052631464</v>
      </c>
      <c r="CB94" s="10">
        <f t="shared" si="410"/>
        <v>55521.05263157883</v>
      </c>
      <c r="CC94" s="10">
        <f t="shared" si="410"/>
        <v>53773.684210526197</v>
      </c>
      <c r="CD94" s="10">
        <f t="shared" si="410"/>
        <v>52026.315789473563</v>
      </c>
      <c r="CE94" s="10">
        <f t="shared" si="410"/>
        <v>50278.94736842093</v>
      </c>
      <c r="CF94" s="10">
        <f t="shared" si="410"/>
        <v>48531.578947368296</v>
      </c>
      <c r="CG94" s="10">
        <f t="shared" si="410"/>
        <v>46784.210526315663</v>
      </c>
      <c r="CH94" s="10">
        <f t="shared" si="410"/>
        <v>45036.842105263029</v>
      </c>
      <c r="CI94" s="10">
        <f t="shared" si="410"/>
        <v>43289.473684210396</v>
      </c>
      <c r="CJ94" s="10">
        <f t="shared" si="410"/>
        <v>41542.105263157762</v>
      </c>
      <c r="CK94" s="10">
        <f t="shared" si="410"/>
        <v>39794.736842105129</v>
      </c>
      <c r="CL94" s="10">
        <f t="shared" si="410"/>
        <v>38047.368421052495</v>
      </c>
      <c r="CM94" s="10">
        <f t="shared" si="410"/>
        <v>36299.999999999862</v>
      </c>
      <c r="CN94" s="10">
        <f t="shared" si="410"/>
        <v>34552.631578947228</v>
      </c>
      <c r="CO94" s="10">
        <f t="shared" si="410"/>
        <v>32805.263157894595</v>
      </c>
      <c r="CP94" s="10">
        <f t="shared" si="410"/>
        <v>31057.894736841961</v>
      </c>
      <c r="CQ94" s="10">
        <f t="shared" si="410"/>
        <v>29310.526315789328</v>
      </c>
      <c r="CR94" s="10">
        <f t="shared" si="410"/>
        <v>27563.157894736694</v>
      </c>
      <c r="CS94" s="10">
        <f t="shared" si="410"/>
        <v>25815.789473684061</v>
      </c>
      <c r="CT94" s="10">
        <f t="shared" si="410"/>
        <v>24068.421052631427</v>
      </c>
      <c r="CU94" s="10">
        <f t="shared" si="410"/>
        <v>22321.052631578794</v>
      </c>
      <c r="CV94" s="10">
        <f t="shared" si="410"/>
        <v>20573.68421052616</v>
      </c>
      <c r="CW94" s="10">
        <f t="shared" si="410"/>
        <v>18826.315789473527</v>
      </c>
      <c r="CX94" s="10">
        <f t="shared" si="410"/>
        <v>17078.947368420893</v>
      </c>
      <c r="CY94" s="10">
        <f t="shared" si="410"/>
        <v>15331.578947368262</v>
      </c>
      <c r="CZ94" s="10">
        <f t="shared" si="410"/>
        <v>13584.21052631563</v>
      </c>
      <c r="DA94" s="10">
        <f t="shared" si="410"/>
        <v>11836.842105262998</v>
      </c>
      <c r="DB94" s="10">
        <f t="shared" si="410"/>
        <v>10089.473684210367</v>
      </c>
      <c r="DC94" s="10">
        <f t="shared" si="410"/>
        <v>8342.105263157735</v>
      </c>
      <c r="DD94" s="10">
        <f t="shared" si="410"/>
        <v>6594.7368421051033</v>
      </c>
      <c r="DE94" s="10">
        <f t="shared" si="410"/>
        <v>4847.3684210524716</v>
      </c>
      <c r="DF94" s="10">
        <f t="shared" si="410"/>
        <v>3099.9999999998399</v>
      </c>
      <c r="DG94" s="10">
        <f t="shared" si="410"/>
        <v>1549.9999999998399</v>
      </c>
      <c r="DH94" s="10">
        <f t="shared" si="410"/>
        <v>-1.6007106751203537E-10</v>
      </c>
      <c r="DI94" s="10">
        <f t="shared" si="410"/>
        <v>-1.6007106751203537E-10</v>
      </c>
      <c r="DJ94" s="10">
        <f t="shared" si="410"/>
        <v>-1.6007106751203537E-10</v>
      </c>
    </row>
    <row r="95" spans="1:114" ht="14.4" x14ac:dyDescent="0.25">
      <c r="A95" s="7"/>
      <c r="B95" s="7"/>
      <c r="C95" s="8"/>
      <c r="D95" s="9" t="s">
        <v>74</v>
      </c>
      <c r="E95" s="380" t="str">
        <f t="shared" ref="E95:AJ95" si="411" xml:space="preserve"> E$35</f>
        <v>total capital addition pos</v>
      </c>
      <c r="F95" s="380">
        <f t="shared" si="411"/>
        <v>0</v>
      </c>
      <c r="G95" s="380" t="str">
        <f t="shared" si="411"/>
        <v>$ 000s</v>
      </c>
      <c r="H95" s="380">
        <f t="shared" si="411"/>
        <v>25500</v>
      </c>
      <c r="I95" s="380">
        <f t="shared" si="411"/>
        <v>0</v>
      </c>
      <c r="J95" s="380">
        <f t="shared" si="411"/>
        <v>0</v>
      </c>
      <c r="K95" s="380">
        <f t="shared" si="411"/>
        <v>0</v>
      </c>
      <c r="L95" s="380">
        <f t="shared" si="411"/>
        <v>0</v>
      </c>
      <c r="M95" s="380">
        <f t="shared" si="411"/>
        <v>0</v>
      </c>
      <c r="N95" s="380">
        <f t="shared" si="411"/>
        <v>0</v>
      </c>
      <c r="O95" s="380">
        <f t="shared" si="411"/>
        <v>0</v>
      </c>
      <c r="P95" s="380">
        <f t="shared" si="411"/>
        <v>0</v>
      </c>
      <c r="Q95" s="380">
        <f t="shared" si="411"/>
        <v>0</v>
      </c>
      <c r="R95" s="380">
        <f t="shared" si="411"/>
        <v>0</v>
      </c>
      <c r="S95" s="380">
        <f t="shared" si="411"/>
        <v>0</v>
      </c>
      <c r="T95" s="380">
        <f t="shared" si="411"/>
        <v>0</v>
      </c>
      <c r="U95" s="380">
        <f t="shared" si="411"/>
        <v>0</v>
      </c>
      <c r="V95" s="380">
        <f t="shared" si="411"/>
        <v>0</v>
      </c>
      <c r="W95" s="380">
        <f t="shared" si="411"/>
        <v>0</v>
      </c>
      <c r="X95" s="380">
        <f t="shared" si="411"/>
        <v>0</v>
      </c>
      <c r="Y95" s="380">
        <f t="shared" si="411"/>
        <v>3000</v>
      </c>
      <c r="Z95" s="380">
        <f t="shared" si="411"/>
        <v>0</v>
      </c>
      <c r="AA95" s="380">
        <f t="shared" si="411"/>
        <v>0</v>
      </c>
      <c r="AB95" s="380">
        <f t="shared" si="411"/>
        <v>0</v>
      </c>
      <c r="AC95" s="380">
        <f t="shared" si="411"/>
        <v>2000</v>
      </c>
      <c r="AD95" s="380">
        <f t="shared" si="411"/>
        <v>0</v>
      </c>
      <c r="AE95" s="380">
        <f t="shared" si="411"/>
        <v>0</v>
      </c>
      <c r="AF95" s="380">
        <f t="shared" si="411"/>
        <v>0</v>
      </c>
      <c r="AG95" s="380">
        <f t="shared" si="411"/>
        <v>16000</v>
      </c>
      <c r="AH95" s="380">
        <f t="shared" si="411"/>
        <v>0</v>
      </c>
      <c r="AI95" s="380">
        <f t="shared" si="411"/>
        <v>0</v>
      </c>
      <c r="AJ95" s="380">
        <f t="shared" si="411"/>
        <v>0</v>
      </c>
      <c r="AK95" s="380">
        <f t="shared" ref="AK95:BP95" si="412" xml:space="preserve"> AK$35</f>
        <v>1500</v>
      </c>
      <c r="AL95" s="380">
        <f t="shared" si="412"/>
        <v>0</v>
      </c>
      <c r="AM95" s="380">
        <f t="shared" si="412"/>
        <v>0</v>
      </c>
      <c r="AN95" s="380">
        <f t="shared" si="412"/>
        <v>0</v>
      </c>
      <c r="AO95" s="380">
        <f t="shared" si="412"/>
        <v>500</v>
      </c>
      <c r="AP95" s="380">
        <f t="shared" si="412"/>
        <v>0</v>
      </c>
      <c r="AQ95" s="380">
        <f t="shared" si="412"/>
        <v>0</v>
      </c>
      <c r="AR95" s="380">
        <f t="shared" si="412"/>
        <v>0</v>
      </c>
      <c r="AS95" s="380">
        <f t="shared" si="412"/>
        <v>500</v>
      </c>
      <c r="AT95" s="380">
        <f t="shared" si="412"/>
        <v>0</v>
      </c>
      <c r="AU95" s="380">
        <f t="shared" si="412"/>
        <v>0</v>
      </c>
      <c r="AV95" s="380">
        <f t="shared" si="412"/>
        <v>0</v>
      </c>
      <c r="AW95" s="380">
        <f t="shared" si="412"/>
        <v>2000</v>
      </c>
      <c r="AX95" s="380">
        <f t="shared" si="412"/>
        <v>0</v>
      </c>
      <c r="AY95" s="380">
        <f t="shared" si="412"/>
        <v>0</v>
      </c>
      <c r="AZ95" s="380">
        <f t="shared" si="412"/>
        <v>0</v>
      </c>
      <c r="BA95" s="380">
        <f t="shared" si="412"/>
        <v>0</v>
      </c>
      <c r="BB95" s="380">
        <f t="shared" si="412"/>
        <v>0</v>
      </c>
      <c r="BC95" s="380">
        <f t="shared" si="412"/>
        <v>0</v>
      </c>
      <c r="BD95" s="380">
        <f t="shared" si="412"/>
        <v>0</v>
      </c>
      <c r="BE95" s="380">
        <f t="shared" si="412"/>
        <v>0</v>
      </c>
      <c r="BF95" s="380">
        <f t="shared" si="412"/>
        <v>0</v>
      </c>
      <c r="BG95" s="380">
        <f t="shared" si="412"/>
        <v>0</v>
      </c>
      <c r="BH95" s="380">
        <f t="shared" si="412"/>
        <v>0</v>
      </c>
      <c r="BI95" s="380">
        <f t="shared" si="412"/>
        <v>0</v>
      </c>
      <c r="BJ95" s="380">
        <f t="shared" si="412"/>
        <v>0</v>
      </c>
      <c r="BK95" s="380">
        <f t="shared" si="412"/>
        <v>0</v>
      </c>
      <c r="BL95" s="380">
        <f t="shared" si="412"/>
        <v>0</v>
      </c>
      <c r="BM95" s="380">
        <f t="shared" si="412"/>
        <v>0</v>
      </c>
      <c r="BN95" s="380">
        <f t="shared" si="412"/>
        <v>0</v>
      </c>
      <c r="BO95" s="380">
        <f t="shared" si="412"/>
        <v>0</v>
      </c>
      <c r="BP95" s="380">
        <f t="shared" si="412"/>
        <v>0</v>
      </c>
      <c r="BQ95" s="380">
        <f t="shared" ref="BQ95:CV95" si="413" xml:space="preserve"> BQ$35</f>
        <v>0</v>
      </c>
      <c r="BR95" s="380">
        <f t="shared" si="413"/>
        <v>0</v>
      </c>
      <c r="BS95" s="380">
        <f t="shared" si="413"/>
        <v>0</v>
      </c>
      <c r="BT95" s="380">
        <f t="shared" si="413"/>
        <v>0</v>
      </c>
      <c r="BU95" s="380">
        <f t="shared" si="413"/>
        <v>0</v>
      </c>
      <c r="BV95" s="380">
        <f t="shared" si="413"/>
        <v>0</v>
      </c>
      <c r="BW95" s="380">
        <f t="shared" si="413"/>
        <v>0</v>
      </c>
      <c r="BX95" s="380">
        <f t="shared" si="413"/>
        <v>0</v>
      </c>
      <c r="BY95" s="380">
        <f t="shared" si="413"/>
        <v>0</v>
      </c>
      <c r="BZ95" s="380">
        <f t="shared" si="413"/>
        <v>0</v>
      </c>
      <c r="CA95" s="380">
        <f t="shared" si="413"/>
        <v>0</v>
      </c>
      <c r="CB95" s="380">
        <f t="shared" si="413"/>
        <v>0</v>
      </c>
      <c r="CC95" s="380">
        <f t="shared" si="413"/>
        <v>0</v>
      </c>
      <c r="CD95" s="380">
        <f t="shared" si="413"/>
        <v>0</v>
      </c>
      <c r="CE95" s="380">
        <f t="shared" si="413"/>
        <v>0</v>
      </c>
      <c r="CF95" s="380">
        <f t="shared" si="413"/>
        <v>0</v>
      </c>
      <c r="CG95" s="380">
        <f t="shared" si="413"/>
        <v>0</v>
      </c>
      <c r="CH95" s="380">
        <f t="shared" si="413"/>
        <v>0</v>
      </c>
      <c r="CI95" s="380">
        <f t="shared" si="413"/>
        <v>0</v>
      </c>
      <c r="CJ95" s="380">
        <f t="shared" si="413"/>
        <v>0</v>
      </c>
      <c r="CK95" s="380">
        <f t="shared" si="413"/>
        <v>0</v>
      </c>
      <c r="CL95" s="380">
        <f t="shared" si="413"/>
        <v>0</v>
      </c>
      <c r="CM95" s="380">
        <f t="shared" si="413"/>
        <v>0</v>
      </c>
      <c r="CN95" s="380">
        <f t="shared" si="413"/>
        <v>0</v>
      </c>
      <c r="CO95" s="380">
        <f t="shared" si="413"/>
        <v>0</v>
      </c>
      <c r="CP95" s="380">
        <f t="shared" si="413"/>
        <v>0</v>
      </c>
      <c r="CQ95" s="380">
        <f t="shared" si="413"/>
        <v>0</v>
      </c>
      <c r="CR95" s="380">
        <f t="shared" si="413"/>
        <v>0</v>
      </c>
      <c r="CS95" s="380">
        <f t="shared" si="413"/>
        <v>0</v>
      </c>
      <c r="CT95" s="380">
        <f t="shared" si="413"/>
        <v>0</v>
      </c>
      <c r="CU95" s="380">
        <f t="shared" si="413"/>
        <v>0</v>
      </c>
      <c r="CV95" s="380">
        <f t="shared" si="413"/>
        <v>0</v>
      </c>
      <c r="CW95" s="380">
        <f t="shared" ref="CW95:DJ95" si="414" xml:space="preserve"> CW$35</f>
        <v>0</v>
      </c>
      <c r="CX95" s="380">
        <f t="shared" si="414"/>
        <v>0</v>
      </c>
      <c r="CY95" s="380">
        <f t="shared" si="414"/>
        <v>0</v>
      </c>
      <c r="CZ95" s="380">
        <f t="shared" si="414"/>
        <v>0</v>
      </c>
      <c r="DA95" s="380">
        <f t="shared" si="414"/>
        <v>0</v>
      </c>
      <c r="DB95" s="380">
        <f t="shared" si="414"/>
        <v>0</v>
      </c>
      <c r="DC95" s="380">
        <f t="shared" si="414"/>
        <v>0</v>
      </c>
      <c r="DD95" s="380">
        <f t="shared" si="414"/>
        <v>0</v>
      </c>
      <c r="DE95" s="380">
        <f t="shared" si="414"/>
        <v>0</v>
      </c>
      <c r="DF95" s="380">
        <f t="shared" si="414"/>
        <v>0</v>
      </c>
      <c r="DG95" s="380">
        <f t="shared" si="414"/>
        <v>0</v>
      </c>
      <c r="DH95" s="380">
        <f t="shared" si="414"/>
        <v>0</v>
      </c>
      <c r="DI95" s="380">
        <f t="shared" si="414"/>
        <v>0</v>
      </c>
      <c r="DJ95" s="380">
        <f t="shared" si="414"/>
        <v>0</v>
      </c>
    </row>
    <row r="96" spans="1:114" ht="14.4" x14ac:dyDescent="0.25">
      <c r="A96" s="7"/>
      <c r="B96" s="7"/>
      <c r="C96" s="8"/>
      <c r="D96" s="9" t="s">
        <v>52</v>
      </c>
      <c r="E96" s="380" t="str">
        <f t="shared" ref="E96:AJ96" si="415" xml:space="preserve"> E$84</f>
        <v>Accounting Depreciation pos</v>
      </c>
      <c r="F96" s="380">
        <f t="shared" si="415"/>
        <v>0</v>
      </c>
      <c r="G96" s="380" t="str">
        <f t="shared" si="415"/>
        <v>$ 000s</v>
      </c>
      <c r="H96" s="380">
        <f t="shared" si="415"/>
        <v>180500.00000000023</v>
      </c>
      <c r="I96" s="380">
        <f t="shared" si="415"/>
        <v>0</v>
      </c>
      <c r="J96" s="380">
        <f t="shared" si="415"/>
        <v>0</v>
      </c>
      <c r="K96" s="380">
        <f t="shared" si="415"/>
        <v>0</v>
      </c>
      <c r="L96" s="380">
        <f t="shared" si="415"/>
        <v>1550</v>
      </c>
      <c r="M96" s="380">
        <f t="shared" si="415"/>
        <v>1550</v>
      </c>
      <c r="N96" s="380">
        <f t="shared" si="415"/>
        <v>1550</v>
      </c>
      <c r="O96" s="380">
        <f t="shared" si="415"/>
        <v>1550</v>
      </c>
      <c r="P96" s="380">
        <f t="shared" si="415"/>
        <v>1550</v>
      </c>
      <c r="Q96" s="380">
        <f t="shared" si="415"/>
        <v>1550</v>
      </c>
      <c r="R96" s="380">
        <f t="shared" si="415"/>
        <v>1550</v>
      </c>
      <c r="S96" s="380">
        <f t="shared" si="415"/>
        <v>1550</v>
      </c>
      <c r="T96" s="380">
        <f t="shared" si="415"/>
        <v>1550</v>
      </c>
      <c r="U96" s="380">
        <f t="shared" si="415"/>
        <v>1550</v>
      </c>
      <c r="V96" s="380">
        <f t="shared" si="415"/>
        <v>1550</v>
      </c>
      <c r="W96" s="380">
        <f t="shared" si="415"/>
        <v>1550</v>
      </c>
      <c r="X96" s="380">
        <f t="shared" si="415"/>
        <v>1550</v>
      </c>
      <c r="Y96" s="380">
        <f t="shared" si="415"/>
        <v>1550</v>
      </c>
      <c r="Z96" s="380">
        <f t="shared" si="415"/>
        <v>1657.1428571428571</v>
      </c>
      <c r="AA96" s="380">
        <f t="shared" si="415"/>
        <v>1657.1428571428571</v>
      </c>
      <c r="AB96" s="380">
        <f t="shared" si="415"/>
        <v>1657.1428571428571</v>
      </c>
      <c r="AC96" s="380">
        <f t="shared" si="415"/>
        <v>1657.1428571428571</v>
      </c>
      <c r="AD96" s="380">
        <f t="shared" si="415"/>
        <v>1728.5714285714287</v>
      </c>
      <c r="AE96" s="380">
        <f t="shared" si="415"/>
        <v>1728.5714285714287</v>
      </c>
      <c r="AF96" s="380">
        <f t="shared" si="415"/>
        <v>1728.5714285714287</v>
      </c>
      <c r="AG96" s="380">
        <f t="shared" si="415"/>
        <v>1728.5714285714287</v>
      </c>
      <c r="AH96" s="380">
        <f t="shared" si="415"/>
        <v>1961.6541353383459</v>
      </c>
      <c r="AI96" s="380">
        <f t="shared" si="415"/>
        <v>1961.6541353383459</v>
      </c>
      <c r="AJ96" s="380">
        <f t="shared" si="415"/>
        <v>1961.6541353383459</v>
      </c>
      <c r="AK96" s="380">
        <f t="shared" ref="AK96:BP96" si="416" xml:space="preserve"> AK$84</f>
        <v>1961.6541353383459</v>
      </c>
      <c r="AL96" s="380">
        <f t="shared" si="416"/>
        <v>2015.2255639097743</v>
      </c>
      <c r="AM96" s="380">
        <f t="shared" si="416"/>
        <v>2015.2255639097743</v>
      </c>
      <c r="AN96" s="380">
        <f t="shared" si="416"/>
        <v>2015.2255639097743</v>
      </c>
      <c r="AO96" s="380">
        <f t="shared" si="416"/>
        <v>2015.2255639097743</v>
      </c>
      <c r="AP96" s="380">
        <f t="shared" si="416"/>
        <v>2033.0827067669175</v>
      </c>
      <c r="AQ96" s="380">
        <f t="shared" si="416"/>
        <v>2033.0827067669175</v>
      </c>
      <c r="AR96" s="380">
        <f t="shared" si="416"/>
        <v>2033.0827067669175</v>
      </c>
      <c r="AS96" s="380">
        <f t="shared" si="416"/>
        <v>2033.0827067669175</v>
      </c>
      <c r="AT96" s="380">
        <f t="shared" si="416"/>
        <v>2050.9398496240601</v>
      </c>
      <c r="AU96" s="380">
        <f t="shared" si="416"/>
        <v>2050.9398496240601</v>
      </c>
      <c r="AV96" s="380">
        <f t="shared" si="416"/>
        <v>2050.9398496240601</v>
      </c>
      <c r="AW96" s="380">
        <f t="shared" si="416"/>
        <v>2050.9398496240601</v>
      </c>
      <c r="AX96" s="380">
        <f t="shared" si="416"/>
        <v>2122.3684210526317</v>
      </c>
      <c r="AY96" s="380">
        <f t="shared" si="416"/>
        <v>2122.3684210526317</v>
      </c>
      <c r="AZ96" s="380">
        <f t="shared" si="416"/>
        <v>2122.3684210526317</v>
      </c>
      <c r="BA96" s="380">
        <f t="shared" si="416"/>
        <v>2122.3684210526317</v>
      </c>
      <c r="BB96" s="380">
        <f t="shared" si="416"/>
        <v>2015.2255639097743</v>
      </c>
      <c r="BC96" s="380">
        <f t="shared" si="416"/>
        <v>2015.2255639097743</v>
      </c>
      <c r="BD96" s="380">
        <f t="shared" si="416"/>
        <v>2015.2255639097743</v>
      </c>
      <c r="BE96" s="380">
        <f t="shared" si="416"/>
        <v>2015.2255639097743</v>
      </c>
      <c r="BF96" s="380">
        <f t="shared" si="416"/>
        <v>1943.796992481203</v>
      </c>
      <c r="BG96" s="380">
        <f t="shared" si="416"/>
        <v>1943.796992481203</v>
      </c>
      <c r="BH96" s="380">
        <f t="shared" si="416"/>
        <v>1943.796992481203</v>
      </c>
      <c r="BI96" s="380">
        <f t="shared" si="416"/>
        <v>1943.796992481203</v>
      </c>
      <c r="BJ96" s="380">
        <f t="shared" si="416"/>
        <v>1908.0827067669175</v>
      </c>
      <c r="BK96" s="380">
        <f t="shared" si="416"/>
        <v>1908.0827067669175</v>
      </c>
      <c r="BL96" s="380">
        <f t="shared" si="416"/>
        <v>1908.0827067669175</v>
      </c>
      <c r="BM96" s="380">
        <f t="shared" si="416"/>
        <v>1908.0827067669175</v>
      </c>
      <c r="BN96" s="380">
        <f t="shared" si="416"/>
        <v>1854.5112781954888</v>
      </c>
      <c r="BO96" s="380">
        <f t="shared" si="416"/>
        <v>1854.5112781954888</v>
      </c>
      <c r="BP96" s="380">
        <f t="shared" si="416"/>
        <v>1854.5112781954888</v>
      </c>
      <c r="BQ96" s="380">
        <f t="shared" ref="BQ96:CV96" si="417" xml:space="preserve"> BQ$84</f>
        <v>1854.5112781954888</v>
      </c>
      <c r="BR96" s="380">
        <f t="shared" si="417"/>
        <v>1836.6541353383459</v>
      </c>
      <c r="BS96" s="380">
        <f t="shared" si="417"/>
        <v>1836.6541353383459</v>
      </c>
      <c r="BT96" s="380">
        <f t="shared" si="417"/>
        <v>1836.6541353383459</v>
      </c>
      <c r="BU96" s="380">
        <f t="shared" si="417"/>
        <v>1836.6541353383459</v>
      </c>
      <c r="BV96" s="380">
        <f t="shared" si="417"/>
        <v>1818.796992481203</v>
      </c>
      <c r="BW96" s="380">
        <f t="shared" si="417"/>
        <v>1818.796992481203</v>
      </c>
      <c r="BX96" s="380">
        <f t="shared" si="417"/>
        <v>1818.796992481203</v>
      </c>
      <c r="BY96" s="380">
        <f t="shared" si="417"/>
        <v>1818.796992481203</v>
      </c>
      <c r="BZ96" s="380">
        <f t="shared" si="417"/>
        <v>1747.3684210526317</v>
      </c>
      <c r="CA96" s="380">
        <f t="shared" si="417"/>
        <v>1747.3684210526317</v>
      </c>
      <c r="CB96" s="380">
        <f t="shared" si="417"/>
        <v>1747.3684210526317</v>
      </c>
      <c r="CC96" s="380">
        <f t="shared" si="417"/>
        <v>1747.3684210526317</v>
      </c>
      <c r="CD96" s="380">
        <f t="shared" si="417"/>
        <v>1747.3684210526317</v>
      </c>
      <c r="CE96" s="380">
        <f t="shared" si="417"/>
        <v>1747.3684210526317</v>
      </c>
      <c r="CF96" s="380">
        <f t="shared" si="417"/>
        <v>1747.3684210526317</v>
      </c>
      <c r="CG96" s="380">
        <f t="shared" si="417"/>
        <v>1747.3684210526317</v>
      </c>
      <c r="CH96" s="380">
        <f t="shared" si="417"/>
        <v>1747.3684210526317</v>
      </c>
      <c r="CI96" s="380">
        <f t="shared" si="417"/>
        <v>1747.3684210526317</v>
      </c>
      <c r="CJ96" s="380">
        <f t="shared" si="417"/>
        <v>1747.3684210526317</v>
      </c>
      <c r="CK96" s="380">
        <f t="shared" si="417"/>
        <v>1747.3684210526317</v>
      </c>
      <c r="CL96" s="380">
        <f t="shared" si="417"/>
        <v>1747.3684210526317</v>
      </c>
      <c r="CM96" s="380">
        <f t="shared" si="417"/>
        <v>1747.3684210526317</v>
      </c>
      <c r="CN96" s="380">
        <f t="shared" si="417"/>
        <v>1747.3684210526317</v>
      </c>
      <c r="CO96" s="380">
        <f t="shared" si="417"/>
        <v>1747.3684210526317</v>
      </c>
      <c r="CP96" s="380">
        <f t="shared" si="417"/>
        <v>1747.3684210526317</v>
      </c>
      <c r="CQ96" s="380">
        <f t="shared" si="417"/>
        <v>1747.3684210526317</v>
      </c>
      <c r="CR96" s="380">
        <f t="shared" si="417"/>
        <v>1747.3684210526317</v>
      </c>
      <c r="CS96" s="380">
        <f t="shared" si="417"/>
        <v>1747.3684210526317</v>
      </c>
      <c r="CT96" s="380">
        <f t="shared" si="417"/>
        <v>1747.3684210526317</v>
      </c>
      <c r="CU96" s="380">
        <f t="shared" si="417"/>
        <v>1747.3684210526317</v>
      </c>
      <c r="CV96" s="380">
        <f t="shared" si="417"/>
        <v>1747.3684210526317</v>
      </c>
      <c r="CW96" s="380">
        <f t="shared" ref="CW96:DJ96" si="418" xml:space="preserve"> CW$84</f>
        <v>1747.3684210526317</v>
      </c>
      <c r="CX96" s="380">
        <f t="shared" si="418"/>
        <v>1747.3684210526317</v>
      </c>
      <c r="CY96" s="380">
        <f t="shared" si="418"/>
        <v>1747.3684210526317</v>
      </c>
      <c r="CZ96" s="380">
        <f t="shared" si="418"/>
        <v>1747.3684210526317</v>
      </c>
      <c r="DA96" s="380">
        <f t="shared" si="418"/>
        <v>1747.3684210526317</v>
      </c>
      <c r="DB96" s="380">
        <f t="shared" si="418"/>
        <v>1747.3684210526317</v>
      </c>
      <c r="DC96" s="380">
        <f t="shared" si="418"/>
        <v>1747.3684210526317</v>
      </c>
      <c r="DD96" s="380">
        <f t="shared" si="418"/>
        <v>1747.3684210526317</v>
      </c>
      <c r="DE96" s="380">
        <f t="shared" si="418"/>
        <v>1747.3684210526317</v>
      </c>
      <c r="DF96" s="380">
        <f t="shared" si="418"/>
        <v>1550</v>
      </c>
      <c r="DG96" s="380">
        <f t="shared" si="418"/>
        <v>1550</v>
      </c>
      <c r="DH96" s="380">
        <f t="shared" si="418"/>
        <v>0</v>
      </c>
      <c r="DI96" s="380">
        <f t="shared" si="418"/>
        <v>0</v>
      </c>
      <c r="DJ96" s="380">
        <f t="shared" si="418"/>
        <v>0</v>
      </c>
    </row>
    <row r="97" spans="1:114" s="278" customFormat="1" ht="14.4" x14ac:dyDescent="0.25">
      <c r="A97" s="364"/>
      <c r="B97" s="364"/>
      <c r="C97" s="365"/>
      <c r="D97" s="366"/>
      <c r="E97" s="366" t="s">
        <v>262</v>
      </c>
      <c r="F97" s="366"/>
      <c r="G97" s="367" t="s">
        <v>57</v>
      </c>
      <c r="H97" s="366"/>
      <c r="I97" s="366"/>
      <c r="J97" s="366">
        <f xml:space="preserve"> IF(J92 = 1, $F91, J94 + J95 - J96)</f>
        <v>0</v>
      </c>
      <c r="K97" s="366">
        <f t="shared" ref="K97:BV97" si="419" xml:space="preserve"> IF(K92 = 1, $F91, K94 + K95 - K96)</f>
        <v>155000</v>
      </c>
      <c r="L97" s="366">
        <f t="shared" si="419"/>
        <v>153450</v>
      </c>
      <c r="M97" s="366">
        <f t="shared" si="419"/>
        <v>151900</v>
      </c>
      <c r="N97" s="366">
        <f t="shared" si="419"/>
        <v>150350</v>
      </c>
      <c r="O97" s="366">
        <f t="shared" si="419"/>
        <v>148800</v>
      </c>
      <c r="P97" s="366">
        <f t="shared" si="419"/>
        <v>147250</v>
      </c>
      <c r="Q97" s="366">
        <f t="shared" si="419"/>
        <v>145700</v>
      </c>
      <c r="R97" s="366">
        <f t="shared" si="419"/>
        <v>144150</v>
      </c>
      <c r="S97" s="366">
        <f t="shared" si="419"/>
        <v>142600</v>
      </c>
      <c r="T97" s="366">
        <f t="shared" si="419"/>
        <v>141050</v>
      </c>
      <c r="U97" s="366">
        <f t="shared" si="419"/>
        <v>139500</v>
      </c>
      <c r="V97" s="366">
        <f t="shared" si="419"/>
        <v>137950</v>
      </c>
      <c r="W97" s="366">
        <f t="shared" si="419"/>
        <v>136400</v>
      </c>
      <c r="X97" s="366">
        <f t="shared" si="419"/>
        <v>134850</v>
      </c>
      <c r="Y97" s="366">
        <f t="shared" si="419"/>
        <v>136300</v>
      </c>
      <c r="Z97" s="366">
        <f t="shared" si="419"/>
        <v>134642.85714285713</v>
      </c>
      <c r="AA97" s="366">
        <f t="shared" si="419"/>
        <v>132985.71428571426</v>
      </c>
      <c r="AB97" s="366">
        <f t="shared" si="419"/>
        <v>131328.57142857139</v>
      </c>
      <c r="AC97" s="366">
        <f t="shared" si="419"/>
        <v>131671.42857142852</v>
      </c>
      <c r="AD97" s="366">
        <f t="shared" si="419"/>
        <v>129942.85714285709</v>
      </c>
      <c r="AE97" s="366">
        <f t="shared" si="419"/>
        <v>128214.28571428565</v>
      </c>
      <c r="AF97" s="366">
        <f t="shared" si="419"/>
        <v>126485.71428571422</v>
      </c>
      <c r="AG97" s="366">
        <f t="shared" si="419"/>
        <v>140757.14285714278</v>
      </c>
      <c r="AH97" s="366">
        <f t="shared" si="419"/>
        <v>138795.48872180443</v>
      </c>
      <c r="AI97" s="366">
        <f t="shared" si="419"/>
        <v>136833.83458646608</v>
      </c>
      <c r="AJ97" s="366">
        <f t="shared" si="419"/>
        <v>134872.18045112773</v>
      </c>
      <c r="AK97" s="366">
        <f t="shared" si="419"/>
        <v>134410.52631578938</v>
      </c>
      <c r="AL97" s="366">
        <f t="shared" si="419"/>
        <v>132395.30075187961</v>
      </c>
      <c r="AM97" s="366">
        <f t="shared" si="419"/>
        <v>130380.07518796984</v>
      </c>
      <c r="AN97" s="366">
        <f t="shared" si="419"/>
        <v>128364.84962406007</v>
      </c>
      <c r="AO97" s="366">
        <f t="shared" si="419"/>
        <v>126849.62406015029</v>
      </c>
      <c r="AP97" s="366">
        <f t="shared" si="419"/>
        <v>124816.54135338338</v>
      </c>
      <c r="AQ97" s="366">
        <f t="shared" si="419"/>
        <v>122783.45864661646</v>
      </c>
      <c r="AR97" s="366">
        <f t="shared" si="419"/>
        <v>120750.37593984955</v>
      </c>
      <c r="AS97" s="366">
        <f t="shared" si="419"/>
        <v>119217.29323308263</v>
      </c>
      <c r="AT97" s="366">
        <f t="shared" si="419"/>
        <v>117166.35338345857</v>
      </c>
      <c r="AU97" s="366">
        <f t="shared" si="419"/>
        <v>115115.41353383451</v>
      </c>
      <c r="AV97" s="366">
        <f t="shared" si="419"/>
        <v>113064.47368421045</v>
      </c>
      <c r="AW97" s="366">
        <f t="shared" si="419"/>
        <v>113013.53383458639</v>
      </c>
      <c r="AX97" s="366">
        <f t="shared" si="419"/>
        <v>110891.16541353376</v>
      </c>
      <c r="AY97" s="366">
        <f t="shared" si="419"/>
        <v>108768.79699248113</v>
      </c>
      <c r="AZ97" s="366">
        <f t="shared" si="419"/>
        <v>106646.42857142851</v>
      </c>
      <c r="BA97" s="366">
        <f t="shared" si="419"/>
        <v>104524.06015037588</v>
      </c>
      <c r="BB97" s="366">
        <f t="shared" si="419"/>
        <v>102508.83458646611</v>
      </c>
      <c r="BC97" s="366">
        <f t="shared" si="419"/>
        <v>100493.60902255634</v>
      </c>
      <c r="BD97" s="366">
        <f t="shared" si="419"/>
        <v>98478.383458646567</v>
      </c>
      <c r="BE97" s="366">
        <f t="shared" si="419"/>
        <v>96463.157894736796</v>
      </c>
      <c r="BF97" s="366">
        <f t="shared" si="419"/>
        <v>94519.36090225559</v>
      </c>
      <c r="BG97" s="366">
        <f t="shared" si="419"/>
        <v>92575.563909774384</v>
      </c>
      <c r="BH97" s="366">
        <f t="shared" si="419"/>
        <v>90631.766917293178</v>
      </c>
      <c r="BI97" s="366">
        <f t="shared" si="419"/>
        <v>88687.969924811972</v>
      </c>
      <c r="BJ97" s="366">
        <f t="shared" si="419"/>
        <v>86779.887218045056</v>
      </c>
      <c r="BK97" s="366">
        <f t="shared" si="419"/>
        <v>84871.80451127814</v>
      </c>
      <c r="BL97" s="366">
        <f t="shared" si="419"/>
        <v>82963.721804511224</v>
      </c>
      <c r="BM97" s="366">
        <f t="shared" si="419"/>
        <v>81055.639097744308</v>
      </c>
      <c r="BN97" s="366">
        <f t="shared" si="419"/>
        <v>79201.127819548812</v>
      </c>
      <c r="BO97" s="366">
        <f t="shared" si="419"/>
        <v>77346.616541353316</v>
      </c>
      <c r="BP97" s="366">
        <f t="shared" si="419"/>
        <v>75492.10526315782</v>
      </c>
      <c r="BQ97" s="366">
        <f t="shared" si="419"/>
        <v>73637.593984962325</v>
      </c>
      <c r="BR97" s="366">
        <f t="shared" si="419"/>
        <v>71800.939849623974</v>
      </c>
      <c r="BS97" s="366">
        <f t="shared" si="419"/>
        <v>69964.285714285623</v>
      </c>
      <c r="BT97" s="366">
        <f t="shared" si="419"/>
        <v>68127.631578947272</v>
      </c>
      <c r="BU97" s="366">
        <f t="shared" si="419"/>
        <v>66290.977443608921</v>
      </c>
      <c r="BV97" s="366">
        <f t="shared" si="419"/>
        <v>64472.180451127715</v>
      </c>
      <c r="BW97" s="366">
        <f t="shared" ref="BW97:ED97" si="420" xml:space="preserve"> IF(BW92 = 1, $F91, BW94 + BW95 - BW96)</f>
        <v>62653.383458646509</v>
      </c>
      <c r="BX97" s="366">
        <f t="shared" si="420"/>
        <v>60834.586466165303</v>
      </c>
      <c r="BY97" s="366">
        <f t="shared" si="420"/>
        <v>59015.789473684097</v>
      </c>
      <c r="BZ97" s="366">
        <f t="shared" si="420"/>
        <v>57268.421052631464</v>
      </c>
      <c r="CA97" s="366">
        <f t="shared" si="420"/>
        <v>55521.05263157883</v>
      </c>
      <c r="CB97" s="366">
        <f t="shared" si="420"/>
        <v>53773.684210526197</v>
      </c>
      <c r="CC97" s="366">
        <f t="shared" si="420"/>
        <v>52026.315789473563</v>
      </c>
      <c r="CD97" s="366">
        <f t="shared" si="420"/>
        <v>50278.94736842093</v>
      </c>
      <c r="CE97" s="366">
        <f t="shared" si="420"/>
        <v>48531.578947368296</v>
      </c>
      <c r="CF97" s="366">
        <f t="shared" si="420"/>
        <v>46784.210526315663</v>
      </c>
      <c r="CG97" s="366">
        <f t="shared" si="420"/>
        <v>45036.842105263029</v>
      </c>
      <c r="CH97" s="366">
        <f t="shared" si="420"/>
        <v>43289.473684210396</v>
      </c>
      <c r="CI97" s="366">
        <f t="shared" si="420"/>
        <v>41542.105263157762</v>
      </c>
      <c r="CJ97" s="366">
        <f t="shared" si="420"/>
        <v>39794.736842105129</v>
      </c>
      <c r="CK97" s="366">
        <f t="shared" si="420"/>
        <v>38047.368421052495</v>
      </c>
      <c r="CL97" s="366">
        <f t="shared" si="420"/>
        <v>36299.999999999862</v>
      </c>
      <c r="CM97" s="366">
        <f t="shared" si="420"/>
        <v>34552.631578947228</v>
      </c>
      <c r="CN97" s="366">
        <f t="shared" si="420"/>
        <v>32805.263157894595</v>
      </c>
      <c r="CO97" s="366">
        <f t="shared" si="420"/>
        <v>31057.894736841961</v>
      </c>
      <c r="CP97" s="366">
        <f t="shared" si="420"/>
        <v>29310.526315789328</v>
      </c>
      <c r="CQ97" s="366">
        <f t="shared" si="420"/>
        <v>27563.157894736694</v>
      </c>
      <c r="CR97" s="366">
        <f t="shared" si="420"/>
        <v>25815.789473684061</v>
      </c>
      <c r="CS97" s="366">
        <f t="shared" si="420"/>
        <v>24068.421052631427</v>
      </c>
      <c r="CT97" s="366">
        <f t="shared" si="420"/>
        <v>22321.052631578794</v>
      </c>
      <c r="CU97" s="366">
        <f t="shared" si="420"/>
        <v>20573.68421052616</v>
      </c>
      <c r="CV97" s="366">
        <f t="shared" si="420"/>
        <v>18826.315789473527</v>
      </c>
      <c r="CW97" s="366">
        <f t="shared" si="420"/>
        <v>17078.947368420893</v>
      </c>
      <c r="CX97" s="366">
        <f t="shared" si="420"/>
        <v>15331.578947368262</v>
      </c>
      <c r="CY97" s="366">
        <f t="shared" si="420"/>
        <v>13584.21052631563</v>
      </c>
      <c r="CZ97" s="366">
        <f t="shared" si="420"/>
        <v>11836.842105262998</v>
      </c>
      <c r="DA97" s="366">
        <f t="shared" si="420"/>
        <v>10089.473684210367</v>
      </c>
      <c r="DB97" s="366">
        <f t="shared" si="420"/>
        <v>8342.105263157735</v>
      </c>
      <c r="DC97" s="366">
        <f t="shared" si="420"/>
        <v>6594.7368421051033</v>
      </c>
      <c r="DD97" s="366">
        <f t="shared" si="420"/>
        <v>4847.3684210524716</v>
      </c>
      <c r="DE97" s="366">
        <f t="shared" si="420"/>
        <v>3099.9999999998399</v>
      </c>
      <c r="DF97" s="366">
        <f t="shared" si="420"/>
        <v>1549.9999999998399</v>
      </c>
      <c r="DG97" s="366">
        <f t="shared" si="420"/>
        <v>-1.6007106751203537E-10</v>
      </c>
      <c r="DH97" s="366">
        <f t="shared" si="420"/>
        <v>-1.6007106751203537E-10</v>
      </c>
      <c r="DI97" s="366">
        <f t="shared" si="420"/>
        <v>-1.6007106751203537E-10</v>
      </c>
      <c r="DJ97" s="366">
        <f t="shared" si="420"/>
        <v>-1.6007106751203537E-10</v>
      </c>
    </row>
    <row r="98" spans="1:114" ht="14.4" x14ac:dyDescent="0.25">
      <c r="A98" s="19"/>
      <c r="B98" s="19"/>
      <c r="C98" s="20"/>
      <c r="D98" s="22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  <c r="AY98" s="38"/>
      <c r="AZ98" s="38"/>
      <c r="BA98" s="38"/>
      <c r="BB98" s="38"/>
      <c r="BC98" s="38"/>
      <c r="BD98" s="38"/>
      <c r="BE98" s="38"/>
      <c r="BF98" s="38"/>
      <c r="BG98" s="38"/>
      <c r="BH98" s="38"/>
      <c r="BI98" s="38"/>
      <c r="BJ98" s="38"/>
      <c r="BK98" s="38"/>
      <c r="BL98" s="38"/>
      <c r="BM98" s="38"/>
      <c r="BN98" s="38"/>
      <c r="BO98" s="38"/>
      <c r="BP98" s="38"/>
      <c r="BQ98" s="38"/>
      <c r="BR98" s="38"/>
      <c r="BS98" s="38"/>
      <c r="BT98" s="38"/>
      <c r="BU98" s="38"/>
      <c r="BV98" s="38"/>
      <c r="BW98" s="38"/>
      <c r="BX98" s="38"/>
      <c r="BY98" s="38"/>
      <c r="BZ98" s="38"/>
      <c r="CA98" s="38"/>
      <c r="CB98" s="38"/>
      <c r="CC98" s="38"/>
      <c r="CD98" s="38"/>
      <c r="CE98" s="38"/>
      <c r="CF98" s="38"/>
      <c r="CG98" s="38"/>
      <c r="CH98" s="38"/>
      <c r="CI98" s="38"/>
      <c r="CJ98" s="38"/>
      <c r="CK98" s="38"/>
      <c r="CL98" s="38"/>
      <c r="CM98" s="38"/>
      <c r="CN98" s="38"/>
      <c r="CO98" s="38"/>
      <c r="CP98" s="38"/>
      <c r="CQ98" s="38"/>
      <c r="CR98" s="38"/>
      <c r="CS98" s="38"/>
      <c r="CT98" s="38"/>
      <c r="CU98" s="38"/>
      <c r="CV98" s="38"/>
      <c r="CW98" s="38"/>
      <c r="CX98" s="38"/>
      <c r="CY98" s="38"/>
      <c r="CZ98" s="38"/>
      <c r="DA98" s="38"/>
      <c r="DB98" s="38"/>
      <c r="DC98" s="38"/>
      <c r="DD98" s="38"/>
      <c r="DE98" s="38"/>
      <c r="DF98" s="38"/>
      <c r="DG98" s="38"/>
      <c r="DH98" s="38"/>
      <c r="DI98" s="38"/>
      <c r="DJ98" s="38"/>
    </row>
    <row r="99" spans="1:114" ht="14.4" x14ac:dyDescent="0.25">
      <c r="A99" s="19"/>
      <c r="B99" s="19"/>
      <c r="C99" s="20"/>
      <c r="D99" s="22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  <c r="BJ99" s="38"/>
      <c r="BK99" s="38"/>
      <c r="BL99" s="38"/>
      <c r="BM99" s="38"/>
      <c r="BN99" s="38"/>
      <c r="BO99" s="38"/>
      <c r="BP99" s="38"/>
      <c r="BQ99" s="38"/>
      <c r="BR99" s="38"/>
      <c r="BS99" s="38"/>
      <c r="BT99" s="38"/>
      <c r="BU99" s="38"/>
      <c r="BV99" s="38"/>
      <c r="BW99" s="38"/>
      <c r="BX99" s="38"/>
      <c r="BY99" s="38"/>
      <c r="BZ99" s="38"/>
      <c r="CA99" s="38"/>
      <c r="CB99" s="38"/>
      <c r="CC99" s="38"/>
      <c r="CD99" s="38"/>
      <c r="CE99" s="38"/>
      <c r="CF99" s="38"/>
      <c r="CG99" s="38"/>
      <c r="CH99" s="38"/>
      <c r="CI99" s="38"/>
      <c r="CJ99" s="38"/>
      <c r="CK99" s="38"/>
      <c r="CL99" s="38"/>
      <c r="CM99" s="38"/>
      <c r="CN99" s="38"/>
      <c r="CO99" s="38"/>
      <c r="CP99" s="38"/>
      <c r="CQ99" s="38"/>
      <c r="CR99" s="38"/>
      <c r="CS99" s="38"/>
      <c r="CT99" s="38"/>
      <c r="CU99" s="38"/>
      <c r="CV99" s="38"/>
      <c r="CW99" s="38"/>
      <c r="CX99" s="38"/>
      <c r="CY99" s="38"/>
      <c r="CZ99" s="38"/>
      <c r="DA99" s="38"/>
      <c r="DB99" s="38"/>
      <c r="DC99" s="38"/>
      <c r="DD99" s="38"/>
      <c r="DE99" s="38"/>
      <c r="DF99" s="38"/>
      <c r="DG99" s="38"/>
      <c r="DH99" s="38"/>
      <c r="DI99" s="38"/>
      <c r="DJ99" s="38"/>
    </row>
  </sheetData>
  <conditionalFormatting sqref="J3:DJ3">
    <cfRule type="cellIs" dxfId="113" priority="7" stopIfTrue="1" operator="equal">
      <formula>"Pre-fcst"</formula>
    </cfRule>
    <cfRule type="cellIs" dxfId="112" priority="8" stopIfTrue="1" operator="equal">
      <formula>"Forecast"</formula>
    </cfRule>
  </conditionalFormatting>
  <conditionalFormatting sqref="F2">
    <cfRule type="cellIs" dxfId="109" priority="1" stopIfTrue="1" operator="notEqual">
      <formula>0</formula>
    </cfRule>
    <cfRule type="cellIs" dxfId="108" priority="2" stopIfTrue="1" operator="equal">
      <formula>""</formula>
    </cfRule>
  </conditionalFormatting>
  <printOptions verticalCentered="1" heading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&amp;L&amp;"Arial,Bold"&amp;14F1F9 Training Model&amp;C&amp;"Arial,Bold"&amp;14Sheet: &amp;A&amp;R&amp;"Arial,Bold"&amp;14CONFIDENTIAL</oddHeader>
    <oddFooter>&amp;L&amp;F ( Printed on &amp;D at &amp;T )&amp;RPage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DBD35-A4E7-4C6C-935C-A222A2070E74}">
  <sheetPr>
    <tabColor theme="9" tint="-0.249977111117893"/>
    <outlinePr summaryBelow="0" summaryRight="0"/>
  </sheetPr>
  <dimension ref="A1:DJ91"/>
  <sheetViews>
    <sheetView defaultGridColor="0" colorId="22" zoomScale="80" workbookViewId="0">
      <pane xSplit="9" ySplit="5" topLeftCell="J6" activePane="bottomRight" state="frozen"/>
      <selection activeCell="G5" sqref="G5"/>
      <selection pane="topRight" activeCell="G5" sqref="G5"/>
      <selection pane="bottomLeft" activeCell="G5" sqref="G5"/>
      <selection pane="bottomRight" activeCell="G94" sqref="G94"/>
    </sheetView>
  </sheetViews>
  <sheetFormatPr defaultColWidth="0" defaultRowHeight="13.2" x14ac:dyDescent="0.25"/>
  <cols>
    <col min="1" max="2" width="1.21875" style="2" customWidth="1"/>
    <col min="3" max="3" width="1.21875" style="3" customWidth="1"/>
    <col min="4" max="4" width="1.21875" style="5" customWidth="1"/>
    <col min="5" max="5" width="40.77734375" style="64" customWidth="1"/>
    <col min="6" max="6" width="12.77734375" style="64" customWidth="1"/>
    <col min="7" max="8" width="11.77734375" style="64" customWidth="1"/>
    <col min="9" max="9" width="2.77734375" style="64" customWidth="1"/>
    <col min="10" max="114" width="11.77734375" style="64" customWidth="1"/>
    <col min="115" max="16384" width="11.77734375" style="12" hidden="1"/>
  </cols>
  <sheetData>
    <row r="1" spans="1:114" s="127" customFormat="1" ht="25.8" x14ac:dyDescent="0.25">
      <c r="A1" s="1" t="str">
        <f ca="1" xml:space="preserve"> RIGHT(CELL("filename", A1), LEN(CELL("filename", A1)) - SEARCH("]", CELL("filename", A1)))</f>
        <v>Debt</v>
      </c>
      <c r="B1" s="2"/>
      <c r="C1" s="3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</row>
    <row r="2" spans="1:114" s="18" customFormat="1" ht="14.4" x14ac:dyDescent="0.25">
      <c r="A2" s="7"/>
      <c r="B2" s="7"/>
      <c r="C2" s="99"/>
      <c r="D2" s="7"/>
      <c r="E2" s="16" t="str">
        <f xml:space="preserve"> Time!E$18</f>
        <v xml:space="preserve">Model period ending </v>
      </c>
      <c r="F2" s="501">
        <f xml:space="preserve"> check!F$15</f>
        <v>0</v>
      </c>
      <c r="G2" s="502" t="s">
        <v>406</v>
      </c>
      <c r="H2" s="54"/>
      <c r="I2" s="13"/>
      <c r="J2" s="13">
        <f xml:space="preserve"> Time!J$18</f>
        <v>44651</v>
      </c>
      <c r="K2" s="13">
        <f xml:space="preserve"> Time!K$18</f>
        <v>44742</v>
      </c>
      <c r="L2" s="13">
        <f xml:space="preserve"> Time!L$18</f>
        <v>44834</v>
      </c>
      <c r="M2" s="13">
        <f xml:space="preserve"> Time!M$18</f>
        <v>44926</v>
      </c>
      <c r="N2" s="13">
        <f xml:space="preserve"> Time!N$18</f>
        <v>45016</v>
      </c>
      <c r="O2" s="13">
        <f xml:space="preserve"> Time!O$18</f>
        <v>45107</v>
      </c>
      <c r="P2" s="13">
        <f xml:space="preserve"> Time!P$18</f>
        <v>45199</v>
      </c>
      <c r="Q2" s="13">
        <f xml:space="preserve"> Time!Q$18</f>
        <v>45291</v>
      </c>
      <c r="R2" s="13">
        <f xml:space="preserve"> Time!R$18</f>
        <v>45382</v>
      </c>
      <c r="S2" s="13">
        <f xml:space="preserve"> Time!S$18</f>
        <v>45473</v>
      </c>
      <c r="T2" s="13">
        <f xml:space="preserve"> Time!T$18</f>
        <v>45565</v>
      </c>
      <c r="U2" s="13">
        <f xml:space="preserve"> Time!U$18</f>
        <v>45657</v>
      </c>
      <c r="V2" s="13">
        <f xml:space="preserve"> Time!V$18</f>
        <v>45747</v>
      </c>
      <c r="W2" s="13">
        <f xml:space="preserve"> Time!W$18</f>
        <v>45838</v>
      </c>
      <c r="X2" s="13">
        <f xml:space="preserve"> Time!X$18</f>
        <v>45930</v>
      </c>
      <c r="Y2" s="13">
        <f xml:space="preserve"> Time!Y$18</f>
        <v>46022</v>
      </c>
      <c r="Z2" s="13">
        <f xml:space="preserve"> Time!Z$18</f>
        <v>46112</v>
      </c>
      <c r="AA2" s="13">
        <f xml:space="preserve"> Time!AA$18</f>
        <v>46203</v>
      </c>
      <c r="AB2" s="13">
        <f xml:space="preserve"> Time!AB$18</f>
        <v>46295</v>
      </c>
      <c r="AC2" s="13">
        <f xml:space="preserve"> Time!AC$18</f>
        <v>46387</v>
      </c>
      <c r="AD2" s="13">
        <f xml:space="preserve"> Time!AD$18</f>
        <v>46477</v>
      </c>
      <c r="AE2" s="13">
        <f xml:space="preserve"> Time!AE$18</f>
        <v>46568</v>
      </c>
      <c r="AF2" s="13">
        <f xml:space="preserve"> Time!AF$18</f>
        <v>46660</v>
      </c>
      <c r="AG2" s="13">
        <f xml:space="preserve"> Time!AG$18</f>
        <v>46752</v>
      </c>
      <c r="AH2" s="13">
        <f xml:space="preserve"> Time!AH$18</f>
        <v>46843</v>
      </c>
      <c r="AI2" s="13">
        <f xml:space="preserve"> Time!AI$18</f>
        <v>46934</v>
      </c>
      <c r="AJ2" s="13">
        <f xml:space="preserve"> Time!AJ$18</f>
        <v>47026</v>
      </c>
      <c r="AK2" s="13">
        <f xml:space="preserve"> Time!AK$18</f>
        <v>47118</v>
      </c>
      <c r="AL2" s="13">
        <f xml:space="preserve"> Time!AL$18</f>
        <v>47208</v>
      </c>
      <c r="AM2" s="13">
        <f xml:space="preserve"> Time!AM$18</f>
        <v>47299</v>
      </c>
      <c r="AN2" s="13">
        <f xml:space="preserve"> Time!AN$18</f>
        <v>47391</v>
      </c>
      <c r="AO2" s="13">
        <f xml:space="preserve"> Time!AO$18</f>
        <v>47483</v>
      </c>
      <c r="AP2" s="13">
        <f xml:space="preserve"> Time!AP$18</f>
        <v>47573</v>
      </c>
      <c r="AQ2" s="13">
        <f xml:space="preserve"> Time!AQ$18</f>
        <v>47664</v>
      </c>
      <c r="AR2" s="13">
        <f xml:space="preserve"> Time!AR$18</f>
        <v>47756</v>
      </c>
      <c r="AS2" s="13">
        <f xml:space="preserve"> Time!AS$18</f>
        <v>47848</v>
      </c>
      <c r="AT2" s="13">
        <f xml:space="preserve"> Time!AT$18</f>
        <v>47938</v>
      </c>
      <c r="AU2" s="13">
        <f xml:space="preserve"> Time!AU$18</f>
        <v>48029</v>
      </c>
      <c r="AV2" s="13">
        <f xml:space="preserve"> Time!AV$18</f>
        <v>48121</v>
      </c>
      <c r="AW2" s="13">
        <f xml:space="preserve"> Time!AW$18</f>
        <v>48213</v>
      </c>
      <c r="AX2" s="13">
        <f xml:space="preserve"> Time!AX$18</f>
        <v>48304</v>
      </c>
      <c r="AY2" s="13">
        <f xml:space="preserve"> Time!AY$18</f>
        <v>48395</v>
      </c>
      <c r="AZ2" s="13">
        <f xml:space="preserve"> Time!AZ$18</f>
        <v>48487</v>
      </c>
      <c r="BA2" s="13">
        <f xml:space="preserve"> Time!BA$18</f>
        <v>48579</v>
      </c>
      <c r="BB2" s="13">
        <f xml:space="preserve"> Time!BB$18</f>
        <v>48669</v>
      </c>
      <c r="BC2" s="13">
        <f xml:space="preserve"> Time!BC$18</f>
        <v>48760</v>
      </c>
      <c r="BD2" s="13">
        <f xml:space="preserve"> Time!BD$18</f>
        <v>48852</v>
      </c>
      <c r="BE2" s="13">
        <f xml:space="preserve"> Time!BE$18</f>
        <v>48944</v>
      </c>
      <c r="BF2" s="13">
        <f xml:space="preserve"> Time!BF$18</f>
        <v>49034</v>
      </c>
      <c r="BG2" s="13">
        <f xml:space="preserve"> Time!BG$18</f>
        <v>49125</v>
      </c>
      <c r="BH2" s="13">
        <f xml:space="preserve"> Time!BH$18</f>
        <v>49217</v>
      </c>
      <c r="BI2" s="13">
        <f xml:space="preserve"> Time!BI$18</f>
        <v>49309</v>
      </c>
      <c r="BJ2" s="13">
        <f xml:space="preserve"> Time!BJ$18</f>
        <v>49399</v>
      </c>
      <c r="BK2" s="13">
        <f xml:space="preserve"> Time!BK$18</f>
        <v>49490</v>
      </c>
      <c r="BL2" s="13">
        <f xml:space="preserve"> Time!BL$18</f>
        <v>49582</v>
      </c>
      <c r="BM2" s="13">
        <f xml:space="preserve"> Time!BM$18</f>
        <v>49674</v>
      </c>
      <c r="BN2" s="13">
        <f xml:space="preserve"> Time!BN$18</f>
        <v>49765</v>
      </c>
      <c r="BO2" s="13">
        <f xml:space="preserve"> Time!BO$18</f>
        <v>49856</v>
      </c>
      <c r="BP2" s="13">
        <f xml:space="preserve"> Time!BP$18</f>
        <v>49948</v>
      </c>
      <c r="BQ2" s="13">
        <f xml:space="preserve"> Time!BQ$18</f>
        <v>50040</v>
      </c>
      <c r="BR2" s="13">
        <f xml:space="preserve"> Time!BR$18</f>
        <v>50130</v>
      </c>
      <c r="BS2" s="13">
        <f xml:space="preserve"> Time!BS$18</f>
        <v>50221</v>
      </c>
      <c r="BT2" s="13">
        <f xml:space="preserve"> Time!BT$18</f>
        <v>50313</v>
      </c>
      <c r="BU2" s="13">
        <f xml:space="preserve"> Time!BU$18</f>
        <v>50405</v>
      </c>
      <c r="BV2" s="13">
        <f xml:space="preserve"> Time!BV$18</f>
        <v>50495</v>
      </c>
      <c r="BW2" s="13">
        <f xml:space="preserve"> Time!BW$18</f>
        <v>50586</v>
      </c>
      <c r="BX2" s="13">
        <f xml:space="preserve"> Time!BX$18</f>
        <v>50678</v>
      </c>
      <c r="BY2" s="13">
        <f xml:space="preserve"> Time!BY$18</f>
        <v>50770</v>
      </c>
      <c r="BZ2" s="13">
        <f xml:space="preserve"> Time!BZ$18</f>
        <v>50860</v>
      </c>
      <c r="CA2" s="13">
        <f xml:space="preserve"> Time!CA$18</f>
        <v>50951</v>
      </c>
      <c r="CB2" s="13">
        <f xml:space="preserve"> Time!CB$18</f>
        <v>51043</v>
      </c>
      <c r="CC2" s="13">
        <f xml:space="preserve"> Time!CC$18</f>
        <v>51135</v>
      </c>
      <c r="CD2" s="13">
        <f xml:space="preserve"> Time!CD$18</f>
        <v>51226</v>
      </c>
      <c r="CE2" s="13">
        <f xml:space="preserve"> Time!CE$18</f>
        <v>51317</v>
      </c>
      <c r="CF2" s="13">
        <f xml:space="preserve"> Time!CF$18</f>
        <v>51409</v>
      </c>
      <c r="CG2" s="13">
        <f xml:space="preserve"> Time!CG$18</f>
        <v>51501</v>
      </c>
      <c r="CH2" s="13">
        <f xml:space="preserve"> Time!CH$18</f>
        <v>51591</v>
      </c>
      <c r="CI2" s="13">
        <f xml:space="preserve"> Time!CI$18</f>
        <v>51682</v>
      </c>
      <c r="CJ2" s="13">
        <f xml:space="preserve"> Time!CJ$18</f>
        <v>51774</v>
      </c>
      <c r="CK2" s="13">
        <f xml:space="preserve"> Time!CK$18</f>
        <v>51866</v>
      </c>
      <c r="CL2" s="13">
        <f xml:space="preserve"> Time!CL$18</f>
        <v>51956</v>
      </c>
      <c r="CM2" s="13">
        <f xml:space="preserve"> Time!CM$18</f>
        <v>52047</v>
      </c>
      <c r="CN2" s="13">
        <f xml:space="preserve"> Time!CN$18</f>
        <v>52139</v>
      </c>
      <c r="CO2" s="13">
        <f xml:space="preserve"> Time!CO$18</f>
        <v>52231</v>
      </c>
      <c r="CP2" s="13">
        <f xml:space="preserve"> Time!CP$18</f>
        <v>52321</v>
      </c>
      <c r="CQ2" s="13">
        <f xml:space="preserve"> Time!CQ$18</f>
        <v>52412</v>
      </c>
      <c r="CR2" s="13">
        <f xml:space="preserve"> Time!CR$18</f>
        <v>52504</v>
      </c>
      <c r="CS2" s="13">
        <f xml:space="preserve"> Time!CS$18</f>
        <v>52596</v>
      </c>
      <c r="CT2" s="13">
        <f xml:space="preserve"> Time!CT$18</f>
        <v>52687</v>
      </c>
      <c r="CU2" s="13">
        <f xml:space="preserve"> Time!CU$18</f>
        <v>52778</v>
      </c>
      <c r="CV2" s="13">
        <f xml:space="preserve"> Time!CV$18</f>
        <v>52870</v>
      </c>
      <c r="CW2" s="13">
        <f xml:space="preserve"> Time!CW$18</f>
        <v>52962</v>
      </c>
      <c r="CX2" s="13">
        <f xml:space="preserve"> Time!CX$18</f>
        <v>53052</v>
      </c>
      <c r="CY2" s="13">
        <f xml:space="preserve"> Time!CY$18</f>
        <v>53143</v>
      </c>
      <c r="CZ2" s="13">
        <f xml:space="preserve"> Time!CZ$18</f>
        <v>53235</v>
      </c>
      <c r="DA2" s="13">
        <f xml:space="preserve"> Time!DA$18</f>
        <v>53327</v>
      </c>
      <c r="DB2" s="13">
        <f xml:space="preserve"> Time!DB$18</f>
        <v>53417</v>
      </c>
      <c r="DC2" s="13">
        <f xml:space="preserve"> Time!DC$18</f>
        <v>53508</v>
      </c>
      <c r="DD2" s="13">
        <f xml:space="preserve"> Time!DD$18</f>
        <v>53600</v>
      </c>
      <c r="DE2" s="13">
        <f xml:space="preserve"> Time!DE$18</f>
        <v>53692</v>
      </c>
      <c r="DF2" s="13">
        <f xml:space="preserve"> Time!DF$18</f>
        <v>53782</v>
      </c>
      <c r="DG2" s="13">
        <f xml:space="preserve"> Time!DG$18</f>
        <v>53873</v>
      </c>
      <c r="DH2" s="13">
        <f xml:space="preserve"> Time!DH$18</f>
        <v>53965</v>
      </c>
      <c r="DI2" s="13">
        <f xml:space="preserve"> Time!DI$18</f>
        <v>54057</v>
      </c>
      <c r="DJ2" s="13">
        <f xml:space="preserve"> Time!DJ$18</f>
        <v>54148</v>
      </c>
    </row>
    <row r="3" spans="1:114" s="18" customFormat="1" ht="14.4" x14ac:dyDescent="0.25">
      <c r="A3" s="7"/>
      <c r="B3" s="7"/>
      <c r="C3" s="8"/>
      <c r="D3" s="7"/>
      <c r="E3" s="16" t="str">
        <f xml:space="preserve"> Time!E$141</f>
        <v>Timeline label</v>
      </c>
      <c r="F3"/>
      <c r="G3"/>
      <c r="H3" s="54"/>
      <c r="I3" s="13"/>
      <c r="J3" s="56" t="str">
        <f xml:space="preserve"> Time!J$141</f>
        <v>Pre-fcst</v>
      </c>
      <c r="K3" s="56" t="str">
        <f xml:space="preserve"> Time!K$141</f>
        <v>Fin close</v>
      </c>
      <c r="L3" s="56" t="str">
        <f xml:space="preserve"> Time!L$141</f>
        <v>Forecast</v>
      </c>
      <c r="M3" s="56" t="str">
        <f xml:space="preserve"> Time!M$141</f>
        <v>Forecast</v>
      </c>
      <c r="N3" s="56" t="str">
        <f xml:space="preserve"> Time!N$141</f>
        <v>Forecast</v>
      </c>
      <c r="O3" s="56" t="str">
        <f xml:space="preserve"> Time!O$141</f>
        <v>Forecast</v>
      </c>
      <c r="P3" s="56" t="str">
        <f xml:space="preserve"> Time!P$141</f>
        <v>Forecast</v>
      </c>
      <c r="Q3" s="56" t="str">
        <f xml:space="preserve"> Time!Q$141</f>
        <v>Forecast</v>
      </c>
      <c r="R3" s="56" t="str">
        <f xml:space="preserve"> Time!R$141</f>
        <v>Forecast</v>
      </c>
      <c r="S3" s="56" t="str">
        <f xml:space="preserve"> Time!S$141</f>
        <v>Forecast</v>
      </c>
      <c r="T3" s="56" t="str">
        <f xml:space="preserve"> Time!T$141</f>
        <v>Forecast</v>
      </c>
      <c r="U3" s="56" t="str">
        <f xml:space="preserve"> Time!U$141</f>
        <v>Forecast</v>
      </c>
      <c r="V3" s="56" t="str">
        <f xml:space="preserve"> Time!V$141</f>
        <v>Forecast</v>
      </c>
      <c r="W3" s="56" t="str">
        <f xml:space="preserve"> Time!W$141</f>
        <v>Forecast</v>
      </c>
      <c r="X3" s="56" t="str">
        <f xml:space="preserve"> Time!X$141</f>
        <v>Forecast</v>
      </c>
      <c r="Y3" s="56" t="str">
        <f xml:space="preserve"> Time!Y$141</f>
        <v>Forecast</v>
      </c>
      <c r="Z3" s="56" t="str">
        <f xml:space="preserve"> Time!Z$141</f>
        <v>Forecast</v>
      </c>
      <c r="AA3" s="56" t="str">
        <f xml:space="preserve"> Time!AA$141</f>
        <v>Forecast</v>
      </c>
      <c r="AB3" s="56" t="str">
        <f xml:space="preserve"> Time!AB$141</f>
        <v>Forecast</v>
      </c>
      <c r="AC3" s="56" t="str">
        <f xml:space="preserve"> Time!AC$141</f>
        <v>Forecast</v>
      </c>
      <c r="AD3" s="56" t="str">
        <f xml:space="preserve"> Time!AD$141</f>
        <v>Forecast</v>
      </c>
      <c r="AE3" s="56" t="str">
        <f xml:space="preserve"> Time!AE$141</f>
        <v>Forecast</v>
      </c>
      <c r="AF3" s="56" t="str">
        <f xml:space="preserve"> Time!AF$141</f>
        <v>Forecast</v>
      </c>
      <c r="AG3" s="56" t="str">
        <f xml:space="preserve"> Time!AG$141</f>
        <v>Forecast</v>
      </c>
      <c r="AH3" s="56" t="str">
        <f xml:space="preserve"> Time!AH$141</f>
        <v>Forecast</v>
      </c>
      <c r="AI3" s="56" t="str">
        <f xml:space="preserve"> Time!AI$141</f>
        <v>Forecast</v>
      </c>
      <c r="AJ3" s="56" t="str">
        <f xml:space="preserve"> Time!AJ$141</f>
        <v>Forecast</v>
      </c>
      <c r="AK3" s="56" t="str">
        <f xml:space="preserve"> Time!AK$141</f>
        <v>Forecast</v>
      </c>
      <c r="AL3" s="56" t="str">
        <f xml:space="preserve"> Time!AL$141</f>
        <v>Forecast</v>
      </c>
      <c r="AM3" s="56" t="str">
        <f xml:space="preserve"> Time!AM$141</f>
        <v>Forecast</v>
      </c>
      <c r="AN3" s="56" t="str">
        <f xml:space="preserve"> Time!AN$141</f>
        <v>Forecast</v>
      </c>
      <c r="AO3" s="56" t="str">
        <f xml:space="preserve"> Time!AO$141</f>
        <v>Forecast</v>
      </c>
      <c r="AP3" s="56" t="str">
        <f xml:space="preserve"> Time!AP$141</f>
        <v>Forecast</v>
      </c>
      <c r="AQ3" s="56" t="str">
        <f xml:space="preserve"> Time!AQ$141</f>
        <v>Forecast</v>
      </c>
      <c r="AR3" s="56" t="str">
        <f xml:space="preserve"> Time!AR$141</f>
        <v>Forecast</v>
      </c>
      <c r="AS3" s="56" t="str">
        <f xml:space="preserve"> Time!AS$141</f>
        <v>Forecast</v>
      </c>
      <c r="AT3" s="56" t="str">
        <f xml:space="preserve"> Time!AT$141</f>
        <v>Forecast</v>
      </c>
      <c r="AU3" s="56" t="str">
        <f xml:space="preserve"> Time!AU$141</f>
        <v>Forecast</v>
      </c>
      <c r="AV3" s="56" t="str">
        <f xml:space="preserve"> Time!AV$141</f>
        <v>Forecast</v>
      </c>
      <c r="AW3" s="56" t="str">
        <f xml:space="preserve"> Time!AW$141</f>
        <v>Forecast</v>
      </c>
      <c r="AX3" s="56" t="str">
        <f xml:space="preserve"> Time!AX$141</f>
        <v>Forecast</v>
      </c>
      <c r="AY3" s="56" t="str">
        <f xml:space="preserve"> Time!AY$141</f>
        <v>Forecast</v>
      </c>
      <c r="AZ3" s="56" t="str">
        <f xml:space="preserve"> Time!AZ$141</f>
        <v>Forecast</v>
      </c>
      <c r="BA3" s="56" t="str">
        <f xml:space="preserve"> Time!BA$141</f>
        <v>Forecast</v>
      </c>
      <c r="BB3" s="56" t="str">
        <f xml:space="preserve"> Time!BB$141</f>
        <v>Forecast</v>
      </c>
      <c r="BC3" s="56" t="str">
        <f xml:space="preserve"> Time!BC$141</f>
        <v>Forecast</v>
      </c>
      <c r="BD3" s="56" t="str">
        <f xml:space="preserve"> Time!BD$141</f>
        <v>Forecast</v>
      </c>
      <c r="BE3" s="56" t="str">
        <f xml:space="preserve"> Time!BE$141</f>
        <v>Forecast</v>
      </c>
      <c r="BF3" s="56" t="str">
        <f xml:space="preserve"> Time!BF$141</f>
        <v>Forecast</v>
      </c>
      <c r="BG3" s="56" t="str">
        <f xml:space="preserve"> Time!BG$141</f>
        <v>Forecast</v>
      </c>
      <c r="BH3" s="56" t="str">
        <f xml:space="preserve"> Time!BH$141</f>
        <v>Forecast</v>
      </c>
      <c r="BI3" s="56" t="str">
        <f xml:space="preserve"> Time!BI$141</f>
        <v>Forecast</v>
      </c>
      <c r="BJ3" s="56" t="str">
        <f xml:space="preserve"> Time!BJ$141</f>
        <v>Forecast</v>
      </c>
      <c r="BK3" s="56" t="str">
        <f xml:space="preserve"> Time!BK$141</f>
        <v>Forecast</v>
      </c>
      <c r="BL3" s="56" t="str">
        <f xml:space="preserve"> Time!BL$141</f>
        <v>Forecast</v>
      </c>
      <c r="BM3" s="56" t="str">
        <f xml:space="preserve"> Time!BM$141</f>
        <v>Forecast</v>
      </c>
      <c r="BN3" s="56" t="str">
        <f xml:space="preserve"> Time!BN$141</f>
        <v>Forecast</v>
      </c>
      <c r="BO3" s="56" t="str">
        <f xml:space="preserve"> Time!BO$141</f>
        <v>Forecast</v>
      </c>
      <c r="BP3" s="56" t="str">
        <f xml:space="preserve"> Time!BP$141</f>
        <v>Forecast</v>
      </c>
      <c r="BQ3" s="56" t="str">
        <f xml:space="preserve"> Time!BQ$141</f>
        <v>Forecast</v>
      </c>
      <c r="BR3" s="56" t="str">
        <f xml:space="preserve"> Time!BR$141</f>
        <v>Forecast</v>
      </c>
      <c r="BS3" s="56" t="str">
        <f xml:space="preserve"> Time!BS$141</f>
        <v>Forecast</v>
      </c>
      <c r="BT3" s="56" t="str">
        <f xml:space="preserve"> Time!BT$141</f>
        <v>Forecast</v>
      </c>
      <c r="BU3" s="56" t="str">
        <f xml:space="preserve"> Time!BU$141</f>
        <v>Forecast</v>
      </c>
      <c r="BV3" s="56" t="str">
        <f xml:space="preserve"> Time!BV$141</f>
        <v>Forecast</v>
      </c>
      <c r="BW3" s="56" t="str">
        <f xml:space="preserve"> Time!BW$141</f>
        <v>Forecast</v>
      </c>
      <c r="BX3" s="56" t="str">
        <f xml:space="preserve"> Time!BX$141</f>
        <v>Forecast</v>
      </c>
      <c r="BY3" s="56" t="str">
        <f xml:space="preserve"> Time!BY$141</f>
        <v>Forecast</v>
      </c>
      <c r="BZ3" s="56" t="str">
        <f xml:space="preserve"> Time!BZ$141</f>
        <v>Forecast</v>
      </c>
      <c r="CA3" s="56" t="str">
        <f xml:space="preserve"> Time!CA$141</f>
        <v>Forecast</v>
      </c>
      <c r="CB3" s="56" t="str">
        <f xml:space="preserve"> Time!CB$141</f>
        <v>Forecast</v>
      </c>
      <c r="CC3" s="56" t="str">
        <f xml:space="preserve"> Time!CC$141</f>
        <v>Forecast</v>
      </c>
      <c r="CD3" s="56" t="str">
        <f xml:space="preserve"> Time!CD$141</f>
        <v>Forecast</v>
      </c>
      <c r="CE3" s="56" t="str">
        <f xml:space="preserve"> Time!CE$141</f>
        <v>Forecast</v>
      </c>
      <c r="CF3" s="56" t="str">
        <f xml:space="preserve"> Time!CF$141</f>
        <v>Forecast</v>
      </c>
      <c r="CG3" s="56" t="str">
        <f xml:space="preserve"> Time!CG$141</f>
        <v>Forecast</v>
      </c>
      <c r="CH3" s="56" t="str">
        <f xml:space="preserve"> Time!CH$141</f>
        <v>Forecast</v>
      </c>
      <c r="CI3" s="56" t="str">
        <f xml:space="preserve"> Time!CI$141</f>
        <v>Forecast</v>
      </c>
      <c r="CJ3" s="56" t="str">
        <f xml:space="preserve"> Time!CJ$141</f>
        <v>Forecast</v>
      </c>
      <c r="CK3" s="56" t="str">
        <f xml:space="preserve"> Time!CK$141</f>
        <v>Forecast</v>
      </c>
      <c r="CL3" s="56" t="str">
        <f xml:space="preserve"> Time!CL$141</f>
        <v>Forecast</v>
      </c>
      <c r="CM3" s="56" t="str">
        <f xml:space="preserve"> Time!CM$141</f>
        <v>Forecast</v>
      </c>
      <c r="CN3" s="56" t="str">
        <f xml:space="preserve"> Time!CN$141</f>
        <v>Forecast</v>
      </c>
      <c r="CO3" s="56" t="str">
        <f xml:space="preserve"> Time!CO$141</f>
        <v>Forecast</v>
      </c>
      <c r="CP3" s="56" t="str">
        <f xml:space="preserve"> Time!CP$141</f>
        <v>Forecast</v>
      </c>
      <c r="CQ3" s="56" t="str">
        <f xml:space="preserve"> Time!CQ$141</f>
        <v>Forecast</v>
      </c>
      <c r="CR3" s="56" t="str">
        <f xml:space="preserve"> Time!CR$141</f>
        <v>Forecast</v>
      </c>
      <c r="CS3" s="56" t="str">
        <f xml:space="preserve"> Time!CS$141</f>
        <v>Forecast</v>
      </c>
      <c r="CT3" s="56" t="str">
        <f xml:space="preserve"> Time!CT$141</f>
        <v>Forecast</v>
      </c>
      <c r="CU3" s="56" t="str">
        <f xml:space="preserve"> Time!CU$141</f>
        <v>Forecast</v>
      </c>
      <c r="CV3" s="56" t="str">
        <f xml:space="preserve"> Time!CV$141</f>
        <v>Forecast</v>
      </c>
      <c r="CW3" s="56" t="str">
        <f xml:space="preserve"> Time!CW$141</f>
        <v>Forecast</v>
      </c>
      <c r="CX3" s="56" t="str">
        <f xml:space="preserve"> Time!CX$141</f>
        <v>Forecast</v>
      </c>
      <c r="CY3" s="56" t="str">
        <f xml:space="preserve"> Time!CY$141</f>
        <v>Forecast</v>
      </c>
      <c r="CZ3" s="56" t="str">
        <f xml:space="preserve"> Time!CZ$141</f>
        <v>Forecast</v>
      </c>
      <c r="DA3" s="56" t="str">
        <f xml:space="preserve"> Time!DA$141</f>
        <v>Forecast</v>
      </c>
      <c r="DB3" s="56" t="str">
        <f xml:space="preserve"> Time!DB$141</f>
        <v>Forecast</v>
      </c>
      <c r="DC3" s="56" t="str">
        <f xml:space="preserve"> Time!DC$141</f>
        <v>Forecast</v>
      </c>
      <c r="DD3" s="56" t="str">
        <f xml:space="preserve"> Time!DD$141</f>
        <v>Forecast</v>
      </c>
      <c r="DE3" s="56" t="str">
        <f xml:space="preserve"> Time!DE$141</f>
        <v>Forecast</v>
      </c>
      <c r="DF3" s="56" t="str">
        <f xml:space="preserve"> Time!DF$141</f>
        <v>Forecast</v>
      </c>
      <c r="DG3" s="56" t="str">
        <f xml:space="preserve"> Time!DG$141</f>
        <v>Forecast</v>
      </c>
      <c r="DH3" s="56" t="str">
        <f xml:space="preserve"> Time!DH$141</f>
        <v>Post-fcst</v>
      </c>
      <c r="DI3" s="56" t="str">
        <f xml:space="preserve"> Time!DI$141</f>
        <v>Post-fcst</v>
      </c>
      <c r="DJ3" s="56" t="str">
        <f xml:space="preserve"> Time!DJ$141</f>
        <v>Post-fcst</v>
      </c>
    </row>
    <row r="4" spans="1:114" s="128" customFormat="1" ht="14.4" x14ac:dyDescent="0.25">
      <c r="A4" s="19"/>
      <c r="B4" s="19"/>
      <c r="C4" s="20"/>
      <c r="D4" s="22"/>
      <c r="E4" s="16" t="str">
        <f xml:space="preserve"> Time!E$22</f>
        <v>Financial year ending</v>
      </c>
      <c r="F4"/>
      <c r="G4"/>
      <c r="H4" s="60"/>
      <c r="I4" s="60"/>
      <c r="J4" s="61">
        <f xml:space="preserve"> Time!J$22</f>
        <v>2022</v>
      </c>
      <c r="K4" s="61">
        <f xml:space="preserve"> Time!K$22</f>
        <v>2022</v>
      </c>
      <c r="L4" s="61">
        <f xml:space="preserve"> Time!L$22</f>
        <v>2022</v>
      </c>
      <c r="M4" s="61">
        <f xml:space="preserve"> Time!M$22</f>
        <v>2022</v>
      </c>
      <c r="N4" s="61">
        <f xml:space="preserve"> Time!N$22</f>
        <v>2023</v>
      </c>
      <c r="O4" s="61">
        <f xml:space="preserve"> Time!O$22</f>
        <v>2023</v>
      </c>
      <c r="P4" s="61">
        <f xml:space="preserve"> Time!P$22</f>
        <v>2023</v>
      </c>
      <c r="Q4" s="61">
        <f xml:space="preserve"> Time!Q$22</f>
        <v>2023</v>
      </c>
      <c r="R4" s="61">
        <f xml:space="preserve"> Time!R$22</f>
        <v>2024</v>
      </c>
      <c r="S4" s="61">
        <f xml:space="preserve"> Time!S$22</f>
        <v>2024</v>
      </c>
      <c r="T4" s="61">
        <f xml:space="preserve"> Time!T$22</f>
        <v>2024</v>
      </c>
      <c r="U4" s="61">
        <f xml:space="preserve"> Time!U$22</f>
        <v>2024</v>
      </c>
      <c r="V4" s="61">
        <f xml:space="preserve"> Time!V$22</f>
        <v>2025</v>
      </c>
      <c r="W4" s="61">
        <f xml:space="preserve"> Time!W$22</f>
        <v>2025</v>
      </c>
      <c r="X4" s="61">
        <f xml:space="preserve"> Time!X$22</f>
        <v>2025</v>
      </c>
      <c r="Y4" s="61">
        <f xml:space="preserve"> Time!Y$22</f>
        <v>2025</v>
      </c>
      <c r="Z4" s="61">
        <f xml:space="preserve"> Time!Z$22</f>
        <v>2026</v>
      </c>
      <c r="AA4" s="61">
        <f xml:space="preserve"> Time!AA$22</f>
        <v>2026</v>
      </c>
      <c r="AB4" s="61">
        <f xml:space="preserve"> Time!AB$22</f>
        <v>2026</v>
      </c>
      <c r="AC4" s="61">
        <f xml:space="preserve"> Time!AC$22</f>
        <v>2026</v>
      </c>
      <c r="AD4" s="61">
        <f xml:space="preserve"> Time!AD$22</f>
        <v>2027</v>
      </c>
      <c r="AE4" s="61">
        <f xml:space="preserve"> Time!AE$22</f>
        <v>2027</v>
      </c>
      <c r="AF4" s="61">
        <f xml:space="preserve"> Time!AF$22</f>
        <v>2027</v>
      </c>
      <c r="AG4" s="61">
        <f xml:space="preserve"> Time!AG$22</f>
        <v>2027</v>
      </c>
      <c r="AH4" s="61">
        <f xml:space="preserve"> Time!AH$22</f>
        <v>2028</v>
      </c>
      <c r="AI4" s="61">
        <f xml:space="preserve"> Time!AI$22</f>
        <v>2028</v>
      </c>
      <c r="AJ4" s="61">
        <f xml:space="preserve"> Time!AJ$22</f>
        <v>2028</v>
      </c>
      <c r="AK4" s="61">
        <f xml:space="preserve"> Time!AK$22</f>
        <v>2028</v>
      </c>
      <c r="AL4" s="61">
        <f xml:space="preserve"> Time!AL$22</f>
        <v>2029</v>
      </c>
      <c r="AM4" s="61">
        <f xml:space="preserve"> Time!AM$22</f>
        <v>2029</v>
      </c>
      <c r="AN4" s="61">
        <f xml:space="preserve"> Time!AN$22</f>
        <v>2029</v>
      </c>
      <c r="AO4" s="61">
        <f xml:space="preserve"> Time!AO$22</f>
        <v>2029</v>
      </c>
      <c r="AP4" s="61">
        <f xml:space="preserve"> Time!AP$22</f>
        <v>2030</v>
      </c>
      <c r="AQ4" s="61">
        <f xml:space="preserve"> Time!AQ$22</f>
        <v>2030</v>
      </c>
      <c r="AR4" s="61">
        <f xml:space="preserve"> Time!AR$22</f>
        <v>2030</v>
      </c>
      <c r="AS4" s="61">
        <f xml:space="preserve"> Time!AS$22</f>
        <v>2030</v>
      </c>
      <c r="AT4" s="61">
        <f xml:space="preserve"> Time!AT$22</f>
        <v>2031</v>
      </c>
      <c r="AU4" s="61">
        <f xml:space="preserve"> Time!AU$22</f>
        <v>2031</v>
      </c>
      <c r="AV4" s="61">
        <f xml:space="preserve"> Time!AV$22</f>
        <v>2031</v>
      </c>
      <c r="AW4" s="61">
        <f xml:space="preserve"> Time!AW$22</f>
        <v>2031</v>
      </c>
      <c r="AX4" s="61">
        <f xml:space="preserve"> Time!AX$22</f>
        <v>2032</v>
      </c>
      <c r="AY4" s="61">
        <f xml:space="preserve"> Time!AY$22</f>
        <v>2032</v>
      </c>
      <c r="AZ4" s="61">
        <f xml:space="preserve"> Time!AZ$22</f>
        <v>2032</v>
      </c>
      <c r="BA4" s="61">
        <f xml:space="preserve"> Time!BA$22</f>
        <v>2032</v>
      </c>
      <c r="BB4" s="61">
        <f xml:space="preserve"> Time!BB$22</f>
        <v>2033</v>
      </c>
      <c r="BC4" s="61">
        <f xml:space="preserve"> Time!BC$22</f>
        <v>2033</v>
      </c>
      <c r="BD4" s="61">
        <f xml:space="preserve"> Time!BD$22</f>
        <v>2033</v>
      </c>
      <c r="BE4" s="61">
        <f xml:space="preserve"> Time!BE$22</f>
        <v>2033</v>
      </c>
      <c r="BF4" s="61">
        <f xml:space="preserve"> Time!BF$22</f>
        <v>2034</v>
      </c>
      <c r="BG4" s="61">
        <f xml:space="preserve"> Time!BG$22</f>
        <v>2034</v>
      </c>
      <c r="BH4" s="61">
        <f xml:space="preserve"> Time!BH$22</f>
        <v>2034</v>
      </c>
      <c r="BI4" s="61">
        <f xml:space="preserve"> Time!BI$22</f>
        <v>2034</v>
      </c>
      <c r="BJ4" s="61">
        <f xml:space="preserve"> Time!BJ$22</f>
        <v>2035</v>
      </c>
      <c r="BK4" s="61">
        <f xml:space="preserve"> Time!BK$22</f>
        <v>2035</v>
      </c>
      <c r="BL4" s="61">
        <f xml:space="preserve"> Time!BL$22</f>
        <v>2035</v>
      </c>
      <c r="BM4" s="61">
        <f xml:space="preserve"> Time!BM$22</f>
        <v>2035</v>
      </c>
      <c r="BN4" s="61">
        <f xml:space="preserve"> Time!BN$22</f>
        <v>2036</v>
      </c>
      <c r="BO4" s="61">
        <f xml:space="preserve"> Time!BO$22</f>
        <v>2036</v>
      </c>
      <c r="BP4" s="61">
        <f xml:space="preserve"> Time!BP$22</f>
        <v>2036</v>
      </c>
      <c r="BQ4" s="61">
        <f xml:space="preserve"> Time!BQ$22</f>
        <v>2036</v>
      </c>
      <c r="BR4" s="61">
        <f xml:space="preserve"> Time!BR$22</f>
        <v>2037</v>
      </c>
      <c r="BS4" s="61">
        <f xml:space="preserve"> Time!BS$22</f>
        <v>2037</v>
      </c>
      <c r="BT4" s="61">
        <f xml:space="preserve"> Time!BT$22</f>
        <v>2037</v>
      </c>
      <c r="BU4" s="61">
        <f xml:space="preserve"> Time!BU$22</f>
        <v>2037</v>
      </c>
      <c r="BV4" s="61">
        <f xml:space="preserve"> Time!BV$22</f>
        <v>2038</v>
      </c>
      <c r="BW4" s="61">
        <f xml:space="preserve"> Time!BW$22</f>
        <v>2038</v>
      </c>
      <c r="BX4" s="61">
        <f xml:space="preserve"> Time!BX$22</f>
        <v>2038</v>
      </c>
      <c r="BY4" s="61">
        <f xml:space="preserve"> Time!BY$22</f>
        <v>2038</v>
      </c>
      <c r="BZ4" s="61">
        <f xml:space="preserve"> Time!BZ$22</f>
        <v>2039</v>
      </c>
      <c r="CA4" s="61">
        <f xml:space="preserve"> Time!CA$22</f>
        <v>2039</v>
      </c>
      <c r="CB4" s="61">
        <f xml:space="preserve"> Time!CB$22</f>
        <v>2039</v>
      </c>
      <c r="CC4" s="61">
        <f xml:space="preserve"> Time!CC$22</f>
        <v>2039</v>
      </c>
      <c r="CD4" s="61">
        <f xml:space="preserve"> Time!CD$22</f>
        <v>2040</v>
      </c>
      <c r="CE4" s="61">
        <f xml:space="preserve"> Time!CE$22</f>
        <v>2040</v>
      </c>
      <c r="CF4" s="61">
        <f xml:space="preserve"> Time!CF$22</f>
        <v>2040</v>
      </c>
      <c r="CG4" s="61">
        <f xml:space="preserve"> Time!CG$22</f>
        <v>2040</v>
      </c>
      <c r="CH4" s="61">
        <f xml:space="preserve"> Time!CH$22</f>
        <v>2041</v>
      </c>
      <c r="CI4" s="61">
        <f xml:space="preserve"> Time!CI$22</f>
        <v>2041</v>
      </c>
      <c r="CJ4" s="61">
        <f xml:space="preserve"> Time!CJ$22</f>
        <v>2041</v>
      </c>
      <c r="CK4" s="61">
        <f xml:space="preserve"> Time!CK$22</f>
        <v>2041</v>
      </c>
      <c r="CL4" s="61">
        <f xml:space="preserve"> Time!CL$22</f>
        <v>2042</v>
      </c>
      <c r="CM4" s="61">
        <f xml:space="preserve"> Time!CM$22</f>
        <v>2042</v>
      </c>
      <c r="CN4" s="61">
        <f xml:space="preserve"> Time!CN$22</f>
        <v>2042</v>
      </c>
      <c r="CO4" s="61">
        <f xml:space="preserve"> Time!CO$22</f>
        <v>2042</v>
      </c>
      <c r="CP4" s="61">
        <f xml:space="preserve"> Time!CP$22</f>
        <v>2043</v>
      </c>
      <c r="CQ4" s="61">
        <f xml:space="preserve"> Time!CQ$22</f>
        <v>2043</v>
      </c>
      <c r="CR4" s="61">
        <f xml:space="preserve"> Time!CR$22</f>
        <v>2043</v>
      </c>
      <c r="CS4" s="61">
        <f xml:space="preserve"> Time!CS$22</f>
        <v>2043</v>
      </c>
      <c r="CT4" s="61">
        <f xml:space="preserve"> Time!CT$22</f>
        <v>2044</v>
      </c>
      <c r="CU4" s="61">
        <f xml:space="preserve"> Time!CU$22</f>
        <v>2044</v>
      </c>
      <c r="CV4" s="61">
        <f xml:space="preserve"> Time!CV$22</f>
        <v>2044</v>
      </c>
      <c r="CW4" s="61">
        <f xml:space="preserve"> Time!CW$22</f>
        <v>2044</v>
      </c>
      <c r="CX4" s="61">
        <f xml:space="preserve"> Time!CX$22</f>
        <v>2045</v>
      </c>
      <c r="CY4" s="61">
        <f xml:space="preserve"> Time!CY$22</f>
        <v>2045</v>
      </c>
      <c r="CZ4" s="61">
        <f xml:space="preserve"> Time!CZ$22</f>
        <v>2045</v>
      </c>
      <c r="DA4" s="61">
        <f xml:space="preserve"> Time!DA$22</f>
        <v>2045</v>
      </c>
      <c r="DB4" s="61">
        <f xml:space="preserve"> Time!DB$22</f>
        <v>2046</v>
      </c>
      <c r="DC4" s="61">
        <f xml:space="preserve"> Time!DC$22</f>
        <v>2046</v>
      </c>
      <c r="DD4" s="61">
        <f xml:space="preserve"> Time!DD$22</f>
        <v>2046</v>
      </c>
      <c r="DE4" s="61">
        <f xml:space="preserve"> Time!DE$22</f>
        <v>2046</v>
      </c>
      <c r="DF4" s="61">
        <f xml:space="preserve"> Time!DF$22</f>
        <v>2047</v>
      </c>
      <c r="DG4" s="61">
        <f xml:space="preserve"> Time!DG$22</f>
        <v>2047</v>
      </c>
      <c r="DH4" s="61">
        <f xml:space="preserve"> Time!DH$22</f>
        <v>2047</v>
      </c>
      <c r="DI4" s="61">
        <f xml:space="preserve"> Time!DI$22</f>
        <v>2047</v>
      </c>
      <c r="DJ4" s="61">
        <f xml:space="preserve"> Time!DJ$22</f>
        <v>2048</v>
      </c>
    </row>
    <row r="5" spans="1:114" ht="14.4" x14ac:dyDescent="0.25">
      <c r="A5" s="7"/>
      <c r="B5" s="7"/>
      <c r="C5" s="8"/>
      <c r="D5" s="10"/>
      <c r="E5" s="16" t="str">
        <f xml:space="preserve"> Time!E$9</f>
        <v>Model column counter</v>
      </c>
      <c r="F5" s="17" t="s">
        <v>24</v>
      </c>
      <c r="G5" s="7" t="s">
        <v>1</v>
      </c>
      <c r="H5" s="17" t="s">
        <v>25</v>
      </c>
      <c r="I5" s="10"/>
      <c r="J5" s="10">
        <f xml:space="preserve"> Time!J$9</f>
        <v>1</v>
      </c>
      <c r="K5" s="10">
        <f xml:space="preserve"> Time!K$9</f>
        <v>2</v>
      </c>
      <c r="L5" s="10">
        <f xml:space="preserve"> Time!L$9</f>
        <v>3</v>
      </c>
      <c r="M5" s="10">
        <f xml:space="preserve"> Time!M$9</f>
        <v>4</v>
      </c>
      <c r="N5" s="10">
        <f xml:space="preserve"> Time!N$9</f>
        <v>5</v>
      </c>
      <c r="O5" s="10">
        <f xml:space="preserve"> Time!O$9</f>
        <v>6</v>
      </c>
      <c r="P5" s="10">
        <f xml:space="preserve"> Time!P$9</f>
        <v>7</v>
      </c>
      <c r="Q5" s="10">
        <f xml:space="preserve"> Time!Q$9</f>
        <v>8</v>
      </c>
      <c r="R5" s="10">
        <f xml:space="preserve"> Time!R$9</f>
        <v>9</v>
      </c>
      <c r="S5" s="10">
        <f xml:space="preserve"> Time!S$9</f>
        <v>10</v>
      </c>
      <c r="T5" s="10">
        <f xml:space="preserve"> Time!T$9</f>
        <v>11</v>
      </c>
      <c r="U5" s="10">
        <f xml:space="preserve"> Time!U$9</f>
        <v>12</v>
      </c>
      <c r="V5" s="10">
        <f xml:space="preserve"> Time!V$9</f>
        <v>13</v>
      </c>
      <c r="W5" s="10">
        <f xml:space="preserve"> Time!W$9</f>
        <v>14</v>
      </c>
      <c r="X5" s="10">
        <f xml:space="preserve"> Time!X$9</f>
        <v>15</v>
      </c>
      <c r="Y5" s="10">
        <f xml:space="preserve"> Time!Y$9</f>
        <v>16</v>
      </c>
      <c r="Z5" s="10">
        <f xml:space="preserve"> Time!Z$9</f>
        <v>17</v>
      </c>
      <c r="AA5" s="10">
        <f xml:space="preserve"> Time!AA$9</f>
        <v>18</v>
      </c>
      <c r="AB5" s="10">
        <f xml:space="preserve"> Time!AB$9</f>
        <v>19</v>
      </c>
      <c r="AC5" s="10">
        <f xml:space="preserve"> Time!AC$9</f>
        <v>20</v>
      </c>
      <c r="AD5" s="10">
        <f xml:space="preserve"> Time!AD$9</f>
        <v>21</v>
      </c>
      <c r="AE5" s="10">
        <f xml:space="preserve"> Time!AE$9</f>
        <v>22</v>
      </c>
      <c r="AF5" s="10">
        <f xml:space="preserve"> Time!AF$9</f>
        <v>23</v>
      </c>
      <c r="AG5" s="10">
        <f xml:space="preserve"> Time!AG$9</f>
        <v>24</v>
      </c>
      <c r="AH5" s="10">
        <f xml:space="preserve"> Time!AH$9</f>
        <v>25</v>
      </c>
      <c r="AI5" s="10">
        <f xml:space="preserve"> Time!AI$9</f>
        <v>26</v>
      </c>
      <c r="AJ5" s="10">
        <f xml:space="preserve"> Time!AJ$9</f>
        <v>27</v>
      </c>
      <c r="AK5" s="10">
        <f xml:space="preserve"> Time!AK$9</f>
        <v>28</v>
      </c>
      <c r="AL5" s="10">
        <f xml:space="preserve"> Time!AL$9</f>
        <v>29</v>
      </c>
      <c r="AM5" s="10">
        <f xml:space="preserve"> Time!AM$9</f>
        <v>30</v>
      </c>
      <c r="AN5" s="10">
        <f xml:space="preserve"> Time!AN$9</f>
        <v>31</v>
      </c>
      <c r="AO5" s="10">
        <f xml:space="preserve"> Time!AO$9</f>
        <v>32</v>
      </c>
      <c r="AP5" s="10">
        <f xml:space="preserve"> Time!AP$9</f>
        <v>33</v>
      </c>
      <c r="AQ5" s="10">
        <f xml:space="preserve"> Time!AQ$9</f>
        <v>34</v>
      </c>
      <c r="AR5" s="10">
        <f xml:space="preserve"> Time!AR$9</f>
        <v>35</v>
      </c>
      <c r="AS5" s="10">
        <f xml:space="preserve"> Time!AS$9</f>
        <v>36</v>
      </c>
      <c r="AT5" s="10">
        <f xml:space="preserve"> Time!AT$9</f>
        <v>37</v>
      </c>
      <c r="AU5" s="10">
        <f xml:space="preserve"> Time!AU$9</f>
        <v>38</v>
      </c>
      <c r="AV5" s="10">
        <f xml:space="preserve"> Time!AV$9</f>
        <v>39</v>
      </c>
      <c r="AW5" s="10">
        <f xml:space="preserve"> Time!AW$9</f>
        <v>40</v>
      </c>
      <c r="AX5" s="10">
        <f xml:space="preserve"> Time!AX$9</f>
        <v>41</v>
      </c>
      <c r="AY5" s="10">
        <f xml:space="preserve"> Time!AY$9</f>
        <v>42</v>
      </c>
      <c r="AZ5" s="10">
        <f xml:space="preserve"> Time!AZ$9</f>
        <v>43</v>
      </c>
      <c r="BA5" s="10">
        <f xml:space="preserve"> Time!BA$9</f>
        <v>44</v>
      </c>
      <c r="BB5" s="10">
        <f xml:space="preserve"> Time!BB$9</f>
        <v>45</v>
      </c>
      <c r="BC5" s="10">
        <f xml:space="preserve"> Time!BC$9</f>
        <v>46</v>
      </c>
      <c r="BD5" s="10">
        <f xml:space="preserve"> Time!BD$9</f>
        <v>47</v>
      </c>
      <c r="BE5" s="10">
        <f xml:space="preserve"> Time!BE$9</f>
        <v>48</v>
      </c>
      <c r="BF5" s="10">
        <f xml:space="preserve"> Time!BF$9</f>
        <v>49</v>
      </c>
      <c r="BG5" s="10">
        <f xml:space="preserve"> Time!BG$9</f>
        <v>50</v>
      </c>
      <c r="BH5" s="10">
        <f xml:space="preserve"> Time!BH$9</f>
        <v>51</v>
      </c>
      <c r="BI5" s="10">
        <f xml:space="preserve"> Time!BI$9</f>
        <v>52</v>
      </c>
      <c r="BJ5" s="10">
        <f xml:space="preserve"> Time!BJ$9</f>
        <v>53</v>
      </c>
      <c r="BK5" s="10">
        <f xml:space="preserve"> Time!BK$9</f>
        <v>54</v>
      </c>
      <c r="BL5" s="10">
        <f xml:space="preserve"> Time!BL$9</f>
        <v>55</v>
      </c>
      <c r="BM5" s="10">
        <f xml:space="preserve"> Time!BM$9</f>
        <v>56</v>
      </c>
      <c r="BN5" s="10">
        <f xml:space="preserve"> Time!BN$9</f>
        <v>57</v>
      </c>
      <c r="BO5" s="10">
        <f xml:space="preserve"> Time!BO$9</f>
        <v>58</v>
      </c>
      <c r="BP5" s="10">
        <f xml:space="preserve"> Time!BP$9</f>
        <v>59</v>
      </c>
      <c r="BQ5" s="10">
        <f xml:space="preserve"> Time!BQ$9</f>
        <v>60</v>
      </c>
      <c r="BR5" s="10">
        <f xml:space="preserve"> Time!BR$9</f>
        <v>61</v>
      </c>
      <c r="BS5" s="10">
        <f xml:space="preserve"> Time!BS$9</f>
        <v>62</v>
      </c>
      <c r="BT5" s="10">
        <f xml:space="preserve"> Time!BT$9</f>
        <v>63</v>
      </c>
      <c r="BU5" s="10">
        <f xml:space="preserve"> Time!BU$9</f>
        <v>64</v>
      </c>
      <c r="BV5" s="10">
        <f xml:space="preserve"> Time!BV$9</f>
        <v>65</v>
      </c>
      <c r="BW5" s="10">
        <f xml:space="preserve"> Time!BW$9</f>
        <v>66</v>
      </c>
      <c r="BX5" s="10">
        <f xml:space="preserve"> Time!BX$9</f>
        <v>67</v>
      </c>
      <c r="BY5" s="10">
        <f xml:space="preserve"> Time!BY$9</f>
        <v>68</v>
      </c>
      <c r="BZ5" s="10">
        <f xml:space="preserve"> Time!BZ$9</f>
        <v>69</v>
      </c>
      <c r="CA5" s="10">
        <f xml:space="preserve"> Time!CA$9</f>
        <v>70</v>
      </c>
      <c r="CB5" s="10">
        <f xml:space="preserve"> Time!CB$9</f>
        <v>71</v>
      </c>
      <c r="CC5" s="10">
        <f xml:space="preserve"> Time!CC$9</f>
        <v>72</v>
      </c>
      <c r="CD5" s="10">
        <f xml:space="preserve"> Time!CD$9</f>
        <v>73</v>
      </c>
      <c r="CE5" s="10">
        <f xml:space="preserve"> Time!CE$9</f>
        <v>74</v>
      </c>
      <c r="CF5" s="10">
        <f xml:space="preserve"> Time!CF$9</f>
        <v>75</v>
      </c>
      <c r="CG5" s="10">
        <f xml:space="preserve"> Time!CG$9</f>
        <v>76</v>
      </c>
      <c r="CH5" s="10">
        <f xml:space="preserve"> Time!CH$9</f>
        <v>77</v>
      </c>
      <c r="CI5" s="10">
        <f xml:space="preserve"> Time!CI$9</f>
        <v>78</v>
      </c>
      <c r="CJ5" s="10">
        <f xml:space="preserve"> Time!CJ$9</f>
        <v>79</v>
      </c>
      <c r="CK5" s="10">
        <f xml:space="preserve"> Time!CK$9</f>
        <v>80</v>
      </c>
      <c r="CL5" s="10">
        <f xml:space="preserve"> Time!CL$9</f>
        <v>81</v>
      </c>
      <c r="CM5" s="10">
        <f xml:space="preserve"> Time!CM$9</f>
        <v>82</v>
      </c>
      <c r="CN5" s="10">
        <f xml:space="preserve"> Time!CN$9</f>
        <v>83</v>
      </c>
      <c r="CO5" s="10">
        <f xml:space="preserve"> Time!CO$9</f>
        <v>84</v>
      </c>
      <c r="CP5" s="10">
        <f xml:space="preserve"> Time!CP$9</f>
        <v>85</v>
      </c>
      <c r="CQ5" s="10">
        <f xml:space="preserve"> Time!CQ$9</f>
        <v>86</v>
      </c>
      <c r="CR5" s="10">
        <f xml:space="preserve"> Time!CR$9</f>
        <v>87</v>
      </c>
      <c r="CS5" s="10">
        <f xml:space="preserve"> Time!CS$9</f>
        <v>88</v>
      </c>
      <c r="CT5" s="10">
        <f xml:space="preserve"> Time!CT$9</f>
        <v>89</v>
      </c>
      <c r="CU5" s="10">
        <f xml:space="preserve"> Time!CU$9</f>
        <v>90</v>
      </c>
      <c r="CV5" s="10">
        <f xml:space="preserve"> Time!CV$9</f>
        <v>91</v>
      </c>
      <c r="CW5" s="10">
        <f xml:space="preserve"> Time!CW$9</f>
        <v>92</v>
      </c>
      <c r="CX5" s="10">
        <f xml:space="preserve"> Time!CX$9</f>
        <v>93</v>
      </c>
      <c r="CY5" s="10">
        <f xml:space="preserve"> Time!CY$9</f>
        <v>94</v>
      </c>
      <c r="CZ5" s="10">
        <f xml:space="preserve"> Time!CZ$9</f>
        <v>95</v>
      </c>
      <c r="DA5" s="10">
        <f xml:space="preserve"> Time!DA$9</f>
        <v>96</v>
      </c>
      <c r="DB5" s="10">
        <f xml:space="preserve"> Time!DB$9</f>
        <v>97</v>
      </c>
      <c r="DC5" s="10">
        <f xml:space="preserve"> Time!DC$9</f>
        <v>98</v>
      </c>
      <c r="DD5" s="10">
        <f xml:space="preserve"> Time!DD$9</f>
        <v>99</v>
      </c>
      <c r="DE5" s="10">
        <f xml:space="preserve"> Time!DE$9</f>
        <v>100</v>
      </c>
      <c r="DF5" s="10">
        <f xml:space="preserve"> Time!DF$9</f>
        <v>101</v>
      </c>
      <c r="DG5" s="10">
        <f xml:space="preserve"> Time!DG$9</f>
        <v>102</v>
      </c>
      <c r="DH5" s="10">
        <f xml:space="preserve"> Time!DH$9</f>
        <v>103</v>
      </c>
      <c r="DI5" s="10">
        <f xml:space="preserve"> Time!DI$9</f>
        <v>104</v>
      </c>
      <c r="DJ5" s="10">
        <f xml:space="preserve"> Time!DJ$9</f>
        <v>105</v>
      </c>
    </row>
    <row r="6" spans="1:114" x14ac:dyDescent="0.25">
      <c r="A6" s="2" t="s">
        <v>326</v>
      </c>
    </row>
    <row r="7" spans="1:114" x14ac:dyDescent="0.25">
      <c r="E7" s="284" t="str">
        <f xml:space="preserve"> InpC!E$72</f>
        <v>Debt finance rate</v>
      </c>
      <c r="F7" s="286">
        <f xml:space="preserve"> InpC!F$72</f>
        <v>0.7</v>
      </c>
      <c r="G7" s="284" t="str">
        <f xml:space="preserve"> InpC!G$72</f>
        <v>%</v>
      </c>
    </row>
    <row r="8" spans="1:114" x14ac:dyDescent="0.25">
      <c r="E8" s="284" t="str">
        <f xml:space="preserve"> InpC!E$55</f>
        <v>non current asset balance at start</v>
      </c>
      <c r="F8" s="359">
        <f xml:space="preserve"> InpC!F$55</f>
        <v>155000</v>
      </c>
      <c r="G8" s="284" t="str">
        <f xml:space="preserve"> InpC!G$55</f>
        <v>$ 000s</v>
      </c>
    </row>
    <row r="9" spans="1:114" x14ac:dyDescent="0.25">
      <c r="E9" s="64" t="s">
        <v>335</v>
      </c>
      <c r="F9" s="64">
        <f>F7*F8</f>
        <v>108500</v>
      </c>
      <c r="G9" s="64" t="str">
        <f>smu</f>
        <v>$ 000s</v>
      </c>
    </row>
    <row r="11" spans="1:114" x14ac:dyDescent="0.25">
      <c r="A11" s="2" t="s">
        <v>327</v>
      </c>
    </row>
    <row r="12" spans="1:114" x14ac:dyDescent="0.25">
      <c r="E12" s="349" t="str">
        <f xml:space="preserve"> E$9</f>
        <v>Snr Debt Initial Balance</v>
      </c>
      <c r="F12" s="349">
        <f xml:space="preserve"> F$9</f>
        <v>108500</v>
      </c>
      <c r="G12" s="349" t="str">
        <f xml:space="preserve"> G$9</f>
        <v>$ 000s</v>
      </c>
    </row>
    <row r="13" spans="1:114" x14ac:dyDescent="0.25">
      <c r="E13" s="284" t="str">
        <f xml:space="preserve"> InpC!E$73</f>
        <v>loan term</v>
      </c>
      <c r="F13" s="359">
        <f xml:space="preserve"> InpC!F$73</f>
        <v>15</v>
      </c>
      <c r="G13" s="284" t="str">
        <f xml:space="preserve"> InpC!G$73</f>
        <v>years</v>
      </c>
    </row>
    <row r="14" spans="1:114" x14ac:dyDescent="0.25">
      <c r="E14" s="359" t="str">
        <f xml:space="preserve"> InpC!E$103</f>
        <v>No of period in a year</v>
      </c>
      <c r="F14" s="359">
        <f xml:space="preserve"> InpC!F$103</f>
        <v>4</v>
      </c>
      <c r="G14" s="359" t="str">
        <f xml:space="preserve"> InpC!G$103</f>
        <v>period</v>
      </c>
    </row>
    <row r="15" spans="1:114" x14ac:dyDescent="0.25">
      <c r="E15" s="359" t="str">
        <f xml:space="preserve"> Time!E$86</f>
        <v>Debt repayment forecast period flag</v>
      </c>
      <c r="F15" s="359">
        <f xml:space="preserve"> Time!F$86</f>
        <v>0</v>
      </c>
      <c r="G15" s="359" t="str">
        <f xml:space="preserve"> Time!G$86</f>
        <v>flag</v>
      </c>
      <c r="H15" s="359">
        <f xml:space="preserve"> Time!H$86</f>
        <v>60</v>
      </c>
      <c r="I15" s="359">
        <f xml:space="preserve"> Time!I$86</f>
        <v>0</v>
      </c>
      <c r="J15" s="359">
        <f xml:space="preserve"> Time!J$86</f>
        <v>0</v>
      </c>
      <c r="K15" s="359">
        <f xml:space="preserve"> Time!K$86</f>
        <v>0</v>
      </c>
      <c r="L15" s="359">
        <f xml:space="preserve"> Time!L$86</f>
        <v>1</v>
      </c>
      <c r="M15" s="359">
        <f xml:space="preserve"> Time!M$86</f>
        <v>1</v>
      </c>
      <c r="N15" s="359">
        <f xml:space="preserve"> Time!N$86</f>
        <v>1</v>
      </c>
      <c r="O15" s="359">
        <f xml:space="preserve"> Time!O$86</f>
        <v>1</v>
      </c>
      <c r="P15" s="359">
        <f xml:space="preserve"> Time!P$86</f>
        <v>1</v>
      </c>
      <c r="Q15" s="359">
        <f xml:space="preserve"> Time!Q$86</f>
        <v>1</v>
      </c>
      <c r="R15" s="359">
        <f xml:space="preserve"> Time!R$86</f>
        <v>1</v>
      </c>
      <c r="S15" s="359">
        <f xml:space="preserve"> Time!S$86</f>
        <v>1</v>
      </c>
      <c r="T15" s="359">
        <f xml:space="preserve"> Time!T$86</f>
        <v>1</v>
      </c>
      <c r="U15" s="359">
        <f xml:space="preserve"> Time!U$86</f>
        <v>1</v>
      </c>
      <c r="V15" s="359">
        <f xml:space="preserve"> Time!V$86</f>
        <v>1</v>
      </c>
      <c r="W15" s="359">
        <f xml:space="preserve"> Time!W$86</f>
        <v>1</v>
      </c>
      <c r="X15" s="359">
        <f xml:space="preserve"> Time!X$86</f>
        <v>1</v>
      </c>
      <c r="Y15" s="359">
        <f xml:space="preserve"> Time!Y$86</f>
        <v>1</v>
      </c>
      <c r="Z15" s="359">
        <f xml:space="preserve"> Time!Z$86</f>
        <v>1</v>
      </c>
      <c r="AA15" s="359">
        <f xml:space="preserve"> Time!AA$86</f>
        <v>1</v>
      </c>
      <c r="AB15" s="359">
        <f xml:space="preserve"> Time!AB$86</f>
        <v>1</v>
      </c>
      <c r="AC15" s="359">
        <f xml:space="preserve"> Time!AC$86</f>
        <v>1</v>
      </c>
      <c r="AD15" s="359">
        <f xml:space="preserve"> Time!AD$86</f>
        <v>1</v>
      </c>
      <c r="AE15" s="359">
        <f xml:space="preserve"> Time!AE$86</f>
        <v>1</v>
      </c>
      <c r="AF15" s="359">
        <f xml:space="preserve"> Time!AF$86</f>
        <v>1</v>
      </c>
      <c r="AG15" s="359">
        <f xml:space="preserve"> Time!AG$86</f>
        <v>1</v>
      </c>
      <c r="AH15" s="359">
        <f xml:space="preserve"> Time!AH$86</f>
        <v>1</v>
      </c>
      <c r="AI15" s="359">
        <f xml:space="preserve"> Time!AI$86</f>
        <v>1</v>
      </c>
      <c r="AJ15" s="359">
        <f xml:space="preserve"> Time!AJ$86</f>
        <v>1</v>
      </c>
      <c r="AK15" s="359">
        <f xml:space="preserve"> Time!AK$86</f>
        <v>1</v>
      </c>
      <c r="AL15" s="359">
        <f xml:space="preserve"> Time!AL$86</f>
        <v>1</v>
      </c>
      <c r="AM15" s="359">
        <f xml:space="preserve"> Time!AM$86</f>
        <v>1</v>
      </c>
      <c r="AN15" s="359">
        <f xml:space="preserve"> Time!AN$86</f>
        <v>1</v>
      </c>
      <c r="AO15" s="359">
        <f xml:space="preserve"> Time!AO$86</f>
        <v>1</v>
      </c>
      <c r="AP15" s="359">
        <f xml:space="preserve"> Time!AP$86</f>
        <v>1</v>
      </c>
      <c r="AQ15" s="359">
        <f xml:space="preserve"> Time!AQ$86</f>
        <v>1</v>
      </c>
      <c r="AR15" s="359">
        <f xml:space="preserve"> Time!AR$86</f>
        <v>1</v>
      </c>
      <c r="AS15" s="359">
        <f xml:space="preserve"> Time!AS$86</f>
        <v>1</v>
      </c>
      <c r="AT15" s="359">
        <f xml:space="preserve"> Time!AT$86</f>
        <v>1</v>
      </c>
      <c r="AU15" s="359">
        <f xml:space="preserve"> Time!AU$86</f>
        <v>1</v>
      </c>
      <c r="AV15" s="359">
        <f xml:space="preserve"> Time!AV$86</f>
        <v>1</v>
      </c>
      <c r="AW15" s="359">
        <f xml:space="preserve"> Time!AW$86</f>
        <v>1</v>
      </c>
      <c r="AX15" s="359">
        <f xml:space="preserve"> Time!AX$86</f>
        <v>1</v>
      </c>
      <c r="AY15" s="359">
        <f xml:space="preserve"> Time!AY$86</f>
        <v>1</v>
      </c>
      <c r="AZ15" s="359">
        <f xml:space="preserve"> Time!AZ$86</f>
        <v>1</v>
      </c>
      <c r="BA15" s="359">
        <f xml:space="preserve"> Time!BA$86</f>
        <v>1</v>
      </c>
      <c r="BB15" s="359">
        <f xml:space="preserve"> Time!BB$86</f>
        <v>1</v>
      </c>
      <c r="BC15" s="359">
        <f xml:space="preserve"> Time!BC$86</f>
        <v>1</v>
      </c>
      <c r="BD15" s="359">
        <f xml:space="preserve"> Time!BD$86</f>
        <v>1</v>
      </c>
      <c r="BE15" s="359">
        <f xml:space="preserve"> Time!BE$86</f>
        <v>1</v>
      </c>
      <c r="BF15" s="359">
        <f xml:space="preserve"> Time!BF$86</f>
        <v>1</v>
      </c>
      <c r="BG15" s="359">
        <f xml:space="preserve"> Time!BG$86</f>
        <v>1</v>
      </c>
      <c r="BH15" s="359">
        <f xml:space="preserve"> Time!BH$86</f>
        <v>1</v>
      </c>
      <c r="BI15" s="359">
        <f xml:space="preserve"> Time!BI$86</f>
        <v>1</v>
      </c>
      <c r="BJ15" s="359">
        <f xml:space="preserve"> Time!BJ$86</f>
        <v>1</v>
      </c>
      <c r="BK15" s="359">
        <f xml:space="preserve"> Time!BK$86</f>
        <v>1</v>
      </c>
      <c r="BL15" s="359">
        <f xml:space="preserve"> Time!BL$86</f>
        <v>1</v>
      </c>
      <c r="BM15" s="359">
        <f xml:space="preserve"> Time!BM$86</f>
        <v>1</v>
      </c>
      <c r="BN15" s="359">
        <f xml:space="preserve"> Time!BN$86</f>
        <v>1</v>
      </c>
      <c r="BO15" s="359">
        <f xml:space="preserve"> Time!BO$86</f>
        <v>1</v>
      </c>
      <c r="BP15" s="359">
        <f xml:space="preserve"> Time!BP$86</f>
        <v>1</v>
      </c>
      <c r="BQ15" s="359">
        <f xml:space="preserve"> Time!BQ$86</f>
        <v>1</v>
      </c>
      <c r="BR15" s="359">
        <f xml:space="preserve"> Time!BR$86</f>
        <v>1</v>
      </c>
      <c r="BS15" s="359">
        <f xml:space="preserve"> Time!BS$86</f>
        <v>1</v>
      </c>
      <c r="BT15" s="359">
        <f xml:space="preserve"> Time!BT$86</f>
        <v>0</v>
      </c>
      <c r="BU15" s="359">
        <f xml:space="preserve"> Time!BU$86</f>
        <v>0</v>
      </c>
      <c r="BV15" s="359">
        <f xml:space="preserve"> Time!BV$86</f>
        <v>0</v>
      </c>
      <c r="BW15" s="359">
        <f xml:space="preserve"> Time!BW$86</f>
        <v>0</v>
      </c>
      <c r="BX15" s="359">
        <f xml:space="preserve"> Time!BX$86</f>
        <v>0</v>
      </c>
      <c r="BY15" s="359">
        <f xml:space="preserve"> Time!BY$86</f>
        <v>0</v>
      </c>
      <c r="BZ15" s="359">
        <f xml:space="preserve"> Time!BZ$86</f>
        <v>0</v>
      </c>
      <c r="CA15" s="359">
        <f xml:space="preserve"> Time!CA$86</f>
        <v>0</v>
      </c>
      <c r="CB15" s="359">
        <f xml:space="preserve"> Time!CB$86</f>
        <v>0</v>
      </c>
      <c r="CC15" s="359">
        <f xml:space="preserve"> Time!CC$86</f>
        <v>0</v>
      </c>
      <c r="CD15" s="359">
        <f xml:space="preserve"> Time!CD$86</f>
        <v>0</v>
      </c>
      <c r="CE15" s="359">
        <f xml:space="preserve"> Time!CE$86</f>
        <v>0</v>
      </c>
      <c r="CF15" s="359">
        <f xml:space="preserve"> Time!CF$86</f>
        <v>0</v>
      </c>
      <c r="CG15" s="359">
        <f xml:space="preserve"> Time!CG$86</f>
        <v>0</v>
      </c>
      <c r="CH15" s="359">
        <f xml:space="preserve"> Time!CH$86</f>
        <v>0</v>
      </c>
      <c r="CI15" s="359">
        <f xml:space="preserve"> Time!CI$86</f>
        <v>0</v>
      </c>
      <c r="CJ15" s="359">
        <f xml:space="preserve"> Time!CJ$86</f>
        <v>0</v>
      </c>
      <c r="CK15" s="359">
        <f xml:space="preserve"> Time!CK$86</f>
        <v>0</v>
      </c>
      <c r="CL15" s="359">
        <f xml:space="preserve"> Time!CL$86</f>
        <v>0</v>
      </c>
      <c r="CM15" s="359">
        <f xml:space="preserve"> Time!CM$86</f>
        <v>0</v>
      </c>
      <c r="CN15" s="359">
        <f xml:space="preserve"> Time!CN$86</f>
        <v>0</v>
      </c>
      <c r="CO15" s="359">
        <f xml:space="preserve"> Time!CO$86</f>
        <v>0</v>
      </c>
      <c r="CP15" s="359">
        <f xml:space="preserve"> Time!CP$86</f>
        <v>0</v>
      </c>
      <c r="CQ15" s="359">
        <f xml:space="preserve"> Time!CQ$86</f>
        <v>0</v>
      </c>
      <c r="CR15" s="359">
        <f xml:space="preserve"> Time!CR$86</f>
        <v>0</v>
      </c>
      <c r="CS15" s="359">
        <f xml:space="preserve"> Time!CS$86</f>
        <v>0</v>
      </c>
      <c r="CT15" s="359">
        <f xml:space="preserve"> Time!CT$86</f>
        <v>0</v>
      </c>
      <c r="CU15" s="359">
        <f xml:space="preserve"> Time!CU$86</f>
        <v>0</v>
      </c>
      <c r="CV15" s="359">
        <f xml:space="preserve"> Time!CV$86</f>
        <v>0</v>
      </c>
      <c r="CW15" s="359">
        <f xml:space="preserve"> Time!CW$86</f>
        <v>0</v>
      </c>
      <c r="CX15" s="359">
        <f xml:space="preserve"> Time!CX$86</f>
        <v>0</v>
      </c>
      <c r="CY15" s="359">
        <f xml:space="preserve"> Time!CY$86</f>
        <v>0</v>
      </c>
      <c r="CZ15" s="359">
        <f xml:space="preserve"> Time!CZ$86</f>
        <v>0</v>
      </c>
      <c r="DA15" s="359">
        <f xml:space="preserve"> Time!DA$86</f>
        <v>0</v>
      </c>
      <c r="DB15" s="359">
        <f xml:space="preserve"> Time!DB$86</f>
        <v>0</v>
      </c>
      <c r="DC15" s="359">
        <f xml:space="preserve"> Time!DC$86</f>
        <v>0</v>
      </c>
      <c r="DD15" s="359">
        <f xml:space="preserve"> Time!DD$86</f>
        <v>0</v>
      </c>
      <c r="DE15" s="359">
        <f xml:space="preserve"> Time!DE$86</f>
        <v>0</v>
      </c>
      <c r="DF15" s="359">
        <f xml:space="preserve"> Time!DF$86</f>
        <v>0</v>
      </c>
      <c r="DG15" s="359">
        <f xml:space="preserve"> Time!DG$86</f>
        <v>0</v>
      </c>
      <c r="DH15" s="359">
        <f xml:space="preserve"> Time!DH$86</f>
        <v>0</v>
      </c>
      <c r="DI15" s="359">
        <f xml:space="preserve"> Time!DI$86</f>
        <v>0</v>
      </c>
      <c r="DJ15" s="359">
        <f xml:space="preserve"> Time!DJ$86</f>
        <v>0</v>
      </c>
    </row>
    <row r="16" spans="1:114" s="363" customFormat="1" x14ac:dyDescent="0.25">
      <c r="A16" s="361"/>
      <c r="B16" s="361"/>
      <c r="C16" s="362"/>
      <c r="E16" s="372" t="s">
        <v>345</v>
      </c>
      <c r="F16" s="372"/>
      <c r="G16" s="372" t="str">
        <f>smu</f>
        <v>$ 000s</v>
      </c>
      <c r="H16" s="372">
        <f xml:space="preserve"> SUM(J16:DJ16)</f>
        <v>108499.99999999993</v>
      </c>
      <c r="I16" s="372"/>
      <c r="J16" s="372">
        <f t="shared" ref="J16:AO16" si="0">IF(J15=1,$F12/$F13/$F14,0)</f>
        <v>0</v>
      </c>
      <c r="K16" s="372">
        <f t="shared" si="0"/>
        <v>0</v>
      </c>
      <c r="L16" s="372">
        <f t="shared" si="0"/>
        <v>1808.3333333333333</v>
      </c>
      <c r="M16" s="372">
        <f t="shared" si="0"/>
        <v>1808.3333333333333</v>
      </c>
      <c r="N16" s="372">
        <f t="shared" si="0"/>
        <v>1808.3333333333333</v>
      </c>
      <c r="O16" s="372">
        <f t="shared" si="0"/>
        <v>1808.3333333333333</v>
      </c>
      <c r="P16" s="372">
        <f t="shared" si="0"/>
        <v>1808.3333333333333</v>
      </c>
      <c r="Q16" s="372">
        <f t="shared" si="0"/>
        <v>1808.3333333333333</v>
      </c>
      <c r="R16" s="372">
        <f t="shared" si="0"/>
        <v>1808.3333333333333</v>
      </c>
      <c r="S16" s="372">
        <f t="shared" si="0"/>
        <v>1808.3333333333333</v>
      </c>
      <c r="T16" s="372">
        <f t="shared" si="0"/>
        <v>1808.3333333333333</v>
      </c>
      <c r="U16" s="372">
        <f t="shared" si="0"/>
        <v>1808.3333333333333</v>
      </c>
      <c r="V16" s="372">
        <f t="shared" si="0"/>
        <v>1808.3333333333333</v>
      </c>
      <c r="W16" s="372">
        <f t="shared" si="0"/>
        <v>1808.3333333333333</v>
      </c>
      <c r="X16" s="372">
        <f t="shared" si="0"/>
        <v>1808.3333333333333</v>
      </c>
      <c r="Y16" s="372">
        <f t="shared" si="0"/>
        <v>1808.3333333333333</v>
      </c>
      <c r="Z16" s="372">
        <f t="shared" si="0"/>
        <v>1808.3333333333333</v>
      </c>
      <c r="AA16" s="372">
        <f t="shared" si="0"/>
        <v>1808.3333333333333</v>
      </c>
      <c r="AB16" s="372">
        <f t="shared" si="0"/>
        <v>1808.3333333333333</v>
      </c>
      <c r="AC16" s="372">
        <f t="shared" si="0"/>
        <v>1808.3333333333333</v>
      </c>
      <c r="AD16" s="372">
        <f t="shared" si="0"/>
        <v>1808.3333333333333</v>
      </c>
      <c r="AE16" s="372">
        <f t="shared" si="0"/>
        <v>1808.3333333333333</v>
      </c>
      <c r="AF16" s="372">
        <f t="shared" si="0"/>
        <v>1808.3333333333333</v>
      </c>
      <c r="AG16" s="372">
        <f t="shared" si="0"/>
        <v>1808.3333333333333</v>
      </c>
      <c r="AH16" s="372">
        <f t="shared" si="0"/>
        <v>1808.3333333333333</v>
      </c>
      <c r="AI16" s="372">
        <f t="shared" si="0"/>
        <v>1808.3333333333333</v>
      </c>
      <c r="AJ16" s="372">
        <f t="shared" si="0"/>
        <v>1808.3333333333333</v>
      </c>
      <c r="AK16" s="372">
        <f t="shared" si="0"/>
        <v>1808.3333333333333</v>
      </c>
      <c r="AL16" s="372">
        <f t="shared" si="0"/>
        <v>1808.3333333333333</v>
      </c>
      <c r="AM16" s="372">
        <f t="shared" si="0"/>
        <v>1808.3333333333333</v>
      </c>
      <c r="AN16" s="372">
        <f t="shared" si="0"/>
        <v>1808.3333333333333</v>
      </c>
      <c r="AO16" s="372">
        <f t="shared" si="0"/>
        <v>1808.3333333333333</v>
      </c>
      <c r="AP16" s="372">
        <f t="shared" ref="AP16:BU16" si="1">IF(AP15=1,$F12/$F13/$F14,0)</f>
        <v>1808.3333333333333</v>
      </c>
      <c r="AQ16" s="372">
        <f t="shared" si="1"/>
        <v>1808.3333333333333</v>
      </c>
      <c r="AR16" s="372">
        <f t="shared" si="1"/>
        <v>1808.3333333333333</v>
      </c>
      <c r="AS16" s="372">
        <f t="shared" si="1"/>
        <v>1808.3333333333333</v>
      </c>
      <c r="AT16" s="372">
        <f t="shared" si="1"/>
        <v>1808.3333333333333</v>
      </c>
      <c r="AU16" s="372">
        <f t="shared" si="1"/>
        <v>1808.3333333333333</v>
      </c>
      <c r="AV16" s="372">
        <f t="shared" si="1"/>
        <v>1808.3333333333333</v>
      </c>
      <c r="AW16" s="372">
        <f t="shared" si="1"/>
        <v>1808.3333333333333</v>
      </c>
      <c r="AX16" s="372">
        <f t="shared" si="1"/>
        <v>1808.3333333333333</v>
      </c>
      <c r="AY16" s="372">
        <f t="shared" si="1"/>
        <v>1808.3333333333333</v>
      </c>
      <c r="AZ16" s="372">
        <f t="shared" si="1"/>
        <v>1808.3333333333333</v>
      </c>
      <c r="BA16" s="372">
        <f t="shared" si="1"/>
        <v>1808.3333333333333</v>
      </c>
      <c r="BB16" s="372">
        <f t="shared" si="1"/>
        <v>1808.3333333333333</v>
      </c>
      <c r="BC16" s="372">
        <f t="shared" si="1"/>
        <v>1808.3333333333333</v>
      </c>
      <c r="BD16" s="372">
        <f t="shared" si="1"/>
        <v>1808.3333333333333</v>
      </c>
      <c r="BE16" s="372">
        <f t="shared" si="1"/>
        <v>1808.3333333333333</v>
      </c>
      <c r="BF16" s="372">
        <f t="shared" si="1"/>
        <v>1808.3333333333333</v>
      </c>
      <c r="BG16" s="372">
        <f t="shared" si="1"/>
        <v>1808.3333333333333</v>
      </c>
      <c r="BH16" s="372">
        <f t="shared" si="1"/>
        <v>1808.3333333333333</v>
      </c>
      <c r="BI16" s="372">
        <f t="shared" si="1"/>
        <v>1808.3333333333333</v>
      </c>
      <c r="BJ16" s="372">
        <f t="shared" si="1"/>
        <v>1808.3333333333333</v>
      </c>
      <c r="BK16" s="372">
        <f t="shared" si="1"/>
        <v>1808.3333333333333</v>
      </c>
      <c r="BL16" s="372">
        <f t="shared" si="1"/>
        <v>1808.3333333333333</v>
      </c>
      <c r="BM16" s="372">
        <f t="shared" si="1"/>
        <v>1808.3333333333333</v>
      </c>
      <c r="BN16" s="372">
        <f t="shared" si="1"/>
        <v>1808.3333333333333</v>
      </c>
      <c r="BO16" s="372">
        <f t="shared" si="1"/>
        <v>1808.3333333333333</v>
      </c>
      <c r="BP16" s="372">
        <f t="shared" si="1"/>
        <v>1808.3333333333333</v>
      </c>
      <c r="BQ16" s="372">
        <f t="shared" si="1"/>
        <v>1808.3333333333333</v>
      </c>
      <c r="BR16" s="372">
        <f t="shared" si="1"/>
        <v>1808.3333333333333</v>
      </c>
      <c r="BS16" s="372">
        <f t="shared" si="1"/>
        <v>1808.3333333333333</v>
      </c>
      <c r="BT16" s="372">
        <f t="shared" si="1"/>
        <v>0</v>
      </c>
      <c r="BU16" s="372">
        <f t="shared" si="1"/>
        <v>0</v>
      </c>
      <c r="BV16" s="372">
        <f t="shared" ref="BV16:DA16" si="2">IF(BV15=1,$F12/$F13/$F14,0)</f>
        <v>0</v>
      </c>
      <c r="BW16" s="372">
        <f t="shared" si="2"/>
        <v>0</v>
      </c>
      <c r="BX16" s="372">
        <f t="shared" si="2"/>
        <v>0</v>
      </c>
      <c r="BY16" s="372">
        <f t="shared" si="2"/>
        <v>0</v>
      </c>
      <c r="BZ16" s="372">
        <f t="shared" si="2"/>
        <v>0</v>
      </c>
      <c r="CA16" s="372">
        <f t="shared" si="2"/>
        <v>0</v>
      </c>
      <c r="CB16" s="372">
        <f t="shared" si="2"/>
        <v>0</v>
      </c>
      <c r="CC16" s="372">
        <f t="shared" si="2"/>
        <v>0</v>
      </c>
      <c r="CD16" s="372">
        <f t="shared" si="2"/>
        <v>0</v>
      </c>
      <c r="CE16" s="372">
        <f t="shared" si="2"/>
        <v>0</v>
      </c>
      <c r="CF16" s="372">
        <f t="shared" si="2"/>
        <v>0</v>
      </c>
      <c r="CG16" s="372">
        <f t="shared" si="2"/>
        <v>0</v>
      </c>
      <c r="CH16" s="372">
        <f t="shared" si="2"/>
        <v>0</v>
      </c>
      <c r="CI16" s="372">
        <f t="shared" si="2"/>
        <v>0</v>
      </c>
      <c r="CJ16" s="372">
        <f t="shared" si="2"/>
        <v>0</v>
      </c>
      <c r="CK16" s="372">
        <f t="shared" si="2"/>
        <v>0</v>
      </c>
      <c r="CL16" s="372">
        <f t="shared" si="2"/>
        <v>0</v>
      </c>
      <c r="CM16" s="372">
        <f t="shared" si="2"/>
        <v>0</v>
      </c>
      <c r="CN16" s="372">
        <f t="shared" si="2"/>
        <v>0</v>
      </c>
      <c r="CO16" s="372">
        <f t="shared" si="2"/>
        <v>0</v>
      </c>
      <c r="CP16" s="372">
        <f t="shared" si="2"/>
        <v>0</v>
      </c>
      <c r="CQ16" s="372">
        <f t="shared" si="2"/>
        <v>0</v>
      </c>
      <c r="CR16" s="372">
        <f t="shared" si="2"/>
        <v>0</v>
      </c>
      <c r="CS16" s="372">
        <f t="shared" si="2"/>
        <v>0</v>
      </c>
      <c r="CT16" s="372">
        <f t="shared" si="2"/>
        <v>0</v>
      </c>
      <c r="CU16" s="372">
        <f t="shared" si="2"/>
        <v>0</v>
      </c>
      <c r="CV16" s="372">
        <f t="shared" si="2"/>
        <v>0</v>
      </c>
      <c r="CW16" s="372">
        <f t="shared" si="2"/>
        <v>0</v>
      </c>
      <c r="CX16" s="372">
        <f t="shared" si="2"/>
        <v>0</v>
      </c>
      <c r="CY16" s="372">
        <f t="shared" si="2"/>
        <v>0</v>
      </c>
      <c r="CZ16" s="372">
        <f t="shared" si="2"/>
        <v>0</v>
      </c>
      <c r="DA16" s="372">
        <f t="shared" si="2"/>
        <v>0</v>
      </c>
      <c r="DB16" s="372">
        <f t="shared" ref="DB16:DJ16" si="3">IF(DB15=1,$F12/$F13/$F14,0)</f>
        <v>0</v>
      </c>
      <c r="DC16" s="372">
        <f t="shared" si="3"/>
        <v>0</v>
      </c>
      <c r="DD16" s="372">
        <f t="shared" si="3"/>
        <v>0</v>
      </c>
      <c r="DE16" s="372">
        <f t="shared" si="3"/>
        <v>0</v>
      </c>
      <c r="DF16" s="372">
        <f t="shared" si="3"/>
        <v>0</v>
      </c>
      <c r="DG16" s="372">
        <f t="shared" si="3"/>
        <v>0</v>
      </c>
      <c r="DH16" s="372">
        <f t="shared" si="3"/>
        <v>0</v>
      </c>
      <c r="DI16" s="372">
        <f t="shared" si="3"/>
        <v>0</v>
      </c>
      <c r="DJ16" s="372">
        <f t="shared" si="3"/>
        <v>0</v>
      </c>
    </row>
    <row r="17" spans="1:114" s="375" customFormat="1" ht="14.4" x14ac:dyDescent="0.25">
      <c r="A17" s="287"/>
      <c r="B17" s="287"/>
      <c r="C17" s="288"/>
      <c r="D17" s="289"/>
      <c r="E17" s="373" t="str">
        <f xml:space="preserve"> LEFT(E16, LEN(E16) - 4)</f>
        <v xml:space="preserve">Snr Debt repayment plan </v>
      </c>
      <c r="F17" s="373"/>
      <c r="G17" s="374" t="s">
        <v>57</v>
      </c>
      <c r="H17" s="373">
        <f xml:space="preserve"> SUM(J17:BB17)</f>
        <v>-77758.333333333343</v>
      </c>
      <c r="I17" s="373"/>
      <c r="J17" s="373">
        <f t="shared" ref="J17:BU17" si="4" xml:space="preserve"> -1 * J16</f>
        <v>0</v>
      </c>
      <c r="K17" s="373">
        <f t="shared" si="4"/>
        <v>0</v>
      </c>
      <c r="L17" s="373">
        <f t="shared" si="4"/>
        <v>-1808.3333333333333</v>
      </c>
      <c r="M17" s="373">
        <f t="shared" si="4"/>
        <v>-1808.3333333333333</v>
      </c>
      <c r="N17" s="373">
        <f t="shared" si="4"/>
        <v>-1808.3333333333333</v>
      </c>
      <c r="O17" s="373">
        <f t="shared" si="4"/>
        <v>-1808.3333333333333</v>
      </c>
      <c r="P17" s="373">
        <f t="shared" si="4"/>
        <v>-1808.3333333333333</v>
      </c>
      <c r="Q17" s="373">
        <f t="shared" si="4"/>
        <v>-1808.3333333333333</v>
      </c>
      <c r="R17" s="373">
        <f t="shared" si="4"/>
        <v>-1808.3333333333333</v>
      </c>
      <c r="S17" s="373">
        <f t="shared" si="4"/>
        <v>-1808.3333333333333</v>
      </c>
      <c r="T17" s="373">
        <f t="shared" si="4"/>
        <v>-1808.3333333333333</v>
      </c>
      <c r="U17" s="373">
        <f t="shared" si="4"/>
        <v>-1808.3333333333333</v>
      </c>
      <c r="V17" s="373">
        <f t="shared" si="4"/>
        <v>-1808.3333333333333</v>
      </c>
      <c r="W17" s="373">
        <f t="shared" si="4"/>
        <v>-1808.3333333333333</v>
      </c>
      <c r="X17" s="373">
        <f t="shared" si="4"/>
        <v>-1808.3333333333333</v>
      </c>
      <c r="Y17" s="373">
        <f t="shared" si="4"/>
        <v>-1808.3333333333333</v>
      </c>
      <c r="Z17" s="373">
        <f t="shared" si="4"/>
        <v>-1808.3333333333333</v>
      </c>
      <c r="AA17" s="373">
        <f t="shared" si="4"/>
        <v>-1808.3333333333333</v>
      </c>
      <c r="AB17" s="373">
        <f t="shared" si="4"/>
        <v>-1808.3333333333333</v>
      </c>
      <c r="AC17" s="373">
        <f t="shared" si="4"/>
        <v>-1808.3333333333333</v>
      </c>
      <c r="AD17" s="373">
        <f t="shared" si="4"/>
        <v>-1808.3333333333333</v>
      </c>
      <c r="AE17" s="373">
        <f t="shared" si="4"/>
        <v>-1808.3333333333333</v>
      </c>
      <c r="AF17" s="373">
        <f t="shared" si="4"/>
        <v>-1808.3333333333333</v>
      </c>
      <c r="AG17" s="373">
        <f t="shared" si="4"/>
        <v>-1808.3333333333333</v>
      </c>
      <c r="AH17" s="373">
        <f t="shared" si="4"/>
        <v>-1808.3333333333333</v>
      </c>
      <c r="AI17" s="373">
        <f t="shared" si="4"/>
        <v>-1808.3333333333333</v>
      </c>
      <c r="AJ17" s="373">
        <f t="shared" si="4"/>
        <v>-1808.3333333333333</v>
      </c>
      <c r="AK17" s="373">
        <f t="shared" si="4"/>
        <v>-1808.3333333333333</v>
      </c>
      <c r="AL17" s="373">
        <f t="shared" si="4"/>
        <v>-1808.3333333333333</v>
      </c>
      <c r="AM17" s="373">
        <f t="shared" si="4"/>
        <v>-1808.3333333333333</v>
      </c>
      <c r="AN17" s="373">
        <f t="shared" si="4"/>
        <v>-1808.3333333333333</v>
      </c>
      <c r="AO17" s="373">
        <f t="shared" si="4"/>
        <v>-1808.3333333333333</v>
      </c>
      <c r="AP17" s="373">
        <f t="shared" si="4"/>
        <v>-1808.3333333333333</v>
      </c>
      <c r="AQ17" s="373">
        <f t="shared" si="4"/>
        <v>-1808.3333333333333</v>
      </c>
      <c r="AR17" s="373">
        <f t="shared" si="4"/>
        <v>-1808.3333333333333</v>
      </c>
      <c r="AS17" s="373">
        <f t="shared" si="4"/>
        <v>-1808.3333333333333</v>
      </c>
      <c r="AT17" s="373">
        <f t="shared" si="4"/>
        <v>-1808.3333333333333</v>
      </c>
      <c r="AU17" s="373">
        <f t="shared" si="4"/>
        <v>-1808.3333333333333</v>
      </c>
      <c r="AV17" s="373">
        <f t="shared" si="4"/>
        <v>-1808.3333333333333</v>
      </c>
      <c r="AW17" s="373">
        <f t="shared" si="4"/>
        <v>-1808.3333333333333</v>
      </c>
      <c r="AX17" s="373">
        <f t="shared" si="4"/>
        <v>-1808.3333333333333</v>
      </c>
      <c r="AY17" s="373">
        <f t="shared" si="4"/>
        <v>-1808.3333333333333</v>
      </c>
      <c r="AZ17" s="373">
        <f t="shared" si="4"/>
        <v>-1808.3333333333333</v>
      </c>
      <c r="BA17" s="373">
        <f t="shared" si="4"/>
        <v>-1808.3333333333333</v>
      </c>
      <c r="BB17" s="373">
        <f t="shared" si="4"/>
        <v>-1808.3333333333333</v>
      </c>
      <c r="BC17" s="373">
        <f t="shared" si="4"/>
        <v>-1808.3333333333333</v>
      </c>
      <c r="BD17" s="373">
        <f t="shared" si="4"/>
        <v>-1808.3333333333333</v>
      </c>
      <c r="BE17" s="373">
        <f t="shared" si="4"/>
        <v>-1808.3333333333333</v>
      </c>
      <c r="BF17" s="373">
        <f t="shared" si="4"/>
        <v>-1808.3333333333333</v>
      </c>
      <c r="BG17" s="373">
        <f t="shared" si="4"/>
        <v>-1808.3333333333333</v>
      </c>
      <c r="BH17" s="373">
        <f t="shared" si="4"/>
        <v>-1808.3333333333333</v>
      </c>
      <c r="BI17" s="373">
        <f t="shared" si="4"/>
        <v>-1808.3333333333333</v>
      </c>
      <c r="BJ17" s="373">
        <f t="shared" si="4"/>
        <v>-1808.3333333333333</v>
      </c>
      <c r="BK17" s="373">
        <f t="shared" si="4"/>
        <v>-1808.3333333333333</v>
      </c>
      <c r="BL17" s="373">
        <f t="shared" si="4"/>
        <v>-1808.3333333333333</v>
      </c>
      <c r="BM17" s="373">
        <f t="shared" si="4"/>
        <v>-1808.3333333333333</v>
      </c>
      <c r="BN17" s="373">
        <f t="shared" si="4"/>
        <v>-1808.3333333333333</v>
      </c>
      <c r="BO17" s="373">
        <f t="shared" si="4"/>
        <v>-1808.3333333333333</v>
      </c>
      <c r="BP17" s="373">
        <f t="shared" si="4"/>
        <v>-1808.3333333333333</v>
      </c>
      <c r="BQ17" s="373">
        <f t="shared" si="4"/>
        <v>-1808.3333333333333</v>
      </c>
      <c r="BR17" s="373">
        <f t="shared" si="4"/>
        <v>-1808.3333333333333</v>
      </c>
      <c r="BS17" s="373">
        <f t="shared" si="4"/>
        <v>-1808.3333333333333</v>
      </c>
      <c r="BT17" s="373">
        <f t="shared" si="4"/>
        <v>0</v>
      </c>
      <c r="BU17" s="373">
        <f t="shared" si="4"/>
        <v>0</v>
      </c>
      <c r="BV17" s="373">
        <f t="shared" ref="BV17:EC17" si="5" xml:space="preserve"> -1 * BV16</f>
        <v>0</v>
      </c>
      <c r="BW17" s="373">
        <f t="shared" si="5"/>
        <v>0</v>
      </c>
      <c r="BX17" s="373">
        <f t="shared" si="5"/>
        <v>0</v>
      </c>
      <c r="BY17" s="373">
        <f t="shared" si="5"/>
        <v>0</v>
      </c>
      <c r="BZ17" s="373">
        <f t="shared" si="5"/>
        <v>0</v>
      </c>
      <c r="CA17" s="373">
        <f t="shared" si="5"/>
        <v>0</v>
      </c>
      <c r="CB17" s="373">
        <f t="shared" si="5"/>
        <v>0</v>
      </c>
      <c r="CC17" s="373">
        <f t="shared" si="5"/>
        <v>0</v>
      </c>
      <c r="CD17" s="373">
        <f t="shared" si="5"/>
        <v>0</v>
      </c>
      <c r="CE17" s="373">
        <f t="shared" si="5"/>
        <v>0</v>
      </c>
      <c r="CF17" s="373">
        <f t="shared" si="5"/>
        <v>0</v>
      </c>
      <c r="CG17" s="373">
        <f t="shared" si="5"/>
        <v>0</v>
      </c>
      <c r="CH17" s="373">
        <f t="shared" si="5"/>
        <v>0</v>
      </c>
      <c r="CI17" s="373">
        <f t="shared" si="5"/>
        <v>0</v>
      </c>
      <c r="CJ17" s="373">
        <f t="shared" si="5"/>
        <v>0</v>
      </c>
      <c r="CK17" s="373">
        <f t="shared" si="5"/>
        <v>0</v>
      </c>
      <c r="CL17" s="373">
        <f t="shared" si="5"/>
        <v>0</v>
      </c>
      <c r="CM17" s="373">
        <f t="shared" si="5"/>
        <v>0</v>
      </c>
      <c r="CN17" s="373">
        <f t="shared" si="5"/>
        <v>0</v>
      </c>
      <c r="CO17" s="373">
        <f t="shared" si="5"/>
        <v>0</v>
      </c>
      <c r="CP17" s="373">
        <f t="shared" si="5"/>
        <v>0</v>
      </c>
      <c r="CQ17" s="373">
        <f t="shared" si="5"/>
        <v>0</v>
      </c>
      <c r="CR17" s="373">
        <f t="shared" si="5"/>
        <v>0</v>
      </c>
      <c r="CS17" s="373">
        <f t="shared" si="5"/>
        <v>0</v>
      </c>
      <c r="CT17" s="373">
        <f t="shared" si="5"/>
        <v>0</v>
      </c>
      <c r="CU17" s="373">
        <f t="shared" si="5"/>
        <v>0</v>
      </c>
      <c r="CV17" s="373">
        <f t="shared" si="5"/>
        <v>0</v>
      </c>
      <c r="CW17" s="373">
        <f t="shared" si="5"/>
        <v>0</v>
      </c>
      <c r="CX17" s="373">
        <f t="shared" si="5"/>
        <v>0</v>
      </c>
      <c r="CY17" s="373">
        <f t="shared" si="5"/>
        <v>0</v>
      </c>
      <c r="CZ17" s="373">
        <f t="shared" si="5"/>
        <v>0</v>
      </c>
      <c r="DA17" s="373">
        <f t="shared" si="5"/>
        <v>0</v>
      </c>
      <c r="DB17" s="373">
        <f t="shared" si="5"/>
        <v>0</v>
      </c>
      <c r="DC17" s="373">
        <f t="shared" si="5"/>
        <v>0</v>
      </c>
      <c r="DD17" s="373">
        <f t="shared" si="5"/>
        <v>0</v>
      </c>
      <c r="DE17" s="373">
        <f t="shared" si="5"/>
        <v>0</v>
      </c>
      <c r="DF17" s="373">
        <f t="shared" si="5"/>
        <v>0</v>
      </c>
      <c r="DG17" s="373">
        <f t="shared" si="5"/>
        <v>0</v>
      </c>
      <c r="DH17" s="373">
        <f t="shared" si="5"/>
        <v>0</v>
      </c>
      <c r="DI17" s="373">
        <f t="shared" si="5"/>
        <v>0</v>
      </c>
      <c r="DJ17" s="373">
        <f t="shared" si="5"/>
        <v>0</v>
      </c>
    </row>
    <row r="18" spans="1:114" s="100" customFormat="1" ht="14.4" x14ac:dyDescent="0.25">
      <c r="A18" s="19"/>
      <c r="B18" s="19"/>
      <c r="C18" s="20"/>
      <c r="D18" s="22"/>
      <c r="E18" s="53"/>
      <c r="F18" s="53"/>
      <c r="G18" s="37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  <c r="CX18" s="53"/>
      <c r="CY18" s="53"/>
      <c r="CZ18" s="53"/>
      <c r="DA18" s="53"/>
      <c r="DB18" s="53"/>
      <c r="DC18" s="53"/>
      <c r="DD18" s="53"/>
      <c r="DE18" s="53"/>
      <c r="DF18" s="53"/>
      <c r="DG18" s="53"/>
      <c r="DH18" s="53"/>
      <c r="DI18" s="53"/>
      <c r="DJ18" s="53"/>
    </row>
    <row r="19" spans="1:114" x14ac:dyDescent="0.25">
      <c r="A19" s="2" t="s">
        <v>322</v>
      </c>
    </row>
    <row r="21" spans="1:114" x14ac:dyDescent="0.25">
      <c r="E21" s="284" t="str">
        <f xml:space="preserve"> InpC!E$77</f>
        <v>Debt finance rate</v>
      </c>
      <c r="F21" s="286">
        <f xml:space="preserve"> InpC!F$77</f>
        <v>0.8</v>
      </c>
      <c r="G21" s="284" t="str">
        <f xml:space="preserve"> InpC!G$77</f>
        <v>%</v>
      </c>
    </row>
    <row r="22" spans="1:114" x14ac:dyDescent="0.25">
      <c r="E22" s="416" t="s">
        <v>323</v>
      </c>
      <c r="F22" s="359">
        <f xml:space="preserve"> InpC!F$68</f>
        <v>15000</v>
      </c>
      <c r="G22" s="284" t="str">
        <f xml:space="preserve"> InpC!G$68</f>
        <v>$ 000s</v>
      </c>
    </row>
    <row r="23" spans="1:114" x14ac:dyDescent="0.25">
      <c r="E23" s="64" t="s">
        <v>324</v>
      </c>
      <c r="F23" s="64">
        <f>F21*F22</f>
        <v>12000</v>
      </c>
      <c r="G23" s="64" t="str">
        <f>smu</f>
        <v>$ 000s</v>
      </c>
    </row>
    <row r="25" spans="1:114" x14ac:dyDescent="0.25">
      <c r="A25" s="2" t="s">
        <v>328</v>
      </c>
    </row>
    <row r="26" spans="1:114" x14ac:dyDescent="0.25">
      <c r="E26" s="349" t="str">
        <f xml:space="preserve"> E$23</f>
        <v>Subbordinated Debt Initial balance</v>
      </c>
      <c r="F26" s="349">
        <f xml:space="preserve"> F$23</f>
        <v>12000</v>
      </c>
      <c r="G26" s="349" t="str">
        <f xml:space="preserve"> G$23</f>
        <v>$ 000s</v>
      </c>
    </row>
    <row r="27" spans="1:114" x14ac:dyDescent="0.25">
      <c r="E27" s="284" t="str">
        <f xml:space="preserve"> InpC!E$78</f>
        <v>loan term</v>
      </c>
      <c r="F27" s="359">
        <f xml:space="preserve"> InpC!F$78</f>
        <v>10</v>
      </c>
      <c r="G27" s="284" t="str">
        <f xml:space="preserve"> InpC!G$78</f>
        <v>years</v>
      </c>
    </row>
    <row r="28" spans="1:114" x14ac:dyDescent="0.25">
      <c r="E28" s="359" t="str">
        <f xml:space="preserve"> InpC!E$103</f>
        <v>No of period in a year</v>
      </c>
      <c r="F28" s="359">
        <f xml:space="preserve"> InpC!F$103</f>
        <v>4</v>
      </c>
      <c r="G28" s="359" t="str">
        <f xml:space="preserve"> InpC!G$103</f>
        <v>period</v>
      </c>
    </row>
    <row r="29" spans="1:114" x14ac:dyDescent="0.25">
      <c r="E29" s="359" t="str">
        <f xml:space="preserve"> Time!E$98</f>
        <v>Subbordinated Debt Repayment forecast period flag</v>
      </c>
      <c r="F29" s="359">
        <f xml:space="preserve"> Time!F$98</f>
        <v>0</v>
      </c>
      <c r="G29" s="359" t="str">
        <f xml:space="preserve"> Time!G$98</f>
        <v>flag</v>
      </c>
      <c r="H29" s="359">
        <f xml:space="preserve"> Time!H$98</f>
        <v>40</v>
      </c>
      <c r="I29" s="359">
        <f xml:space="preserve"> Time!I$98</f>
        <v>0</v>
      </c>
      <c r="J29" s="359">
        <f xml:space="preserve"> Time!J$98</f>
        <v>0</v>
      </c>
      <c r="K29" s="359">
        <f xml:space="preserve"> Time!K$98</f>
        <v>0</v>
      </c>
      <c r="L29" s="359">
        <f xml:space="preserve"> Time!L$98</f>
        <v>0</v>
      </c>
      <c r="M29" s="359">
        <f xml:space="preserve"> Time!M$98</f>
        <v>0</v>
      </c>
      <c r="N29" s="359">
        <f xml:space="preserve"> Time!N$98</f>
        <v>0</v>
      </c>
      <c r="O29" s="359">
        <f xml:space="preserve"> Time!O$98</f>
        <v>0</v>
      </c>
      <c r="P29" s="359">
        <f xml:space="preserve"> Time!P$98</f>
        <v>0</v>
      </c>
      <c r="Q29" s="359">
        <f xml:space="preserve"> Time!Q$98</f>
        <v>0</v>
      </c>
      <c r="R29" s="359">
        <f xml:space="preserve"> Time!R$98</f>
        <v>0</v>
      </c>
      <c r="S29" s="359">
        <f xml:space="preserve"> Time!S$98</f>
        <v>0</v>
      </c>
      <c r="T29" s="359">
        <f xml:space="preserve"> Time!T$98</f>
        <v>0</v>
      </c>
      <c r="U29" s="359">
        <f xml:space="preserve"> Time!U$98</f>
        <v>0</v>
      </c>
      <c r="V29" s="359">
        <f xml:space="preserve"> Time!V$98</f>
        <v>0</v>
      </c>
      <c r="W29" s="359">
        <f xml:space="preserve"> Time!W$98</f>
        <v>0</v>
      </c>
      <c r="X29" s="359">
        <f xml:space="preserve"> Time!X$98</f>
        <v>0</v>
      </c>
      <c r="Y29" s="359">
        <f xml:space="preserve"> Time!Y$98</f>
        <v>0</v>
      </c>
      <c r="Z29" s="359">
        <f xml:space="preserve"> Time!Z$98</f>
        <v>0</v>
      </c>
      <c r="AA29" s="359">
        <f xml:space="preserve"> Time!AA$98</f>
        <v>0</v>
      </c>
      <c r="AB29" s="359">
        <f xml:space="preserve"> Time!AB$98</f>
        <v>0</v>
      </c>
      <c r="AC29" s="359">
        <f xml:space="preserve"> Time!AC$98</f>
        <v>0</v>
      </c>
      <c r="AD29" s="359">
        <f xml:space="preserve"> Time!AD$98</f>
        <v>0</v>
      </c>
      <c r="AE29" s="359">
        <f xml:space="preserve"> Time!AE$98</f>
        <v>0</v>
      </c>
      <c r="AF29" s="359">
        <f xml:space="preserve"> Time!AF$98</f>
        <v>0</v>
      </c>
      <c r="AG29" s="359">
        <f xml:space="preserve"> Time!AG$98</f>
        <v>0</v>
      </c>
      <c r="AH29" s="359">
        <f xml:space="preserve"> Time!AH$98</f>
        <v>1</v>
      </c>
      <c r="AI29" s="359">
        <f xml:space="preserve"> Time!AI$98</f>
        <v>1</v>
      </c>
      <c r="AJ29" s="359">
        <f xml:space="preserve"> Time!AJ$98</f>
        <v>1</v>
      </c>
      <c r="AK29" s="359">
        <f xml:space="preserve"> Time!AK$98</f>
        <v>1</v>
      </c>
      <c r="AL29" s="359">
        <f xml:space="preserve"> Time!AL$98</f>
        <v>1</v>
      </c>
      <c r="AM29" s="359">
        <f xml:space="preserve"> Time!AM$98</f>
        <v>1</v>
      </c>
      <c r="AN29" s="359">
        <f xml:space="preserve"> Time!AN$98</f>
        <v>1</v>
      </c>
      <c r="AO29" s="359">
        <f xml:space="preserve"> Time!AO$98</f>
        <v>1</v>
      </c>
      <c r="AP29" s="359">
        <f xml:space="preserve"> Time!AP$98</f>
        <v>1</v>
      </c>
      <c r="AQ29" s="359">
        <f xml:space="preserve"> Time!AQ$98</f>
        <v>1</v>
      </c>
      <c r="AR29" s="359">
        <f xml:space="preserve"> Time!AR$98</f>
        <v>1</v>
      </c>
      <c r="AS29" s="359">
        <f xml:space="preserve"> Time!AS$98</f>
        <v>1</v>
      </c>
      <c r="AT29" s="359">
        <f xml:space="preserve"> Time!AT$98</f>
        <v>1</v>
      </c>
      <c r="AU29" s="359">
        <f xml:space="preserve"> Time!AU$98</f>
        <v>1</v>
      </c>
      <c r="AV29" s="359">
        <f xml:space="preserve"> Time!AV$98</f>
        <v>1</v>
      </c>
      <c r="AW29" s="359">
        <f xml:space="preserve"> Time!AW$98</f>
        <v>1</v>
      </c>
      <c r="AX29" s="359">
        <f xml:space="preserve"> Time!AX$98</f>
        <v>1</v>
      </c>
      <c r="AY29" s="359">
        <f xml:space="preserve"> Time!AY$98</f>
        <v>1</v>
      </c>
      <c r="AZ29" s="359">
        <f xml:space="preserve"> Time!AZ$98</f>
        <v>1</v>
      </c>
      <c r="BA29" s="359">
        <f xml:space="preserve"> Time!BA$98</f>
        <v>1</v>
      </c>
      <c r="BB29" s="359">
        <f xml:space="preserve"> Time!BB$98</f>
        <v>1</v>
      </c>
      <c r="BC29" s="359">
        <f xml:space="preserve"> Time!BC$98</f>
        <v>1</v>
      </c>
      <c r="BD29" s="359">
        <f xml:space="preserve"> Time!BD$98</f>
        <v>1</v>
      </c>
      <c r="BE29" s="359">
        <f xml:space="preserve"> Time!BE$98</f>
        <v>1</v>
      </c>
      <c r="BF29" s="359">
        <f xml:space="preserve"> Time!BF$98</f>
        <v>1</v>
      </c>
      <c r="BG29" s="359">
        <f xml:space="preserve"> Time!BG$98</f>
        <v>1</v>
      </c>
      <c r="BH29" s="359">
        <f xml:space="preserve"> Time!BH$98</f>
        <v>1</v>
      </c>
      <c r="BI29" s="359">
        <f xml:space="preserve"> Time!BI$98</f>
        <v>1</v>
      </c>
      <c r="BJ29" s="359">
        <f xml:space="preserve"> Time!BJ$98</f>
        <v>1</v>
      </c>
      <c r="BK29" s="359">
        <f xml:space="preserve"> Time!BK$98</f>
        <v>1</v>
      </c>
      <c r="BL29" s="359">
        <f xml:space="preserve"> Time!BL$98</f>
        <v>1</v>
      </c>
      <c r="BM29" s="359">
        <f xml:space="preserve"> Time!BM$98</f>
        <v>1</v>
      </c>
      <c r="BN29" s="359">
        <f xml:space="preserve"> Time!BN$98</f>
        <v>1</v>
      </c>
      <c r="BO29" s="359">
        <f xml:space="preserve"> Time!BO$98</f>
        <v>1</v>
      </c>
      <c r="BP29" s="359">
        <f xml:space="preserve"> Time!BP$98</f>
        <v>1</v>
      </c>
      <c r="BQ29" s="359">
        <f xml:space="preserve"> Time!BQ$98</f>
        <v>1</v>
      </c>
      <c r="BR29" s="359">
        <f xml:space="preserve"> Time!BR$98</f>
        <v>1</v>
      </c>
      <c r="BS29" s="359">
        <f xml:space="preserve"> Time!BS$98</f>
        <v>1</v>
      </c>
      <c r="BT29" s="359">
        <f xml:space="preserve"> Time!BT$98</f>
        <v>1</v>
      </c>
      <c r="BU29" s="359">
        <f xml:space="preserve"> Time!BU$98</f>
        <v>1</v>
      </c>
      <c r="BV29" s="359">
        <f xml:space="preserve"> Time!BV$98</f>
        <v>0</v>
      </c>
      <c r="BW29" s="359">
        <f xml:space="preserve"> Time!BW$98</f>
        <v>0</v>
      </c>
      <c r="BX29" s="359">
        <f xml:space="preserve"> Time!BX$98</f>
        <v>0</v>
      </c>
      <c r="BY29" s="359">
        <f xml:space="preserve"> Time!BY$98</f>
        <v>0</v>
      </c>
      <c r="BZ29" s="359">
        <f xml:space="preserve"> Time!BZ$98</f>
        <v>0</v>
      </c>
      <c r="CA29" s="359">
        <f xml:space="preserve"> Time!CA$98</f>
        <v>0</v>
      </c>
      <c r="CB29" s="359">
        <f xml:space="preserve"> Time!CB$98</f>
        <v>0</v>
      </c>
      <c r="CC29" s="359">
        <f xml:space="preserve"> Time!CC$98</f>
        <v>0</v>
      </c>
      <c r="CD29" s="359">
        <f xml:space="preserve"> Time!CD$98</f>
        <v>0</v>
      </c>
      <c r="CE29" s="359">
        <f xml:space="preserve"> Time!CE$98</f>
        <v>0</v>
      </c>
      <c r="CF29" s="359">
        <f xml:space="preserve"> Time!CF$98</f>
        <v>0</v>
      </c>
      <c r="CG29" s="359">
        <f xml:space="preserve"> Time!CG$98</f>
        <v>0</v>
      </c>
      <c r="CH29" s="359">
        <f xml:space="preserve"> Time!CH$98</f>
        <v>0</v>
      </c>
      <c r="CI29" s="359">
        <f xml:space="preserve"> Time!CI$98</f>
        <v>0</v>
      </c>
      <c r="CJ29" s="359">
        <f xml:space="preserve"> Time!CJ$98</f>
        <v>0</v>
      </c>
      <c r="CK29" s="359">
        <f xml:space="preserve"> Time!CK$98</f>
        <v>0</v>
      </c>
      <c r="CL29" s="359">
        <f xml:space="preserve"> Time!CL$98</f>
        <v>0</v>
      </c>
      <c r="CM29" s="359">
        <f xml:space="preserve"> Time!CM$98</f>
        <v>0</v>
      </c>
      <c r="CN29" s="359">
        <f xml:space="preserve"> Time!CN$98</f>
        <v>0</v>
      </c>
      <c r="CO29" s="359">
        <f xml:space="preserve"> Time!CO$98</f>
        <v>0</v>
      </c>
      <c r="CP29" s="359">
        <f xml:space="preserve"> Time!CP$98</f>
        <v>0</v>
      </c>
      <c r="CQ29" s="359">
        <f xml:space="preserve"> Time!CQ$98</f>
        <v>0</v>
      </c>
      <c r="CR29" s="359">
        <f xml:space="preserve"> Time!CR$98</f>
        <v>0</v>
      </c>
      <c r="CS29" s="359">
        <f xml:space="preserve"> Time!CS$98</f>
        <v>0</v>
      </c>
      <c r="CT29" s="359">
        <f xml:space="preserve"> Time!CT$98</f>
        <v>0</v>
      </c>
      <c r="CU29" s="359">
        <f xml:space="preserve"> Time!CU$98</f>
        <v>0</v>
      </c>
      <c r="CV29" s="359">
        <f xml:space="preserve"> Time!CV$98</f>
        <v>0</v>
      </c>
      <c r="CW29" s="359">
        <f xml:space="preserve"> Time!CW$98</f>
        <v>0</v>
      </c>
      <c r="CX29" s="359">
        <f xml:space="preserve"> Time!CX$98</f>
        <v>0</v>
      </c>
      <c r="CY29" s="359">
        <f xml:space="preserve"> Time!CY$98</f>
        <v>0</v>
      </c>
      <c r="CZ29" s="359">
        <f xml:space="preserve"> Time!CZ$98</f>
        <v>0</v>
      </c>
      <c r="DA29" s="359">
        <f xml:space="preserve"> Time!DA$98</f>
        <v>0</v>
      </c>
      <c r="DB29" s="359">
        <f xml:space="preserve"> Time!DB$98</f>
        <v>0</v>
      </c>
      <c r="DC29" s="359">
        <f xml:space="preserve"> Time!DC$98</f>
        <v>0</v>
      </c>
      <c r="DD29" s="359">
        <f xml:space="preserve"> Time!DD$98</f>
        <v>0</v>
      </c>
      <c r="DE29" s="359">
        <f xml:space="preserve"> Time!DE$98</f>
        <v>0</v>
      </c>
      <c r="DF29" s="359">
        <f xml:space="preserve"> Time!DF$98</f>
        <v>0</v>
      </c>
      <c r="DG29" s="359">
        <f xml:space="preserve"> Time!DG$98</f>
        <v>0</v>
      </c>
      <c r="DH29" s="359">
        <f xml:space="preserve"> Time!DH$98</f>
        <v>0</v>
      </c>
      <c r="DI29" s="359">
        <f xml:space="preserve"> Time!DI$98</f>
        <v>0</v>
      </c>
      <c r="DJ29" s="359">
        <f xml:space="preserve"> Time!DJ$98</f>
        <v>0</v>
      </c>
    </row>
    <row r="30" spans="1:114" s="124" customFormat="1" x14ac:dyDescent="0.25">
      <c r="A30" s="301"/>
      <c r="B30" s="301"/>
      <c r="C30" s="302"/>
      <c r="E30" s="303" t="s">
        <v>346</v>
      </c>
      <c r="F30" s="303"/>
      <c r="G30" s="303" t="str">
        <f>smu</f>
        <v>$ 000s</v>
      </c>
      <c r="H30" s="303">
        <f xml:space="preserve"> SUM(J30:DJ30)</f>
        <v>12000</v>
      </c>
      <c r="I30" s="303"/>
      <c r="J30" s="303">
        <f t="shared" ref="J30" si="6">IF(J29=1,$F26/$F27/$F28,0)</f>
        <v>0</v>
      </c>
      <c r="K30" s="303">
        <f t="shared" ref="K30" si="7">IF(K29=1,$F26/$F27/$F28,0)</f>
        <v>0</v>
      </c>
      <c r="L30" s="303">
        <f t="shared" ref="L30" si="8">IF(L29=1,$F26/$F27/$F28,0)</f>
        <v>0</v>
      </c>
      <c r="M30" s="303">
        <f t="shared" ref="M30" si="9">IF(M29=1,$F26/$F27/$F28,0)</f>
        <v>0</v>
      </c>
      <c r="N30" s="303">
        <f t="shared" ref="N30" si="10">IF(N29=1,$F26/$F27/$F28,0)</f>
        <v>0</v>
      </c>
      <c r="O30" s="303">
        <f t="shared" ref="O30" si="11">IF(O29=1,$F26/$F27/$F28,0)</f>
        <v>0</v>
      </c>
      <c r="P30" s="303">
        <f t="shared" ref="P30" si="12">IF(P29=1,$F26/$F27/$F28,0)</f>
        <v>0</v>
      </c>
      <c r="Q30" s="303">
        <f t="shared" ref="Q30" si="13">IF(Q29=1,$F26/$F27/$F28,0)</f>
        <v>0</v>
      </c>
      <c r="R30" s="303">
        <f t="shared" ref="R30" si="14">IF(R29=1,$F26/$F27/$F28,0)</f>
        <v>0</v>
      </c>
      <c r="S30" s="303">
        <f t="shared" ref="S30" si="15">IF(S29=1,$F26/$F27/$F28,0)</f>
        <v>0</v>
      </c>
      <c r="T30" s="303">
        <f t="shared" ref="T30" si="16">IF(T29=1,$F26/$F27/$F28,0)</f>
        <v>0</v>
      </c>
      <c r="U30" s="303">
        <f t="shared" ref="U30" si="17">IF(U29=1,$F26/$F27/$F28,0)</f>
        <v>0</v>
      </c>
      <c r="V30" s="303">
        <f t="shared" ref="V30" si="18">IF(V29=1,$F26/$F27/$F28,0)</f>
        <v>0</v>
      </c>
      <c r="W30" s="303">
        <f t="shared" ref="W30" si="19">IF(W29=1,$F26/$F27/$F28,0)</f>
        <v>0</v>
      </c>
      <c r="X30" s="303">
        <f t="shared" ref="X30" si="20">IF(X29=1,$F26/$F27/$F28,0)</f>
        <v>0</v>
      </c>
      <c r="Y30" s="303">
        <f t="shared" ref="Y30" si="21">IF(Y29=1,$F26/$F27/$F28,0)</f>
        <v>0</v>
      </c>
      <c r="Z30" s="303">
        <f t="shared" ref="Z30" si="22">IF(Z29=1,$F26/$F27/$F28,0)</f>
        <v>0</v>
      </c>
      <c r="AA30" s="303">
        <f t="shared" ref="AA30" si="23">IF(AA29=1,$F26/$F27/$F28,0)</f>
        <v>0</v>
      </c>
      <c r="AB30" s="303">
        <f t="shared" ref="AB30" si="24">IF(AB29=1,$F26/$F27/$F28,0)</f>
        <v>0</v>
      </c>
      <c r="AC30" s="303">
        <f t="shared" ref="AC30" si="25">IF(AC29=1,$F26/$F27/$F28,0)</f>
        <v>0</v>
      </c>
      <c r="AD30" s="303">
        <f t="shared" ref="AD30" si="26">IF(AD29=1,$F26/$F27/$F28,0)</f>
        <v>0</v>
      </c>
      <c r="AE30" s="303">
        <f t="shared" ref="AE30" si="27">IF(AE29=1,$F26/$F27/$F28,0)</f>
        <v>0</v>
      </c>
      <c r="AF30" s="303">
        <f t="shared" ref="AF30" si="28">IF(AF29=1,$F26/$F27/$F28,0)</f>
        <v>0</v>
      </c>
      <c r="AG30" s="303">
        <f t="shared" ref="AG30" si="29">IF(AG29=1,$F26/$F27/$F28,0)</f>
        <v>0</v>
      </c>
      <c r="AH30" s="303">
        <f t="shared" ref="AH30" si="30">IF(AH29=1,$F26/$F27/$F28,0)</f>
        <v>300</v>
      </c>
      <c r="AI30" s="303">
        <f t="shared" ref="AI30" si="31">IF(AI29=1,$F26/$F27/$F28,0)</f>
        <v>300</v>
      </c>
      <c r="AJ30" s="303">
        <f t="shared" ref="AJ30" si="32">IF(AJ29=1,$F26/$F27/$F28,0)</f>
        <v>300</v>
      </c>
      <c r="AK30" s="303">
        <f t="shared" ref="AK30" si="33">IF(AK29=1,$F26/$F27/$F28,0)</f>
        <v>300</v>
      </c>
      <c r="AL30" s="303">
        <f t="shared" ref="AL30" si="34">IF(AL29=1,$F26/$F27/$F28,0)</f>
        <v>300</v>
      </c>
      <c r="AM30" s="303">
        <f t="shared" ref="AM30" si="35">IF(AM29=1,$F26/$F27/$F28,0)</f>
        <v>300</v>
      </c>
      <c r="AN30" s="303">
        <f t="shared" ref="AN30" si="36">IF(AN29=1,$F26/$F27/$F28,0)</f>
        <v>300</v>
      </c>
      <c r="AO30" s="303">
        <f t="shared" ref="AO30" si="37">IF(AO29=1,$F26/$F27/$F28,0)</f>
        <v>300</v>
      </c>
      <c r="AP30" s="303">
        <f t="shared" ref="AP30" si="38">IF(AP29=1,$F26/$F27/$F28,0)</f>
        <v>300</v>
      </c>
      <c r="AQ30" s="303">
        <f t="shared" ref="AQ30" si="39">IF(AQ29=1,$F26/$F27/$F28,0)</f>
        <v>300</v>
      </c>
      <c r="AR30" s="303">
        <f t="shared" ref="AR30" si="40">IF(AR29=1,$F26/$F27/$F28,0)</f>
        <v>300</v>
      </c>
      <c r="AS30" s="303">
        <f t="shared" ref="AS30" si="41">IF(AS29=1,$F26/$F27/$F28,0)</f>
        <v>300</v>
      </c>
      <c r="AT30" s="303">
        <f t="shared" ref="AT30" si="42">IF(AT29=1,$F26/$F27/$F28,0)</f>
        <v>300</v>
      </c>
      <c r="AU30" s="303">
        <f t="shared" ref="AU30" si="43">IF(AU29=1,$F26/$F27/$F28,0)</f>
        <v>300</v>
      </c>
      <c r="AV30" s="303">
        <f t="shared" ref="AV30" si="44">IF(AV29=1,$F26/$F27/$F28,0)</f>
        <v>300</v>
      </c>
      <c r="AW30" s="303">
        <f t="shared" ref="AW30" si="45">IF(AW29=1,$F26/$F27/$F28,0)</f>
        <v>300</v>
      </c>
      <c r="AX30" s="303">
        <f t="shared" ref="AX30" si="46">IF(AX29=1,$F26/$F27/$F28,0)</f>
        <v>300</v>
      </c>
      <c r="AY30" s="303">
        <f t="shared" ref="AY30" si="47">IF(AY29=1,$F26/$F27/$F28,0)</f>
        <v>300</v>
      </c>
      <c r="AZ30" s="303">
        <f t="shared" ref="AZ30" si="48">IF(AZ29=1,$F26/$F27/$F28,0)</f>
        <v>300</v>
      </c>
      <c r="BA30" s="303">
        <f t="shared" ref="BA30" si="49">IF(BA29=1,$F26/$F27/$F28,0)</f>
        <v>300</v>
      </c>
      <c r="BB30" s="303">
        <f t="shared" ref="BB30" si="50">IF(BB29=1,$F26/$F27/$F28,0)</f>
        <v>300</v>
      </c>
      <c r="BC30" s="303">
        <f t="shared" ref="BC30" si="51">IF(BC29=1,$F26/$F27/$F28,0)</f>
        <v>300</v>
      </c>
      <c r="BD30" s="303">
        <f t="shared" ref="BD30" si="52">IF(BD29=1,$F26/$F27/$F28,0)</f>
        <v>300</v>
      </c>
      <c r="BE30" s="303">
        <f t="shared" ref="BE30" si="53">IF(BE29=1,$F26/$F27/$F28,0)</f>
        <v>300</v>
      </c>
      <c r="BF30" s="303">
        <f t="shared" ref="BF30" si="54">IF(BF29=1,$F26/$F27/$F28,0)</f>
        <v>300</v>
      </c>
      <c r="BG30" s="303">
        <f t="shared" ref="BG30" si="55">IF(BG29=1,$F26/$F27/$F28,0)</f>
        <v>300</v>
      </c>
      <c r="BH30" s="303">
        <f t="shared" ref="BH30" si="56">IF(BH29=1,$F26/$F27/$F28,0)</f>
        <v>300</v>
      </c>
      <c r="BI30" s="303">
        <f t="shared" ref="BI30" si="57">IF(BI29=1,$F26/$F27/$F28,0)</f>
        <v>300</v>
      </c>
      <c r="BJ30" s="303">
        <f t="shared" ref="BJ30" si="58">IF(BJ29=1,$F26/$F27/$F28,0)</f>
        <v>300</v>
      </c>
      <c r="BK30" s="303">
        <f t="shared" ref="BK30" si="59">IF(BK29=1,$F26/$F27/$F28,0)</f>
        <v>300</v>
      </c>
      <c r="BL30" s="303">
        <f t="shared" ref="BL30" si="60">IF(BL29=1,$F26/$F27/$F28,0)</f>
        <v>300</v>
      </c>
      <c r="BM30" s="303">
        <f t="shared" ref="BM30" si="61">IF(BM29=1,$F26/$F27/$F28,0)</f>
        <v>300</v>
      </c>
      <c r="BN30" s="303">
        <f t="shared" ref="BN30" si="62">IF(BN29=1,$F26/$F27/$F28,0)</f>
        <v>300</v>
      </c>
      <c r="BO30" s="303">
        <f t="shared" ref="BO30" si="63">IF(BO29=1,$F26/$F27/$F28,0)</f>
        <v>300</v>
      </c>
      <c r="BP30" s="303">
        <f t="shared" ref="BP30" si="64">IF(BP29=1,$F26/$F27/$F28,0)</f>
        <v>300</v>
      </c>
      <c r="BQ30" s="303">
        <f t="shared" ref="BQ30" si="65">IF(BQ29=1,$F26/$F27/$F28,0)</f>
        <v>300</v>
      </c>
      <c r="BR30" s="303">
        <f t="shared" ref="BR30" si="66">IF(BR29=1,$F26/$F27/$F28,0)</f>
        <v>300</v>
      </c>
      <c r="BS30" s="303">
        <f t="shared" ref="BS30" si="67">IF(BS29=1,$F26/$F27/$F28,0)</f>
        <v>300</v>
      </c>
      <c r="BT30" s="303">
        <f t="shared" ref="BT30" si="68">IF(BT29=1,$F26/$F27/$F28,0)</f>
        <v>300</v>
      </c>
      <c r="BU30" s="303">
        <f t="shared" ref="BU30" si="69">IF(BU29=1,$F26/$F27/$F28,0)</f>
        <v>300</v>
      </c>
      <c r="BV30" s="303">
        <f t="shared" ref="BV30" si="70">IF(BV29=1,$F26/$F27/$F28,0)</f>
        <v>0</v>
      </c>
      <c r="BW30" s="303">
        <f t="shared" ref="BW30" si="71">IF(BW29=1,$F26/$F27/$F28,0)</f>
        <v>0</v>
      </c>
      <c r="BX30" s="303">
        <f t="shared" ref="BX30" si="72">IF(BX29=1,$F26/$F27/$F28,0)</f>
        <v>0</v>
      </c>
      <c r="BY30" s="303">
        <f t="shared" ref="BY30" si="73">IF(BY29=1,$F26/$F27/$F28,0)</f>
        <v>0</v>
      </c>
      <c r="BZ30" s="303">
        <f t="shared" ref="BZ30" si="74">IF(BZ29=1,$F26/$F27/$F28,0)</f>
        <v>0</v>
      </c>
      <c r="CA30" s="303">
        <f t="shared" ref="CA30" si="75">IF(CA29=1,$F26/$F27/$F28,0)</f>
        <v>0</v>
      </c>
      <c r="CB30" s="303">
        <f t="shared" ref="CB30" si="76">IF(CB29=1,$F26/$F27/$F28,0)</f>
        <v>0</v>
      </c>
      <c r="CC30" s="303">
        <f t="shared" ref="CC30" si="77">IF(CC29=1,$F26/$F27/$F28,0)</f>
        <v>0</v>
      </c>
      <c r="CD30" s="303">
        <f t="shared" ref="CD30" si="78">IF(CD29=1,$F26/$F27/$F28,0)</f>
        <v>0</v>
      </c>
      <c r="CE30" s="303">
        <f t="shared" ref="CE30" si="79">IF(CE29=1,$F26/$F27/$F28,0)</f>
        <v>0</v>
      </c>
      <c r="CF30" s="303">
        <f t="shared" ref="CF30" si="80">IF(CF29=1,$F26/$F27/$F28,0)</f>
        <v>0</v>
      </c>
      <c r="CG30" s="303">
        <f t="shared" ref="CG30" si="81">IF(CG29=1,$F26/$F27/$F28,0)</f>
        <v>0</v>
      </c>
      <c r="CH30" s="303">
        <f t="shared" ref="CH30" si="82">IF(CH29=1,$F26/$F27/$F28,0)</f>
        <v>0</v>
      </c>
      <c r="CI30" s="303">
        <f t="shared" ref="CI30" si="83">IF(CI29=1,$F26/$F27/$F28,0)</f>
        <v>0</v>
      </c>
      <c r="CJ30" s="303">
        <f t="shared" ref="CJ30" si="84">IF(CJ29=1,$F26/$F27/$F28,0)</f>
        <v>0</v>
      </c>
      <c r="CK30" s="303">
        <f t="shared" ref="CK30" si="85">IF(CK29=1,$F26/$F27/$F28,0)</f>
        <v>0</v>
      </c>
      <c r="CL30" s="303">
        <f t="shared" ref="CL30" si="86">IF(CL29=1,$F26/$F27/$F28,0)</f>
        <v>0</v>
      </c>
      <c r="CM30" s="303">
        <f t="shared" ref="CM30" si="87">IF(CM29=1,$F26/$F27/$F28,0)</f>
        <v>0</v>
      </c>
      <c r="CN30" s="303">
        <f t="shared" ref="CN30" si="88">IF(CN29=1,$F26/$F27/$F28,0)</f>
        <v>0</v>
      </c>
      <c r="CO30" s="303">
        <f t="shared" ref="CO30" si="89">IF(CO29=1,$F26/$F27/$F28,0)</f>
        <v>0</v>
      </c>
      <c r="CP30" s="303">
        <f t="shared" ref="CP30" si="90">IF(CP29=1,$F26/$F27/$F28,0)</f>
        <v>0</v>
      </c>
      <c r="CQ30" s="303">
        <f t="shared" ref="CQ30" si="91">IF(CQ29=1,$F26/$F27/$F28,0)</f>
        <v>0</v>
      </c>
      <c r="CR30" s="303">
        <f t="shared" ref="CR30" si="92">IF(CR29=1,$F26/$F27/$F28,0)</f>
        <v>0</v>
      </c>
      <c r="CS30" s="303">
        <f t="shared" ref="CS30" si="93">IF(CS29=1,$F26/$F27/$F28,0)</f>
        <v>0</v>
      </c>
      <c r="CT30" s="303">
        <f t="shared" ref="CT30" si="94">IF(CT29=1,$F26/$F27/$F28,0)</f>
        <v>0</v>
      </c>
      <c r="CU30" s="303">
        <f t="shared" ref="CU30" si="95">IF(CU29=1,$F26/$F27/$F28,0)</f>
        <v>0</v>
      </c>
      <c r="CV30" s="303">
        <f t="shared" ref="CV30" si="96">IF(CV29=1,$F26/$F27/$F28,0)</f>
        <v>0</v>
      </c>
      <c r="CW30" s="303">
        <f t="shared" ref="CW30" si="97">IF(CW29=1,$F26/$F27/$F28,0)</f>
        <v>0</v>
      </c>
      <c r="CX30" s="303">
        <f t="shared" ref="CX30" si="98">IF(CX29=1,$F26/$F27/$F28,0)</f>
        <v>0</v>
      </c>
      <c r="CY30" s="303">
        <f t="shared" ref="CY30" si="99">IF(CY29=1,$F26/$F27/$F28,0)</f>
        <v>0</v>
      </c>
      <c r="CZ30" s="303">
        <f t="shared" ref="CZ30" si="100">IF(CZ29=1,$F26/$F27/$F28,0)</f>
        <v>0</v>
      </c>
      <c r="DA30" s="303">
        <f t="shared" ref="DA30" si="101">IF(DA29=1,$F26/$F27/$F28,0)</f>
        <v>0</v>
      </c>
      <c r="DB30" s="303">
        <f t="shared" ref="DB30" si="102">IF(DB29=1,$F26/$F27/$F28,0)</f>
        <v>0</v>
      </c>
      <c r="DC30" s="303">
        <f t="shared" ref="DC30" si="103">IF(DC29=1,$F26/$F27/$F28,0)</f>
        <v>0</v>
      </c>
      <c r="DD30" s="303">
        <f t="shared" ref="DD30" si="104">IF(DD29=1,$F26/$F27/$F28,0)</f>
        <v>0</v>
      </c>
      <c r="DE30" s="303">
        <f t="shared" ref="DE30" si="105">IF(DE29=1,$F26/$F27/$F28,0)</f>
        <v>0</v>
      </c>
      <c r="DF30" s="303">
        <f t="shared" ref="DF30" si="106">IF(DF29=1,$F26/$F27/$F28,0)</f>
        <v>0</v>
      </c>
      <c r="DG30" s="303">
        <f t="shared" ref="DG30" si="107">IF(DG29=1,$F26/$F27/$F28,0)</f>
        <v>0</v>
      </c>
      <c r="DH30" s="303">
        <f t="shared" ref="DH30" si="108">IF(DH29=1,$F26/$F27/$F28,0)</f>
        <v>0</v>
      </c>
      <c r="DI30" s="303">
        <f t="shared" ref="DI30" si="109">IF(DI29=1,$F26/$F27/$F28,0)</f>
        <v>0</v>
      </c>
      <c r="DJ30" s="303">
        <f t="shared" ref="DJ30" si="110">IF(DJ29=1,$F26/$F27/$F28,0)</f>
        <v>0</v>
      </c>
    </row>
    <row r="31" spans="1:114" s="375" customFormat="1" ht="14.4" x14ac:dyDescent="0.25">
      <c r="A31" s="287"/>
      <c r="B31" s="287"/>
      <c r="C31" s="288"/>
      <c r="D31" s="289"/>
      <c r="E31" s="373" t="str">
        <f xml:space="preserve"> LEFT(E30, LEN(E30) - 4)</f>
        <v>Subbordinated Debt repayment plan</v>
      </c>
      <c r="F31" s="373"/>
      <c r="G31" s="374" t="s">
        <v>57</v>
      </c>
      <c r="H31" s="373">
        <f xml:space="preserve"> SUM(J31:BB31)</f>
        <v>-6300</v>
      </c>
      <c r="I31" s="373"/>
      <c r="J31" s="373">
        <f t="shared" ref="J31:BU31" si="111" xml:space="preserve"> -1 * J30</f>
        <v>0</v>
      </c>
      <c r="K31" s="373">
        <f t="shared" si="111"/>
        <v>0</v>
      </c>
      <c r="L31" s="373">
        <f t="shared" si="111"/>
        <v>0</v>
      </c>
      <c r="M31" s="373">
        <f t="shared" si="111"/>
        <v>0</v>
      </c>
      <c r="N31" s="373">
        <f t="shared" si="111"/>
        <v>0</v>
      </c>
      <c r="O31" s="373">
        <f t="shared" si="111"/>
        <v>0</v>
      </c>
      <c r="P31" s="373">
        <f t="shared" si="111"/>
        <v>0</v>
      </c>
      <c r="Q31" s="373">
        <f t="shared" si="111"/>
        <v>0</v>
      </c>
      <c r="R31" s="373">
        <f t="shared" si="111"/>
        <v>0</v>
      </c>
      <c r="S31" s="373">
        <f t="shared" si="111"/>
        <v>0</v>
      </c>
      <c r="T31" s="373">
        <f t="shared" si="111"/>
        <v>0</v>
      </c>
      <c r="U31" s="373">
        <f t="shared" si="111"/>
        <v>0</v>
      </c>
      <c r="V31" s="373">
        <f t="shared" si="111"/>
        <v>0</v>
      </c>
      <c r="W31" s="373">
        <f t="shared" si="111"/>
        <v>0</v>
      </c>
      <c r="X31" s="373">
        <f t="shared" si="111"/>
        <v>0</v>
      </c>
      <c r="Y31" s="373">
        <f t="shared" si="111"/>
        <v>0</v>
      </c>
      <c r="Z31" s="373">
        <f t="shared" si="111"/>
        <v>0</v>
      </c>
      <c r="AA31" s="373">
        <f t="shared" si="111"/>
        <v>0</v>
      </c>
      <c r="AB31" s="373">
        <f t="shared" si="111"/>
        <v>0</v>
      </c>
      <c r="AC31" s="373">
        <f t="shared" si="111"/>
        <v>0</v>
      </c>
      <c r="AD31" s="373">
        <f t="shared" si="111"/>
        <v>0</v>
      </c>
      <c r="AE31" s="373">
        <f t="shared" si="111"/>
        <v>0</v>
      </c>
      <c r="AF31" s="373">
        <f t="shared" si="111"/>
        <v>0</v>
      </c>
      <c r="AG31" s="373">
        <f t="shared" si="111"/>
        <v>0</v>
      </c>
      <c r="AH31" s="373">
        <f t="shared" si="111"/>
        <v>-300</v>
      </c>
      <c r="AI31" s="373">
        <f t="shared" si="111"/>
        <v>-300</v>
      </c>
      <c r="AJ31" s="373">
        <f t="shared" si="111"/>
        <v>-300</v>
      </c>
      <c r="AK31" s="373">
        <f t="shared" si="111"/>
        <v>-300</v>
      </c>
      <c r="AL31" s="373">
        <f t="shared" si="111"/>
        <v>-300</v>
      </c>
      <c r="AM31" s="373">
        <f t="shared" si="111"/>
        <v>-300</v>
      </c>
      <c r="AN31" s="373">
        <f t="shared" si="111"/>
        <v>-300</v>
      </c>
      <c r="AO31" s="373">
        <f t="shared" si="111"/>
        <v>-300</v>
      </c>
      <c r="AP31" s="373">
        <f t="shared" si="111"/>
        <v>-300</v>
      </c>
      <c r="AQ31" s="373">
        <f t="shared" si="111"/>
        <v>-300</v>
      </c>
      <c r="AR31" s="373">
        <f t="shared" si="111"/>
        <v>-300</v>
      </c>
      <c r="AS31" s="373">
        <f t="shared" si="111"/>
        <v>-300</v>
      </c>
      <c r="AT31" s="373">
        <f t="shared" si="111"/>
        <v>-300</v>
      </c>
      <c r="AU31" s="373">
        <f t="shared" si="111"/>
        <v>-300</v>
      </c>
      <c r="AV31" s="373">
        <f t="shared" si="111"/>
        <v>-300</v>
      </c>
      <c r="AW31" s="373">
        <f t="shared" si="111"/>
        <v>-300</v>
      </c>
      <c r="AX31" s="373">
        <f t="shared" si="111"/>
        <v>-300</v>
      </c>
      <c r="AY31" s="373">
        <f t="shared" si="111"/>
        <v>-300</v>
      </c>
      <c r="AZ31" s="373">
        <f t="shared" si="111"/>
        <v>-300</v>
      </c>
      <c r="BA31" s="373">
        <f t="shared" si="111"/>
        <v>-300</v>
      </c>
      <c r="BB31" s="373">
        <f t="shared" si="111"/>
        <v>-300</v>
      </c>
      <c r="BC31" s="373">
        <f t="shared" si="111"/>
        <v>-300</v>
      </c>
      <c r="BD31" s="373">
        <f t="shared" si="111"/>
        <v>-300</v>
      </c>
      <c r="BE31" s="373">
        <f t="shared" si="111"/>
        <v>-300</v>
      </c>
      <c r="BF31" s="373">
        <f t="shared" si="111"/>
        <v>-300</v>
      </c>
      <c r="BG31" s="373">
        <f t="shared" si="111"/>
        <v>-300</v>
      </c>
      <c r="BH31" s="373">
        <f t="shared" si="111"/>
        <v>-300</v>
      </c>
      <c r="BI31" s="373">
        <f t="shared" si="111"/>
        <v>-300</v>
      </c>
      <c r="BJ31" s="373">
        <f t="shared" si="111"/>
        <v>-300</v>
      </c>
      <c r="BK31" s="373">
        <f t="shared" si="111"/>
        <v>-300</v>
      </c>
      <c r="BL31" s="373">
        <f t="shared" si="111"/>
        <v>-300</v>
      </c>
      <c r="BM31" s="373">
        <f t="shared" si="111"/>
        <v>-300</v>
      </c>
      <c r="BN31" s="373">
        <f t="shared" si="111"/>
        <v>-300</v>
      </c>
      <c r="BO31" s="373">
        <f t="shared" si="111"/>
        <v>-300</v>
      </c>
      <c r="BP31" s="373">
        <f t="shared" si="111"/>
        <v>-300</v>
      </c>
      <c r="BQ31" s="373">
        <f t="shared" si="111"/>
        <v>-300</v>
      </c>
      <c r="BR31" s="373">
        <f t="shared" si="111"/>
        <v>-300</v>
      </c>
      <c r="BS31" s="373">
        <f t="shared" si="111"/>
        <v>-300</v>
      </c>
      <c r="BT31" s="373">
        <f t="shared" si="111"/>
        <v>-300</v>
      </c>
      <c r="BU31" s="373">
        <f t="shared" si="111"/>
        <v>-300</v>
      </c>
      <c r="BV31" s="373">
        <f t="shared" ref="BV31:EC31" si="112" xml:space="preserve"> -1 * BV30</f>
        <v>0</v>
      </c>
      <c r="BW31" s="373">
        <f t="shared" si="112"/>
        <v>0</v>
      </c>
      <c r="BX31" s="373">
        <f t="shared" si="112"/>
        <v>0</v>
      </c>
      <c r="BY31" s="373">
        <f t="shared" si="112"/>
        <v>0</v>
      </c>
      <c r="BZ31" s="373">
        <f t="shared" si="112"/>
        <v>0</v>
      </c>
      <c r="CA31" s="373">
        <f t="shared" si="112"/>
        <v>0</v>
      </c>
      <c r="CB31" s="373">
        <f t="shared" si="112"/>
        <v>0</v>
      </c>
      <c r="CC31" s="373">
        <f t="shared" si="112"/>
        <v>0</v>
      </c>
      <c r="CD31" s="373">
        <f t="shared" si="112"/>
        <v>0</v>
      </c>
      <c r="CE31" s="373">
        <f t="shared" si="112"/>
        <v>0</v>
      </c>
      <c r="CF31" s="373">
        <f t="shared" si="112"/>
        <v>0</v>
      </c>
      <c r="CG31" s="373">
        <f t="shared" si="112"/>
        <v>0</v>
      </c>
      <c r="CH31" s="373">
        <f t="shared" si="112"/>
        <v>0</v>
      </c>
      <c r="CI31" s="373">
        <f t="shared" si="112"/>
        <v>0</v>
      </c>
      <c r="CJ31" s="373">
        <f t="shared" si="112"/>
        <v>0</v>
      </c>
      <c r="CK31" s="373">
        <f t="shared" si="112"/>
        <v>0</v>
      </c>
      <c r="CL31" s="373">
        <f t="shared" si="112"/>
        <v>0</v>
      </c>
      <c r="CM31" s="373">
        <f t="shared" si="112"/>
        <v>0</v>
      </c>
      <c r="CN31" s="373">
        <f t="shared" si="112"/>
        <v>0</v>
      </c>
      <c r="CO31" s="373">
        <f t="shared" si="112"/>
        <v>0</v>
      </c>
      <c r="CP31" s="373">
        <f t="shared" si="112"/>
        <v>0</v>
      </c>
      <c r="CQ31" s="373">
        <f t="shared" si="112"/>
        <v>0</v>
      </c>
      <c r="CR31" s="373">
        <f t="shared" si="112"/>
        <v>0</v>
      </c>
      <c r="CS31" s="373">
        <f t="shared" si="112"/>
        <v>0</v>
      </c>
      <c r="CT31" s="373">
        <f t="shared" si="112"/>
        <v>0</v>
      </c>
      <c r="CU31" s="373">
        <f t="shared" si="112"/>
        <v>0</v>
      </c>
      <c r="CV31" s="373">
        <f t="shared" si="112"/>
        <v>0</v>
      </c>
      <c r="CW31" s="373">
        <f t="shared" si="112"/>
        <v>0</v>
      </c>
      <c r="CX31" s="373">
        <f t="shared" si="112"/>
        <v>0</v>
      </c>
      <c r="CY31" s="373">
        <f t="shared" si="112"/>
        <v>0</v>
      </c>
      <c r="CZ31" s="373">
        <f t="shared" si="112"/>
        <v>0</v>
      </c>
      <c r="DA31" s="373">
        <f t="shared" si="112"/>
        <v>0</v>
      </c>
      <c r="DB31" s="373">
        <f t="shared" si="112"/>
        <v>0</v>
      </c>
      <c r="DC31" s="373">
        <f t="shared" si="112"/>
        <v>0</v>
      </c>
      <c r="DD31" s="373">
        <f t="shared" si="112"/>
        <v>0</v>
      </c>
      <c r="DE31" s="373">
        <f t="shared" si="112"/>
        <v>0</v>
      </c>
      <c r="DF31" s="373">
        <f t="shared" si="112"/>
        <v>0</v>
      </c>
      <c r="DG31" s="373">
        <f t="shared" si="112"/>
        <v>0</v>
      </c>
      <c r="DH31" s="373">
        <f t="shared" si="112"/>
        <v>0</v>
      </c>
      <c r="DI31" s="373">
        <f t="shared" si="112"/>
        <v>0</v>
      </c>
      <c r="DJ31" s="373">
        <f t="shared" si="112"/>
        <v>0</v>
      </c>
    </row>
    <row r="33" spans="1:114" ht="14.4" x14ac:dyDescent="0.25">
      <c r="A33" s="19" t="s">
        <v>329</v>
      </c>
      <c r="B33" s="19"/>
      <c r="C33" s="20"/>
      <c r="D33" s="22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H33" s="38"/>
      <c r="CI33" s="38"/>
      <c r="CJ33" s="38"/>
      <c r="CK33" s="38"/>
      <c r="CL33" s="38"/>
      <c r="CM33" s="38"/>
      <c r="CN33" s="38"/>
      <c r="CO33" s="38"/>
      <c r="CP33" s="38"/>
      <c r="CQ33" s="38"/>
      <c r="CR33" s="38"/>
      <c r="CS33" s="38"/>
      <c r="CT33" s="38"/>
      <c r="CU33" s="38"/>
      <c r="CV33" s="38"/>
      <c r="CW33" s="38"/>
      <c r="CX33" s="38"/>
      <c r="CY33" s="38"/>
      <c r="CZ33" s="38"/>
      <c r="DA33" s="38"/>
      <c r="DB33" s="38"/>
      <c r="DC33" s="38"/>
      <c r="DD33" s="38"/>
      <c r="DE33" s="38"/>
      <c r="DF33" s="38"/>
      <c r="DG33" s="38"/>
      <c r="DH33" s="38"/>
      <c r="DI33" s="38"/>
      <c r="DJ33" s="38"/>
    </row>
    <row r="34" spans="1:114" ht="14.4" x14ac:dyDescent="0.25">
      <c r="A34" s="19"/>
      <c r="B34" s="19"/>
      <c r="C34" s="20"/>
      <c r="D34" s="22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38"/>
      <c r="CK34" s="38"/>
      <c r="CL34" s="38"/>
      <c r="CM34" s="38"/>
      <c r="CN34" s="38"/>
      <c r="CO34" s="38"/>
      <c r="CP34" s="38"/>
      <c r="CQ34" s="38"/>
      <c r="CR34" s="38"/>
      <c r="CS34" s="38"/>
      <c r="CT34" s="38"/>
      <c r="CU34" s="38"/>
      <c r="CV34" s="38"/>
      <c r="CW34" s="38"/>
      <c r="CX34" s="38"/>
      <c r="CY34" s="38"/>
      <c r="CZ34" s="38"/>
      <c r="DA34" s="38"/>
      <c r="DB34" s="38"/>
      <c r="DC34" s="38"/>
      <c r="DD34" s="38"/>
      <c r="DE34" s="38"/>
      <c r="DF34" s="38"/>
      <c r="DG34" s="38"/>
      <c r="DH34" s="38"/>
      <c r="DI34" s="38"/>
      <c r="DJ34" s="38"/>
    </row>
    <row r="35" spans="1:114" ht="14.4" x14ac:dyDescent="0.25">
      <c r="A35" s="129"/>
      <c r="B35" s="129"/>
      <c r="C35" s="130"/>
      <c r="D35" s="131"/>
      <c r="E35" s="387" t="str">
        <f xml:space="preserve"> E$9</f>
        <v>Snr Debt Initial Balance</v>
      </c>
      <c r="F35" s="387">
        <f xml:space="preserve"> F$9</f>
        <v>108500</v>
      </c>
      <c r="G35" s="387" t="str">
        <f xml:space="preserve"> G$9</f>
        <v>$ 000s</v>
      </c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131"/>
      <c r="W35" s="131"/>
      <c r="X35" s="131"/>
      <c r="Y35" s="131"/>
      <c r="Z35" s="131"/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1"/>
      <c r="AP35" s="131"/>
      <c r="AQ35" s="131"/>
      <c r="AR35" s="131"/>
      <c r="AS35" s="131"/>
      <c r="AT35" s="131"/>
      <c r="AU35" s="131"/>
      <c r="AV35" s="131"/>
      <c r="AW35" s="131"/>
      <c r="AX35" s="131"/>
      <c r="AY35" s="131"/>
      <c r="AZ35" s="131"/>
      <c r="BA35" s="131"/>
      <c r="BB35" s="131"/>
      <c r="BC35" s="131"/>
      <c r="BD35" s="131"/>
      <c r="BE35" s="131"/>
      <c r="BF35" s="131"/>
      <c r="BG35" s="131"/>
      <c r="BH35" s="131"/>
      <c r="BI35" s="131"/>
      <c r="BJ35" s="131"/>
      <c r="BK35" s="131"/>
      <c r="BL35" s="131"/>
      <c r="BM35" s="131"/>
      <c r="BN35" s="131"/>
      <c r="BO35" s="131"/>
      <c r="BP35" s="131"/>
      <c r="BQ35" s="131"/>
      <c r="BR35" s="131"/>
      <c r="BS35" s="131"/>
      <c r="BT35" s="131"/>
      <c r="BU35" s="131"/>
      <c r="BV35" s="131"/>
      <c r="BW35" s="131"/>
      <c r="BX35" s="131"/>
      <c r="BY35" s="131"/>
      <c r="BZ35" s="131"/>
      <c r="CA35" s="131"/>
      <c r="CB35" s="131"/>
      <c r="CC35" s="131"/>
      <c r="CD35" s="131"/>
      <c r="CE35" s="131"/>
      <c r="CF35" s="131"/>
      <c r="CG35" s="131"/>
      <c r="CH35" s="131"/>
      <c r="CI35" s="131"/>
      <c r="CJ35" s="131"/>
      <c r="CK35" s="131"/>
      <c r="CL35" s="131"/>
      <c r="CM35" s="131"/>
      <c r="CN35" s="131"/>
      <c r="CO35" s="131"/>
      <c r="CP35" s="131"/>
      <c r="CQ35" s="131"/>
      <c r="CR35" s="131"/>
      <c r="CS35" s="131"/>
      <c r="CT35" s="131"/>
      <c r="CU35" s="131"/>
      <c r="CV35" s="131"/>
      <c r="CW35" s="131"/>
      <c r="CX35" s="131"/>
      <c r="CY35" s="131"/>
      <c r="CZ35" s="131"/>
      <c r="DA35" s="131"/>
      <c r="DB35" s="131"/>
      <c r="DC35" s="131"/>
      <c r="DD35" s="131"/>
      <c r="DE35" s="131"/>
      <c r="DF35" s="131"/>
      <c r="DG35" s="131"/>
      <c r="DH35" s="131"/>
      <c r="DI35" s="131"/>
      <c r="DJ35" s="131"/>
    </row>
    <row r="36" spans="1:114" s="118" customFormat="1" ht="14.4" x14ac:dyDescent="0.25">
      <c r="A36" s="7"/>
      <c r="B36" s="7"/>
      <c r="C36" s="8"/>
      <c r="D36" s="10"/>
      <c r="E36" s="279" t="str">
        <f>Time!E$34</f>
        <v>Acquisition / initial balance date flag</v>
      </c>
      <c r="F36" s="279">
        <f>Time!F$34</f>
        <v>0</v>
      </c>
      <c r="G36" s="279" t="str">
        <f>Time!G$34</f>
        <v>flag</v>
      </c>
      <c r="H36" s="279">
        <f>Time!H$34</f>
        <v>1</v>
      </c>
      <c r="I36" s="279">
        <f>Time!I$34</f>
        <v>0</v>
      </c>
      <c r="J36" s="279">
        <f>Time!J$34</f>
        <v>0</v>
      </c>
      <c r="K36" s="279">
        <f>Time!K$34</f>
        <v>1</v>
      </c>
      <c r="L36" s="279">
        <f>Time!L$34</f>
        <v>0</v>
      </c>
      <c r="M36" s="279">
        <f>Time!M$34</f>
        <v>0</v>
      </c>
      <c r="N36" s="279">
        <f>Time!N$34</f>
        <v>0</v>
      </c>
      <c r="O36" s="279">
        <f>Time!O$34</f>
        <v>0</v>
      </c>
      <c r="P36" s="279">
        <f>Time!P$34</f>
        <v>0</v>
      </c>
      <c r="Q36" s="279">
        <f>Time!Q$34</f>
        <v>0</v>
      </c>
      <c r="R36" s="279">
        <f>Time!R$34</f>
        <v>0</v>
      </c>
      <c r="S36" s="279">
        <f>Time!S$34</f>
        <v>0</v>
      </c>
      <c r="T36" s="279">
        <f>Time!T$34</f>
        <v>0</v>
      </c>
      <c r="U36" s="279">
        <f>Time!U$34</f>
        <v>0</v>
      </c>
      <c r="V36" s="279">
        <f>Time!V$34</f>
        <v>0</v>
      </c>
      <c r="W36" s="279">
        <f>Time!W$34</f>
        <v>0</v>
      </c>
      <c r="X36" s="279">
        <f>Time!X$34</f>
        <v>0</v>
      </c>
      <c r="Y36" s="279">
        <f>Time!Y$34</f>
        <v>0</v>
      </c>
      <c r="Z36" s="279">
        <f>Time!Z$34</f>
        <v>0</v>
      </c>
      <c r="AA36" s="279">
        <f>Time!AA$34</f>
        <v>0</v>
      </c>
      <c r="AB36" s="279">
        <f>Time!AB$34</f>
        <v>0</v>
      </c>
      <c r="AC36" s="279">
        <f>Time!AC$34</f>
        <v>0</v>
      </c>
      <c r="AD36" s="279">
        <f>Time!AD$34</f>
        <v>0</v>
      </c>
      <c r="AE36" s="279">
        <f>Time!AE$34</f>
        <v>0</v>
      </c>
      <c r="AF36" s="279">
        <f>Time!AF$34</f>
        <v>0</v>
      </c>
      <c r="AG36" s="279">
        <f>Time!AG$34</f>
        <v>0</v>
      </c>
      <c r="AH36" s="279">
        <f>Time!AH$34</f>
        <v>0</v>
      </c>
      <c r="AI36" s="279">
        <f>Time!AI$34</f>
        <v>0</v>
      </c>
      <c r="AJ36" s="279">
        <f>Time!AJ$34</f>
        <v>0</v>
      </c>
      <c r="AK36" s="279">
        <f>Time!AK$34</f>
        <v>0</v>
      </c>
      <c r="AL36" s="279">
        <f>Time!AL$34</f>
        <v>0</v>
      </c>
      <c r="AM36" s="279">
        <f>Time!AM$34</f>
        <v>0</v>
      </c>
      <c r="AN36" s="279">
        <f>Time!AN$34</f>
        <v>0</v>
      </c>
      <c r="AO36" s="279">
        <f>Time!AO$34</f>
        <v>0</v>
      </c>
      <c r="AP36" s="279">
        <f>Time!AP$34</f>
        <v>0</v>
      </c>
      <c r="AQ36" s="279">
        <f>Time!AQ$34</f>
        <v>0</v>
      </c>
      <c r="AR36" s="279">
        <f>Time!AR$34</f>
        <v>0</v>
      </c>
      <c r="AS36" s="279">
        <f>Time!AS$34</f>
        <v>0</v>
      </c>
      <c r="AT36" s="279">
        <f>Time!AT$34</f>
        <v>0</v>
      </c>
      <c r="AU36" s="279">
        <f>Time!AU$34</f>
        <v>0</v>
      </c>
      <c r="AV36" s="279">
        <f>Time!AV$34</f>
        <v>0</v>
      </c>
      <c r="AW36" s="279">
        <f>Time!AW$34</f>
        <v>0</v>
      </c>
      <c r="AX36" s="279">
        <f>Time!AX$34</f>
        <v>0</v>
      </c>
      <c r="AY36" s="279">
        <f>Time!AY$34</f>
        <v>0</v>
      </c>
      <c r="AZ36" s="279">
        <f>Time!AZ$34</f>
        <v>0</v>
      </c>
      <c r="BA36" s="279">
        <f>Time!BA$34</f>
        <v>0</v>
      </c>
      <c r="BB36" s="279">
        <f>Time!BB$34</f>
        <v>0</v>
      </c>
      <c r="BC36" s="279">
        <f>Time!BC$34</f>
        <v>0</v>
      </c>
      <c r="BD36" s="279">
        <f>Time!BD$34</f>
        <v>0</v>
      </c>
      <c r="BE36" s="279">
        <f>Time!BE$34</f>
        <v>0</v>
      </c>
      <c r="BF36" s="279">
        <f>Time!BF$34</f>
        <v>0</v>
      </c>
      <c r="BG36" s="279">
        <f>Time!BG$34</f>
        <v>0</v>
      </c>
      <c r="BH36" s="279">
        <f>Time!BH$34</f>
        <v>0</v>
      </c>
      <c r="BI36" s="279">
        <f>Time!BI$34</f>
        <v>0</v>
      </c>
      <c r="BJ36" s="279">
        <f>Time!BJ$34</f>
        <v>0</v>
      </c>
      <c r="BK36" s="279">
        <f>Time!BK$34</f>
        <v>0</v>
      </c>
      <c r="BL36" s="279">
        <f>Time!BL$34</f>
        <v>0</v>
      </c>
      <c r="BM36" s="279">
        <f>Time!BM$34</f>
        <v>0</v>
      </c>
      <c r="BN36" s="279">
        <f>Time!BN$34</f>
        <v>0</v>
      </c>
      <c r="BO36" s="279">
        <f>Time!BO$34</f>
        <v>0</v>
      </c>
      <c r="BP36" s="279">
        <f>Time!BP$34</f>
        <v>0</v>
      </c>
      <c r="BQ36" s="279">
        <f>Time!BQ$34</f>
        <v>0</v>
      </c>
      <c r="BR36" s="279">
        <f>Time!BR$34</f>
        <v>0</v>
      </c>
      <c r="BS36" s="279">
        <f>Time!BS$34</f>
        <v>0</v>
      </c>
      <c r="BT36" s="279">
        <f>Time!BT$34</f>
        <v>0</v>
      </c>
      <c r="BU36" s="279">
        <f>Time!BU$34</f>
        <v>0</v>
      </c>
      <c r="BV36" s="279">
        <f>Time!BV$34</f>
        <v>0</v>
      </c>
      <c r="BW36" s="279">
        <f>Time!BW$34</f>
        <v>0</v>
      </c>
      <c r="BX36" s="279">
        <f>Time!BX$34</f>
        <v>0</v>
      </c>
      <c r="BY36" s="279">
        <f>Time!BY$34</f>
        <v>0</v>
      </c>
      <c r="BZ36" s="279">
        <f>Time!BZ$34</f>
        <v>0</v>
      </c>
      <c r="CA36" s="279">
        <f>Time!CA$34</f>
        <v>0</v>
      </c>
      <c r="CB36" s="279">
        <f>Time!CB$34</f>
        <v>0</v>
      </c>
      <c r="CC36" s="279">
        <f>Time!CC$34</f>
        <v>0</v>
      </c>
      <c r="CD36" s="279">
        <f>Time!CD$34</f>
        <v>0</v>
      </c>
      <c r="CE36" s="279">
        <f>Time!CE$34</f>
        <v>0</v>
      </c>
      <c r="CF36" s="279">
        <f>Time!CF$34</f>
        <v>0</v>
      </c>
      <c r="CG36" s="279">
        <f>Time!CG$34</f>
        <v>0</v>
      </c>
      <c r="CH36" s="279">
        <f>Time!CH$34</f>
        <v>0</v>
      </c>
      <c r="CI36" s="279">
        <f>Time!CI$34</f>
        <v>0</v>
      </c>
      <c r="CJ36" s="279">
        <f>Time!CJ$34</f>
        <v>0</v>
      </c>
      <c r="CK36" s="279">
        <f>Time!CK$34</f>
        <v>0</v>
      </c>
      <c r="CL36" s="279">
        <f>Time!CL$34</f>
        <v>0</v>
      </c>
      <c r="CM36" s="279">
        <f>Time!CM$34</f>
        <v>0</v>
      </c>
      <c r="CN36" s="279">
        <f>Time!CN$34</f>
        <v>0</v>
      </c>
      <c r="CO36" s="279">
        <f>Time!CO$34</f>
        <v>0</v>
      </c>
      <c r="CP36" s="279">
        <f>Time!CP$34</f>
        <v>0</v>
      </c>
      <c r="CQ36" s="279">
        <f>Time!CQ$34</f>
        <v>0</v>
      </c>
      <c r="CR36" s="279">
        <f>Time!CR$34</f>
        <v>0</v>
      </c>
      <c r="CS36" s="279">
        <f>Time!CS$34</f>
        <v>0</v>
      </c>
      <c r="CT36" s="279">
        <f>Time!CT$34</f>
        <v>0</v>
      </c>
      <c r="CU36" s="279">
        <f>Time!CU$34</f>
        <v>0</v>
      </c>
      <c r="CV36" s="279">
        <f>Time!CV$34</f>
        <v>0</v>
      </c>
      <c r="CW36" s="279">
        <f>Time!CW$34</f>
        <v>0</v>
      </c>
      <c r="CX36" s="279">
        <f>Time!CX$34</f>
        <v>0</v>
      </c>
      <c r="CY36" s="279">
        <f>Time!CY$34</f>
        <v>0</v>
      </c>
      <c r="CZ36" s="279">
        <f>Time!CZ$34</f>
        <v>0</v>
      </c>
      <c r="DA36" s="279">
        <f>Time!DA$34</f>
        <v>0</v>
      </c>
      <c r="DB36" s="279">
        <f>Time!DB$34</f>
        <v>0</v>
      </c>
      <c r="DC36" s="279">
        <f>Time!DC$34</f>
        <v>0</v>
      </c>
      <c r="DD36" s="279">
        <f>Time!DD$34</f>
        <v>0</v>
      </c>
      <c r="DE36" s="279">
        <f>Time!DE$34</f>
        <v>0</v>
      </c>
      <c r="DF36" s="279">
        <f>Time!DF$34</f>
        <v>0</v>
      </c>
      <c r="DG36" s="279">
        <f>Time!DG$34</f>
        <v>0</v>
      </c>
      <c r="DH36" s="279">
        <f>Time!DH$34</f>
        <v>0</v>
      </c>
      <c r="DI36" s="279">
        <f>Time!DI$34</f>
        <v>0</v>
      </c>
      <c r="DJ36" s="279">
        <f>Time!DJ$34</f>
        <v>0</v>
      </c>
    </row>
    <row r="37" spans="1:114" ht="14.4" x14ac:dyDescent="0.25">
      <c r="A37" s="7"/>
      <c r="B37" s="7"/>
      <c r="C37" s="8"/>
      <c r="D37" s="10"/>
      <c r="E37" s="10" t="s">
        <v>331</v>
      </c>
      <c r="F37" s="10"/>
      <c r="G37" s="10" t="s">
        <v>57</v>
      </c>
      <c r="H37" s="10"/>
      <c r="I37" s="10"/>
      <c r="J37" s="10">
        <f t="shared" ref="J37" si="113" xml:space="preserve"> I40</f>
        <v>0</v>
      </c>
      <c r="K37" s="10">
        <f t="shared" ref="K37" si="114" xml:space="preserve"> J40</f>
        <v>0</v>
      </c>
      <c r="L37" s="10">
        <f t="shared" ref="L37" si="115" xml:space="preserve"> K40</f>
        <v>108500</v>
      </c>
      <c r="M37" s="10">
        <f t="shared" ref="M37" si="116" xml:space="preserve"> L40</f>
        <v>106691.66666666667</v>
      </c>
      <c r="N37" s="10">
        <f t="shared" ref="N37" si="117" xml:space="preserve"> M40</f>
        <v>104883.33333333334</v>
      </c>
      <c r="O37" s="10">
        <f t="shared" ref="O37" si="118" xml:space="preserve"> N40</f>
        <v>103075.00000000001</v>
      </c>
      <c r="P37" s="10">
        <f t="shared" ref="P37" si="119" xml:space="preserve"> O40</f>
        <v>101266.66666666669</v>
      </c>
      <c r="Q37" s="10">
        <f t="shared" ref="Q37" si="120" xml:space="preserve"> P40</f>
        <v>99458.333333333358</v>
      </c>
      <c r="R37" s="10">
        <f t="shared" ref="R37" si="121" xml:space="preserve"> Q40</f>
        <v>97650.000000000029</v>
      </c>
      <c r="S37" s="10">
        <f t="shared" ref="S37" si="122" xml:space="preserve"> R40</f>
        <v>95841.666666666701</v>
      </c>
      <c r="T37" s="10">
        <f t="shared" ref="T37" si="123" xml:space="preserve"> S40</f>
        <v>94033.333333333372</v>
      </c>
      <c r="U37" s="10">
        <f t="shared" ref="U37" si="124" xml:space="preserve"> T40</f>
        <v>92225.000000000044</v>
      </c>
      <c r="V37" s="10">
        <f t="shared" ref="V37" si="125" xml:space="preserve"> U40</f>
        <v>90416.666666666715</v>
      </c>
      <c r="W37" s="10">
        <f t="shared" ref="W37" si="126" xml:space="preserve"> V40</f>
        <v>88608.333333333387</v>
      </c>
      <c r="X37" s="10">
        <f t="shared" ref="X37" si="127" xml:space="preserve"> W40</f>
        <v>86800.000000000058</v>
      </c>
      <c r="Y37" s="10">
        <f t="shared" ref="Y37" si="128" xml:space="preserve"> X40</f>
        <v>84991.66666666673</v>
      </c>
      <c r="Z37" s="10">
        <f t="shared" ref="Z37" si="129" xml:space="preserve"> Y40</f>
        <v>83183.333333333401</v>
      </c>
      <c r="AA37" s="10">
        <f t="shared" ref="AA37" si="130" xml:space="preserve"> Z40</f>
        <v>81375.000000000073</v>
      </c>
      <c r="AB37" s="10">
        <f t="shared" ref="AB37" si="131" xml:space="preserve"> AA40</f>
        <v>79566.666666666744</v>
      </c>
      <c r="AC37" s="10">
        <f t="shared" ref="AC37" si="132" xml:space="preserve"> AB40</f>
        <v>77758.333333333416</v>
      </c>
      <c r="AD37" s="10">
        <f t="shared" ref="AD37" si="133" xml:space="preserve"> AC40</f>
        <v>75950.000000000087</v>
      </c>
      <c r="AE37" s="10">
        <f t="shared" ref="AE37" si="134" xml:space="preserve"> AD40</f>
        <v>74141.666666666759</v>
      </c>
      <c r="AF37" s="10">
        <f t="shared" ref="AF37" si="135" xml:space="preserve"> AE40</f>
        <v>72333.33333333343</v>
      </c>
      <c r="AG37" s="10">
        <f t="shared" ref="AG37" si="136" xml:space="preserve"> AF40</f>
        <v>70525.000000000102</v>
      </c>
      <c r="AH37" s="10">
        <f t="shared" ref="AH37" si="137" xml:space="preserve"> AG40</f>
        <v>68716.666666666773</v>
      </c>
      <c r="AI37" s="10">
        <f t="shared" ref="AI37" si="138" xml:space="preserve"> AH40</f>
        <v>66908.333333333445</v>
      </c>
      <c r="AJ37" s="10">
        <f t="shared" ref="AJ37" si="139" xml:space="preserve"> AI40</f>
        <v>65100.000000000109</v>
      </c>
      <c r="AK37" s="10">
        <f t="shared" ref="AK37" si="140" xml:space="preserve"> AJ40</f>
        <v>63291.666666666773</v>
      </c>
      <c r="AL37" s="10">
        <f t="shared" ref="AL37" si="141" xml:space="preserve"> AK40</f>
        <v>61483.333333333438</v>
      </c>
      <c r="AM37" s="10">
        <f t="shared" ref="AM37" si="142" xml:space="preserve"> AL40</f>
        <v>59675.000000000102</v>
      </c>
      <c r="AN37" s="10">
        <f t="shared" ref="AN37" si="143" xml:space="preserve"> AM40</f>
        <v>57866.666666666766</v>
      </c>
      <c r="AO37" s="10">
        <f t="shared" ref="AO37" si="144" xml:space="preserve"> AN40</f>
        <v>56058.33333333343</v>
      </c>
      <c r="AP37" s="10">
        <f t="shared" ref="AP37" si="145" xml:space="preserve"> AO40</f>
        <v>54250.000000000095</v>
      </c>
      <c r="AQ37" s="10">
        <f t="shared" ref="AQ37" si="146" xml:space="preserve"> AP40</f>
        <v>52441.666666666759</v>
      </c>
      <c r="AR37" s="10">
        <f t="shared" ref="AR37" si="147" xml:space="preserve"> AQ40</f>
        <v>50633.333333333423</v>
      </c>
      <c r="AS37" s="10">
        <f t="shared" ref="AS37" si="148" xml:space="preserve"> AR40</f>
        <v>48825.000000000087</v>
      </c>
      <c r="AT37" s="10">
        <f t="shared" ref="AT37" si="149" xml:space="preserve"> AS40</f>
        <v>47016.666666666752</v>
      </c>
      <c r="AU37" s="10">
        <f t="shared" ref="AU37" si="150" xml:space="preserve"> AT40</f>
        <v>45208.333333333416</v>
      </c>
      <c r="AV37" s="10">
        <f t="shared" ref="AV37" si="151" xml:space="preserve"> AU40</f>
        <v>43400.00000000008</v>
      </c>
      <c r="AW37" s="10">
        <f t="shared" ref="AW37" si="152" xml:space="preserve"> AV40</f>
        <v>41591.666666666744</v>
      </c>
      <c r="AX37" s="10">
        <f t="shared" ref="AX37" si="153" xml:space="preserve"> AW40</f>
        <v>39783.333333333409</v>
      </c>
      <c r="AY37" s="10">
        <f t="shared" ref="AY37" si="154" xml:space="preserve"> AX40</f>
        <v>37975.000000000073</v>
      </c>
      <c r="AZ37" s="10">
        <f t="shared" ref="AZ37" si="155" xml:space="preserve"> AY40</f>
        <v>36166.666666666737</v>
      </c>
      <c r="BA37" s="10">
        <f t="shared" ref="BA37" si="156" xml:space="preserve"> AZ40</f>
        <v>34358.333333333401</v>
      </c>
      <c r="BB37" s="10">
        <f t="shared" ref="BB37" si="157" xml:space="preserve"> BA40</f>
        <v>32550.000000000069</v>
      </c>
      <c r="BC37" s="10">
        <f t="shared" ref="BC37" si="158" xml:space="preserve"> BB40</f>
        <v>30741.666666666737</v>
      </c>
      <c r="BD37" s="10">
        <f t="shared" ref="BD37" si="159" xml:space="preserve"> BC40</f>
        <v>28933.333333333405</v>
      </c>
      <c r="BE37" s="10">
        <f t="shared" ref="BE37" si="160" xml:space="preserve"> BD40</f>
        <v>27125.000000000073</v>
      </c>
      <c r="BF37" s="10">
        <f t="shared" ref="BF37" si="161" xml:space="preserve"> BE40</f>
        <v>25316.666666666741</v>
      </c>
      <c r="BG37" s="10">
        <f t="shared" ref="BG37" si="162" xml:space="preserve"> BF40</f>
        <v>23508.333333333409</v>
      </c>
      <c r="BH37" s="10">
        <f t="shared" ref="BH37" si="163" xml:space="preserve"> BG40</f>
        <v>21700.000000000076</v>
      </c>
      <c r="BI37" s="10">
        <f t="shared" ref="BI37" si="164" xml:space="preserve"> BH40</f>
        <v>19891.666666666744</v>
      </c>
      <c r="BJ37" s="10">
        <f t="shared" ref="BJ37" si="165" xml:space="preserve"> BI40</f>
        <v>18083.333333333412</v>
      </c>
      <c r="BK37" s="10">
        <f t="shared" ref="BK37" si="166" xml:space="preserve"> BJ40</f>
        <v>16275.000000000078</v>
      </c>
      <c r="BL37" s="10">
        <f t="shared" ref="BL37" si="167" xml:space="preserve"> BK40</f>
        <v>14466.666666666744</v>
      </c>
      <c r="BM37" s="10">
        <f t="shared" ref="BM37" si="168" xml:space="preserve"> BL40</f>
        <v>12658.33333333341</v>
      </c>
      <c r="BN37" s="10">
        <f t="shared" ref="BN37" si="169" xml:space="preserve"> BM40</f>
        <v>10850.000000000076</v>
      </c>
      <c r="BO37" s="10">
        <f t="shared" ref="BO37" si="170" xml:space="preserve"> BN40</f>
        <v>9041.6666666667425</v>
      </c>
      <c r="BP37" s="10">
        <f t="shared" ref="BP37" si="171" xml:space="preserve"> BO40</f>
        <v>7233.3333333334094</v>
      </c>
      <c r="BQ37" s="10">
        <f t="shared" ref="BQ37" si="172" xml:space="preserve"> BP40</f>
        <v>5425.0000000000764</v>
      </c>
      <c r="BR37" s="10">
        <f t="shared" ref="BR37" si="173" xml:space="preserve"> BQ40</f>
        <v>3616.6666666667434</v>
      </c>
      <c r="BS37" s="10">
        <f t="shared" ref="BS37" si="174" xml:space="preserve"> BR40</f>
        <v>1808.3333333334101</v>
      </c>
      <c r="BT37" s="10">
        <f t="shared" ref="BT37" si="175" xml:space="preserve"> BS40</f>
        <v>7.6852302299812436E-11</v>
      </c>
      <c r="BU37" s="10">
        <f t="shared" ref="BU37" si="176" xml:space="preserve"> BT40</f>
        <v>7.6852302299812436E-11</v>
      </c>
      <c r="BV37" s="10">
        <f t="shared" ref="BV37" si="177" xml:space="preserve"> BU40</f>
        <v>7.6852302299812436E-11</v>
      </c>
      <c r="BW37" s="10">
        <f t="shared" ref="BW37" si="178" xml:space="preserve"> BV40</f>
        <v>7.6852302299812436E-11</v>
      </c>
      <c r="BX37" s="10">
        <f t="shared" ref="BX37" si="179" xml:space="preserve"> BW40</f>
        <v>7.6852302299812436E-11</v>
      </c>
      <c r="BY37" s="10">
        <f t="shared" ref="BY37" si="180" xml:space="preserve"> BX40</f>
        <v>7.6852302299812436E-11</v>
      </c>
      <c r="BZ37" s="10">
        <f t="shared" ref="BZ37" si="181" xml:space="preserve"> BY40</f>
        <v>7.6852302299812436E-11</v>
      </c>
      <c r="CA37" s="10">
        <f t="shared" ref="CA37" si="182" xml:space="preserve"> BZ40</f>
        <v>7.6852302299812436E-11</v>
      </c>
      <c r="CB37" s="10">
        <f t="shared" ref="CB37" si="183" xml:space="preserve"> CA40</f>
        <v>7.6852302299812436E-11</v>
      </c>
      <c r="CC37" s="10">
        <f t="shared" ref="CC37" si="184" xml:space="preserve"> CB40</f>
        <v>7.6852302299812436E-11</v>
      </c>
      <c r="CD37" s="10">
        <f t="shared" ref="CD37" si="185" xml:space="preserve"> CC40</f>
        <v>7.6852302299812436E-11</v>
      </c>
      <c r="CE37" s="10">
        <f t="shared" ref="CE37" si="186" xml:space="preserve"> CD40</f>
        <v>7.6852302299812436E-11</v>
      </c>
      <c r="CF37" s="10">
        <f t="shared" ref="CF37" si="187" xml:space="preserve"> CE40</f>
        <v>7.6852302299812436E-11</v>
      </c>
      <c r="CG37" s="10">
        <f t="shared" ref="CG37" si="188" xml:space="preserve"> CF40</f>
        <v>7.6852302299812436E-11</v>
      </c>
      <c r="CH37" s="10">
        <f t="shared" ref="CH37" si="189" xml:space="preserve"> CG40</f>
        <v>7.6852302299812436E-11</v>
      </c>
      <c r="CI37" s="10">
        <f t="shared" ref="CI37" si="190" xml:space="preserve"> CH40</f>
        <v>7.6852302299812436E-11</v>
      </c>
      <c r="CJ37" s="10">
        <f t="shared" ref="CJ37" si="191" xml:space="preserve"> CI40</f>
        <v>7.6852302299812436E-11</v>
      </c>
      <c r="CK37" s="10">
        <f t="shared" ref="CK37" si="192" xml:space="preserve"> CJ40</f>
        <v>7.6852302299812436E-11</v>
      </c>
      <c r="CL37" s="10">
        <f t="shared" ref="CL37" si="193" xml:space="preserve"> CK40</f>
        <v>7.6852302299812436E-11</v>
      </c>
      <c r="CM37" s="10">
        <f t="shared" ref="CM37" si="194" xml:space="preserve"> CL40</f>
        <v>7.6852302299812436E-11</v>
      </c>
      <c r="CN37" s="10">
        <f t="shared" ref="CN37" si="195" xml:space="preserve"> CM40</f>
        <v>7.6852302299812436E-11</v>
      </c>
      <c r="CO37" s="10">
        <f t="shared" ref="CO37" si="196" xml:space="preserve"> CN40</f>
        <v>7.6852302299812436E-11</v>
      </c>
      <c r="CP37" s="10">
        <f t="shared" ref="CP37" si="197" xml:space="preserve"> CO40</f>
        <v>7.6852302299812436E-11</v>
      </c>
      <c r="CQ37" s="10">
        <f t="shared" ref="CQ37" si="198" xml:space="preserve"> CP40</f>
        <v>7.6852302299812436E-11</v>
      </c>
      <c r="CR37" s="10">
        <f t="shared" ref="CR37" si="199" xml:space="preserve"> CQ40</f>
        <v>7.6852302299812436E-11</v>
      </c>
      <c r="CS37" s="10">
        <f t="shared" ref="CS37" si="200" xml:space="preserve"> CR40</f>
        <v>7.6852302299812436E-11</v>
      </c>
      <c r="CT37" s="10">
        <f t="shared" ref="CT37" si="201" xml:space="preserve"> CS40</f>
        <v>7.6852302299812436E-11</v>
      </c>
      <c r="CU37" s="10">
        <f t="shared" ref="CU37" si="202" xml:space="preserve"> CT40</f>
        <v>7.6852302299812436E-11</v>
      </c>
      <c r="CV37" s="10">
        <f t="shared" ref="CV37" si="203" xml:space="preserve"> CU40</f>
        <v>7.6852302299812436E-11</v>
      </c>
      <c r="CW37" s="10">
        <f t="shared" ref="CW37" si="204" xml:space="preserve"> CV40</f>
        <v>7.6852302299812436E-11</v>
      </c>
      <c r="CX37" s="10">
        <f t="shared" ref="CX37" si="205" xml:space="preserve"> CW40</f>
        <v>7.6852302299812436E-11</v>
      </c>
      <c r="CY37" s="10">
        <f t="shared" ref="CY37" si="206" xml:space="preserve"> CX40</f>
        <v>7.6852302299812436E-11</v>
      </c>
      <c r="CZ37" s="10">
        <f t="shared" ref="CZ37" si="207" xml:space="preserve"> CY40</f>
        <v>7.6852302299812436E-11</v>
      </c>
      <c r="DA37" s="10">
        <f t="shared" ref="DA37" si="208" xml:space="preserve"> CZ40</f>
        <v>7.6852302299812436E-11</v>
      </c>
      <c r="DB37" s="10">
        <f t="shared" ref="DB37" si="209" xml:space="preserve"> DA40</f>
        <v>7.6852302299812436E-11</v>
      </c>
      <c r="DC37" s="10">
        <f t="shared" ref="DC37" si="210" xml:space="preserve"> DB40</f>
        <v>7.6852302299812436E-11</v>
      </c>
      <c r="DD37" s="10">
        <f t="shared" ref="DD37" si="211" xml:space="preserve"> DC40</f>
        <v>7.6852302299812436E-11</v>
      </c>
      <c r="DE37" s="10">
        <f t="shared" ref="DE37" si="212" xml:space="preserve"> DD40</f>
        <v>7.6852302299812436E-11</v>
      </c>
      <c r="DF37" s="10">
        <f t="shared" ref="DF37" si="213" xml:space="preserve"> DE40</f>
        <v>7.6852302299812436E-11</v>
      </c>
      <c r="DG37" s="10">
        <f t="shared" ref="DG37" si="214" xml:space="preserve"> DF40</f>
        <v>7.6852302299812436E-11</v>
      </c>
      <c r="DH37" s="10">
        <f t="shared" ref="DH37" si="215" xml:space="preserve"> DG40</f>
        <v>7.6852302299812436E-11</v>
      </c>
      <c r="DI37" s="10">
        <f t="shared" ref="DI37" si="216" xml:space="preserve"> DH40</f>
        <v>7.6852302299812436E-11</v>
      </c>
      <c r="DJ37" s="10">
        <f t="shared" ref="DJ37" si="217" xml:space="preserve"> DI40</f>
        <v>7.6852302299812436E-11</v>
      </c>
    </row>
    <row r="38" spans="1:114" ht="14.4" x14ac:dyDescent="0.25">
      <c r="A38" s="7"/>
      <c r="B38" s="7"/>
      <c r="C38" s="8"/>
      <c r="D38" s="9" t="s">
        <v>74</v>
      </c>
      <c r="E38" s="125" t="s">
        <v>336</v>
      </c>
      <c r="F38" s="125"/>
      <c r="G38" s="125"/>
      <c r="H38" s="125"/>
      <c r="I38" s="125"/>
      <c r="J38" s="125"/>
      <c r="K38" s="125"/>
      <c r="L38" s="125"/>
      <c r="M38" s="125"/>
      <c r="N38" s="125"/>
      <c r="O38" s="125"/>
      <c r="P38" s="125"/>
      <c r="Q38" s="125"/>
      <c r="R38" s="125"/>
      <c r="S38" s="125"/>
      <c r="T38" s="125"/>
      <c r="U38" s="125"/>
      <c r="V38" s="125"/>
      <c r="W38" s="125"/>
      <c r="X38" s="125"/>
      <c r="Y38" s="125"/>
      <c r="Z38" s="125"/>
      <c r="AA38" s="125"/>
      <c r="AB38" s="125"/>
      <c r="AC38" s="125"/>
      <c r="AD38" s="125"/>
      <c r="AE38" s="125"/>
      <c r="AF38" s="125"/>
      <c r="AG38" s="125"/>
      <c r="AH38" s="125"/>
      <c r="AI38" s="125"/>
      <c r="AJ38" s="125"/>
      <c r="AK38" s="125"/>
      <c r="AL38" s="125"/>
      <c r="AM38" s="125"/>
      <c r="AN38" s="125"/>
      <c r="AO38" s="125"/>
      <c r="AP38" s="125"/>
      <c r="AQ38" s="125"/>
      <c r="AR38" s="125"/>
      <c r="AS38" s="125"/>
      <c r="AT38" s="125"/>
      <c r="AU38" s="125"/>
      <c r="AV38" s="125"/>
      <c r="AW38" s="125"/>
      <c r="AX38" s="125"/>
      <c r="AY38" s="125"/>
      <c r="AZ38" s="125"/>
      <c r="BA38" s="125"/>
      <c r="BB38" s="125"/>
      <c r="BC38" s="125"/>
      <c r="BD38" s="125"/>
      <c r="BE38" s="125"/>
      <c r="BF38" s="125"/>
      <c r="BG38" s="125"/>
      <c r="BH38" s="125"/>
      <c r="BI38" s="125"/>
      <c r="BJ38" s="125"/>
      <c r="BK38" s="125"/>
      <c r="BL38" s="125"/>
      <c r="BM38" s="125"/>
      <c r="BN38" s="125"/>
      <c r="BO38" s="125"/>
      <c r="BP38" s="125"/>
      <c r="BQ38" s="125"/>
      <c r="BR38" s="125"/>
      <c r="BS38" s="125"/>
      <c r="BT38" s="125"/>
      <c r="BU38" s="125"/>
      <c r="BV38" s="125"/>
      <c r="BW38" s="125"/>
      <c r="BX38" s="125"/>
      <c r="BY38" s="125"/>
      <c r="BZ38" s="125"/>
      <c r="CA38" s="125"/>
      <c r="CB38" s="125"/>
      <c r="CC38" s="125"/>
      <c r="CD38" s="125"/>
      <c r="CE38" s="125"/>
      <c r="CF38" s="125"/>
      <c r="CG38" s="125"/>
      <c r="CH38" s="125"/>
      <c r="CI38" s="125"/>
      <c r="CJ38" s="125"/>
      <c r="CK38" s="125"/>
      <c r="CL38" s="125"/>
      <c r="CM38" s="125"/>
      <c r="CN38" s="125"/>
      <c r="CO38" s="125"/>
      <c r="CP38" s="125"/>
      <c r="CQ38" s="125"/>
      <c r="CR38" s="125"/>
      <c r="CS38" s="125"/>
      <c r="CT38" s="125"/>
      <c r="CU38" s="125"/>
      <c r="CV38" s="125"/>
      <c r="CW38" s="125"/>
      <c r="CX38" s="125"/>
      <c r="CY38" s="125"/>
      <c r="CZ38" s="125"/>
      <c r="DA38" s="125"/>
      <c r="DB38" s="125"/>
      <c r="DC38" s="125"/>
      <c r="DD38" s="125"/>
      <c r="DE38" s="125"/>
      <c r="DF38" s="125"/>
      <c r="DG38" s="125"/>
      <c r="DH38" s="125"/>
      <c r="DI38" s="125"/>
      <c r="DJ38" s="125"/>
    </row>
    <row r="39" spans="1:114" ht="14.4" x14ac:dyDescent="0.25">
      <c r="A39" s="7"/>
      <c r="B39" s="7"/>
      <c r="C39" s="8"/>
      <c r="D39" s="9" t="s">
        <v>52</v>
      </c>
      <c r="E39" s="380" t="str">
        <f t="shared" ref="E39:AJ39" si="218" xml:space="preserve"> E$16</f>
        <v xml:space="preserve">Snr Debt repayment plan POS </v>
      </c>
      <c r="F39" s="380">
        <f t="shared" si="218"/>
        <v>0</v>
      </c>
      <c r="G39" s="380" t="str">
        <f t="shared" si="218"/>
        <v>$ 000s</v>
      </c>
      <c r="H39" s="380">
        <f t="shared" si="218"/>
        <v>108499.99999999993</v>
      </c>
      <c r="I39" s="380">
        <f t="shared" si="218"/>
        <v>0</v>
      </c>
      <c r="J39" s="380">
        <f t="shared" si="218"/>
        <v>0</v>
      </c>
      <c r="K39" s="380">
        <f t="shared" si="218"/>
        <v>0</v>
      </c>
      <c r="L39" s="380">
        <f t="shared" si="218"/>
        <v>1808.3333333333333</v>
      </c>
      <c r="M39" s="380">
        <f t="shared" si="218"/>
        <v>1808.3333333333333</v>
      </c>
      <c r="N39" s="380">
        <f t="shared" si="218"/>
        <v>1808.3333333333333</v>
      </c>
      <c r="O39" s="380">
        <f t="shared" si="218"/>
        <v>1808.3333333333333</v>
      </c>
      <c r="P39" s="380">
        <f t="shared" si="218"/>
        <v>1808.3333333333333</v>
      </c>
      <c r="Q39" s="380">
        <f t="shared" si="218"/>
        <v>1808.3333333333333</v>
      </c>
      <c r="R39" s="380">
        <f t="shared" si="218"/>
        <v>1808.3333333333333</v>
      </c>
      <c r="S39" s="380">
        <f t="shared" si="218"/>
        <v>1808.3333333333333</v>
      </c>
      <c r="T39" s="380">
        <f t="shared" si="218"/>
        <v>1808.3333333333333</v>
      </c>
      <c r="U39" s="380">
        <f t="shared" si="218"/>
        <v>1808.3333333333333</v>
      </c>
      <c r="V39" s="380">
        <f t="shared" si="218"/>
        <v>1808.3333333333333</v>
      </c>
      <c r="W39" s="380">
        <f t="shared" si="218"/>
        <v>1808.3333333333333</v>
      </c>
      <c r="X39" s="380">
        <f t="shared" si="218"/>
        <v>1808.3333333333333</v>
      </c>
      <c r="Y39" s="380">
        <f t="shared" si="218"/>
        <v>1808.3333333333333</v>
      </c>
      <c r="Z39" s="380">
        <f t="shared" si="218"/>
        <v>1808.3333333333333</v>
      </c>
      <c r="AA39" s="380">
        <f t="shared" si="218"/>
        <v>1808.3333333333333</v>
      </c>
      <c r="AB39" s="380">
        <f t="shared" si="218"/>
        <v>1808.3333333333333</v>
      </c>
      <c r="AC39" s="380">
        <f t="shared" si="218"/>
        <v>1808.3333333333333</v>
      </c>
      <c r="AD39" s="380">
        <f t="shared" si="218"/>
        <v>1808.3333333333333</v>
      </c>
      <c r="AE39" s="380">
        <f t="shared" si="218"/>
        <v>1808.3333333333333</v>
      </c>
      <c r="AF39" s="380">
        <f t="shared" si="218"/>
        <v>1808.3333333333333</v>
      </c>
      <c r="AG39" s="380">
        <f t="shared" si="218"/>
        <v>1808.3333333333333</v>
      </c>
      <c r="AH39" s="380">
        <f t="shared" si="218"/>
        <v>1808.3333333333333</v>
      </c>
      <c r="AI39" s="380">
        <f t="shared" si="218"/>
        <v>1808.3333333333333</v>
      </c>
      <c r="AJ39" s="380">
        <f t="shared" si="218"/>
        <v>1808.3333333333333</v>
      </c>
      <c r="AK39" s="380">
        <f t="shared" ref="AK39:BP39" si="219" xml:space="preserve"> AK$16</f>
        <v>1808.3333333333333</v>
      </c>
      <c r="AL39" s="380">
        <f t="shared" si="219"/>
        <v>1808.3333333333333</v>
      </c>
      <c r="AM39" s="380">
        <f t="shared" si="219"/>
        <v>1808.3333333333333</v>
      </c>
      <c r="AN39" s="380">
        <f t="shared" si="219"/>
        <v>1808.3333333333333</v>
      </c>
      <c r="AO39" s="380">
        <f t="shared" si="219"/>
        <v>1808.3333333333333</v>
      </c>
      <c r="AP39" s="380">
        <f t="shared" si="219"/>
        <v>1808.3333333333333</v>
      </c>
      <c r="AQ39" s="380">
        <f t="shared" si="219"/>
        <v>1808.3333333333333</v>
      </c>
      <c r="AR39" s="380">
        <f t="shared" si="219"/>
        <v>1808.3333333333333</v>
      </c>
      <c r="AS39" s="380">
        <f t="shared" si="219"/>
        <v>1808.3333333333333</v>
      </c>
      <c r="AT39" s="380">
        <f t="shared" si="219"/>
        <v>1808.3333333333333</v>
      </c>
      <c r="AU39" s="380">
        <f t="shared" si="219"/>
        <v>1808.3333333333333</v>
      </c>
      <c r="AV39" s="380">
        <f t="shared" si="219"/>
        <v>1808.3333333333333</v>
      </c>
      <c r="AW39" s="380">
        <f t="shared" si="219"/>
        <v>1808.3333333333333</v>
      </c>
      <c r="AX39" s="380">
        <f t="shared" si="219"/>
        <v>1808.3333333333333</v>
      </c>
      <c r="AY39" s="380">
        <f t="shared" si="219"/>
        <v>1808.3333333333333</v>
      </c>
      <c r="AZ39" s="380">
        <f t="shared" si="219"/>
        <v>1808.3333333333333</v>
      </c>
      <c r="BA39" s="380">
        <f t="shared" si="219"/>
        <v>1808.3333333333333</v>
      </c>
      <c r="BB39" s="380">
        <f t="shared" si="219"/>
        <v>1808.3333333333333</v>
      </c>
      <c r="BC39" s="380">
        <f t="shared" si="219"/>
        <v>1808.3333333333333</v>
      </c>
      <c r="BD39" s="380">
        <f t="shared" si="219"/>
        <v>1808.3333333333333</v>
      </c>
      <c r="BE39" s="380">
        <f t="shared" si="219"/>
        <v>1808.3333333333333</v>
      </c>
      <c r="BF39" s="380">
        <f t="shared" si="219"/>
        <v>1808.3333333333333</v>
      </c>
      <c r="BG39" s="380">
        <f t="shared" si="219"/>
        <v>1808.3333333333333</v>
      </c>
      <c r="BH39" s="380">
        <f t="shared" si="219"/>
        <v>1808.3333333333333</v>
      </c>
      <c r="BI39" s="380">
        <f t="shared" si="219"/>
        <v>1808.3333333333333</v>
      </c>
      <c r="BJ39" s="380">
        <f t="shared" si="219"/>
        <v>1808.3333333333333</v>
      </c>
      <c r="BK39" s="380">
        <f t="shared" si="219"/>
        <v>1808.3333333333333</v>
      </c>
      <c r="BL39" s="380">
        <f t="shared" si="219"/>
        <v>1808.3333333333333</v>
      </c>
      <c r="BM39" s="380">
        <f t="shared" si="219"/>
        <v>1808.3333333333333</v>
      </c>
      <c r="BN39" s="380">
        <f t="shared" si="219"/>
        <v>1808.3333333333333</v>
      </c>
      <c r="BO39" s="380">
        <f t="shared" si="219"/>
        <v>1808.3333333333333</v>
      </c>
      <c r="BP39" s="380">
        <f t="shared" si="219"/>
        <v>1808.3333333333333</v>
      </c>
      <c r="BQ39" s="380">
        <f t="shared" ref="BQ39:CV39" si="220" xml:space="preserve"> BQ$16</f>
        <v>1808.3333333333333</v>
      </c>
      <c r="BR39" s="380">
        <f t="shared" si="220"/>
        <v>1808.3333333333333</v>
      </c>
      <c r="BS39" s="380">
        <f t="shared" si="220"/>
        <v>1808.3333333333333</v>
      </c>
      <c r="BT39" s="380">
        <f t="shared" si="220"/>
        <v>0</v>
      </c>
      <c r="BU39" s="380">
        <f t="shared" si="220"/>
        <v>0</v>
      </c>
      <c r="BV39" s="380">
        <f t="shared" si="220"/>
        <v>0</v>
      </c>
      <c r="BW39" s="380">
        <f t="shared" si="220"/>
        <v>0</v>
      </c>
      <c r="BX39" s="380">
        <f t="shared" si="220"/>
        <v>0</v>
      </c>
      <c r="BY39" s="380">
        <f t="shared" si="220"/>
        <v>0</v>
      </c>
      <c r="BZ39" s="380">
        <f t="shared" si="220"/>
        <v>0</v>
      </c>
      <c r="CA39" s="380">
        <f t="shared" si="220"/>
        <v>0</v>
      </c>
      <c r="CB39" s="380">
        <f t="shared" si="220"/>
        <v>0</v>
      </c>
      <c r="CC39" s="380">
        <f t="shared" si="220"/>
        <v>0</v>
      </c>
      <c r="CD39" s="380">
        <f t="shared" si="220"/>
        <v>0</v>
      </c>
      <c r="CE39" s="380">
        <f t="shared" si="220"/>
        <v>0</v>
      </c>
      <c r="CF39" s="380">
        <f t="shared" si="220"/>
        <v>0</v>
      </c>
      <c r="CG39" s="380">
        <f t="shared" si="220"/>
        <v>0</v>
      </c>
      <c r="CH39" s="380">
        <f t="shared" si="220"/>
        <v>0</v>
      </c>
      <c r="CI39" s="380">
        <f t="shared" si="220"/>
        <v>0</v>
      </c>
      <c r="CJ39" s="380">
        <f t="shared" si="220"/>
        <v>0</v>
      </c>
      <c r="CK39" s="380">
        <f t="shared" si="220"/>
        <v>0</v>
      </c>
      <c r="CL39" s="380">
        <f t="shared" si="220"/>
        <v>0</v>
      </c>
      <c r="CM39" s="380">
        <f t="shared" si="220"/>
        <v>0</v>
      </c>
      <c r="CN39" s="380">
        <f t="shared" si="220"/>
        <v>0</v>
      </c>
      <c r="CO39" s="380">
        <f t="shared" si="220"/>
        <v>0</v>
      </c>
      <c r="CP39" s="380">
        <f t="shared" si="220"/>
        <v>0</v>
      </c>
      <c r="CQ39" s="380">
        <f t="shared" si="220"/>
        <v>0</v>
      </c>
      <c r="CR39" s="380">
        <f t="shared" si="220"/>
        <v>0</v>
      </c>
      <c r="CS39" s="380">
        <f t="shared" si="220"/>
        <v>0</v>
      </c>
      <c r="CT39" s="380">
        <f t="shared" si="220"/>
        <v>0</v>
      </c>
      <c r="CU39" s="380">
        <f t="shared" si="220"/>
        <v>0</v>
      </c>
      <c r="CV39" s="380">
        <f t="shared" si="220"/>
        <v>0</v>
      </c>
      <c r="CW39" s="380">
        <f t="shared" ref="CW39:DJ39" si="221" xml:space="preserve"> CW$16</f>
        <v>0</v>
      </c>
      <c r="CX39" s="380">
        <f t="shared" si="221"/>
        <v>0</v>
      </c>
      <c r="CY39" s="380">
        <f t="shared" si="221"/>
        <v>0</v>
      </c>
      <c r="CZ39" s="380">
        <f t="shared" si="221"/>
        <v>0</v>
      </c>
      <c r="DA39" s="380">
        <f t="shared" si="221"/>
        <v>0</v>
      </c>
      <c r="DB39" s="380">
        <f t="shared" si="221"/>
        <v>0</v>
      </c>
      <c r="DC39" s="380">
        <f t="shared" si="221"/>
        <v>0</v>
      </c>
      <c r="DD39" s="380">
        <f t="shared" si="221"/>
        <v>0</v>
      </c>
      <c r="DE39" s="380">
        <f t="shared" si="221"/>
        <v>0</v>
      </c>
      <c r="DF39" s="380">
        <f t="shared" si="221"/>
        <v>0</v>
      </c>
      <c r="DG39" s="380">
        <f t="shared" si="221"/>
        <v>0</v>
      </c>
      <c r="DH39" s="380">
        <f t="shared" si="221"/>
        <v>0</v>
      </c>
      <c r="DI39" s="380">
        <f t="shared" si="221"/>
        <v>0</v>
      </c>
      <c r="DJ39" s="380">
        <f t="shared" si="221"/>
        <v>0</v>
      </c>
    </row>
    <row r="40" spans="1:114" s="278" customFormat="1" ht="14.4" x14ac:dyDescent="0.25">
      <c r="A40" s="364"/>
      <c r="B40" s="364"/>
      <c r="C40" s="365"/>
      <c r="D40" s="366"/>
      <c r="E40" s="366" t="s">
        <v>332</v>
      </c>
      <c r="F40" s="366"/>
      <c r="G40" s="367" t="s">
        <v>57</v>
      </c>
      <c r="H40" s="366"/>
      <c r="I40" s="366"/>
      <c r="J40" s="366">
        <f xml:space="preserve"> IF(J36 = 1, $F35, J37 + J38 - J39)</f>
        <v>0</v>
      </c>
      <c r="K40" s="366">
        <f xml:space="preserve"> IF(K36 = 1, $F35, K37 + K38 - K39)</f>
        <v>108500</v>
      </c>
      <c r="L40" s="366">
        <f xml:space="preserve"> IF(L36 = 1, $F35, L37 + L38 - L39)</f>
        <v>106691.66666666667</v>
      </c>
      <c r="M40" s="366">
        <f xml:space="preserve"> IF(M36 = 1, $F35, M37 + M38 - M39)</f>
        <v>104883.33333333334</v>
      </c>
      <c r="N40" s="366">
        <f xml:space="preserve"> IF(N36 = 1, $F35, N37 + N38 - N39)</f>
        <v>103075.00000000001</v>
      </c>
      <c r="O40" s="366">
        <f xml:space="preserve"> IF(O36 = 1, $F35, O37 + O38 - O39)</f>
        <v>101266.66666666669</v>
      </c>
      <c r="P40" s="366">
        <f xml:space="preserve"> IF(P36 = 1, $F35, P37 + P38 - P39)</f>
        <v>99458.333333333358</v>
      </c>
      <c r="Q40" s="366">
        <f xml:space="preserve"> IF(Q36 = 1, $F35, Q37 + Q38 - Q39)</f>
        <v>97650.000000000029</v>
      </c>
      <c r="R40" s="366">
        <f xml:space="preserve"> IF(R36 = 1, $F35, R37 + R38 - R39)</f>
        <v>95841.666666666701</v>
      </c>
      <c r="S40" s="366">
        <f xml:space="preserve"> IF(S36 = 1, $F35, S37 + S38 - S39)</f>
        <v>94033.333333333372</v>
      </c>
      <c r="T40" s="366">
        <f xml:space="preserve"> IF(T36 = 1, $F35, T37 + T38 - T39)</f>
        <v>92225.000000000044</v>
      </c>
      <c r="U40" s="366">
        <f xml:space="preserve"> IF(U36 = 1, $F35, U37 + U38 - U39)</f>
        <v>90416.666666666715</v>
      </c>
      <c r="V40" s="366">
        <f xml:space="preserve"> IF(V36 = 1, $F35, V37 + V38 - V39)</f>
        <v>88608.333333333387</v>
      </c>
      <c r="W40" s="366">
        <f xml:space="preserve"> IF(W36 = 1, $F35, W37 + W38 - W39)</f>
        <v>86800.000000000058</v>
      </c>
      <c r="X40" s="366">
        <f xml:space="preserve"> IF(X36 = 1, $F35, X37 + X38 - X39)</f>
        <v>84991.66666666673</v>
      </c>
      <c r="Y40" s="366">
        <f xml:space="preserve"> IF(Y36 = 1, $F35, Y37 + Y38 - Y39)</f>
        <v>83183.333333333401</v>
      </c>
      <c r="Z40" s="366">
        <f xml:space="preserve"> IF(Z36 = 1, $F35, Z37 + Z38 - Z39)</f>
        <v>81375.000000000073</v>
      </c>
      <c r="AA40" s="366">
        <f xml:space="preserve"> IF(AA36 = 1, $F35, AA37 + AA38 - AA39)</f>
        <v>79566.666666666744</v>
      </c>
      <c r="AB40" s="366">
        <f xml:space="preserve"> IF(AB36 = 1, $F35, AB37 + AB38 - AB39)</f>
        <v>77758.333333333416</v>
      </c>
      <c r="AC40" s="366">
        <f xml:space="preserve"> IF(AC36 = 1, $F35, AC37 + AC38 - AC39)</f>
        <v>75950.000000000087</v>
      </c>
      <c r="AD40" s="366">
        <f xml:space="preserve"> IF(AD36 = 1, $F35, AD37 + AD38 - AD39)</f>
        <v>74141.666666666759</v>
      </c>
      <c r="AE40" s="366">
        <f xml:space="preserve"> IF(AE36 = 1, $F35, AE37 + AE38 - AE39)</f>
        <v>72333.33333333343</v>
      </c>
      <c r="AF40" s="366">
        <f xml:space="preserve"> IF(AF36 = 1, $F35, AF37 + AF38 - AF39)</f>
        <v>70525.000000000102</v>
      </c>
      <c r="AG40" s="366">
        <f xml:space="preserve"> IF(AG36 = 1, $F35, AG37 + AG38 - AG39)</f>
        <v>68716.666666666773</v>
      </c>
      <c r="AH40" s="366">
        <f xml:space="preserve"> IF(AH36 = 1, $F35, AH37 + AH38 - AH39)</f>
        <v>66908.333333333445</v>
      </c>
      <c r="AI40" s="366">
        <f xml:space="preserve"> IF(AI36 = 1, $F35, AI37 + AI38 - AI39)</f>
        <v>65100.000000000109</v>
      </c>
      <c r="AJ40" s="366">
        <f xml:space="preserve"> IF(AJ36 = 1, $F35, AJ37 + AJ38 - AJ39)</f>
        <v>63291.666666666773</v>
      </c>
      <c r="AK40" s="366">
        <f xml:space="preserve"> IF(AK36 = 1, $F35, AK37 + AK38 - AK39)</f>
        <v>61483.333333333438</v>
      </c>
      <c r="AL40" s="366">
        <f xml:space="preserve"> IF(AL36 = 1, $F35, AL37 + AL38 - AL39)</f>
        <v>59675.000000000102</v>
      </c>
      <c r="AM40" s="366">
        <f xml:space="preserve"> IF(AM36 = 1, $F35, AM37 + AM38 - AM39)</f>
        <v>57866.666666666766</v>
      </c>
      <c r="AN40" s="366">
        <f xml:space="preserve"> IF(AN36 = 1, $F35, AN37 + AN38 - AN39)</f>
        <v>56058.33333333343</v>
      </c>
      <c r="AO40" s="366">
        <f xml:space="preserve"> IF(AO36 = 1, $F35, AO37 + AO38 - AO39)</f>
        <v>54250.000000000095</v>
      </c>
      <c r="AP40" s="366">
        <f xml:space="preserve"> IF(AP36 = 1, $F35, AP37 + AP38 - AP39)</f>
        <v>52441.666666666759</v>
      </c>
      <c r="AQ40" s="366">
        <f xml:space="preserve"> IF(AQ36 = 1, $F35, AQ37 + AQ38 - AQ39)</f>
        <v>50633.333333333423</v>
      </c>
      <c r="AR40" s="366">
        <f xml:space="preserve"> IF(AR36 = 1, $F35, AR37 + AR38 - AR39)</f>
        <v>48825.000000000087</v>
      </c>
      <c r="AS40" s="366">
        <f xml:space="preserve"> IF(AS36 = 1, $F35, AS37 + AS38 - AS39)</f>
        <v>47016.666666666752</v>
      </c>
      <c r="AT40" s="366">
        <f xml:space="preserve"> IF(AT36 = 1, $F35, AT37 + AT38 - AT39)</f>
        <v>45208.333333333416</v>
      </c>
      <c r="AU40" s="366">
        <f xml:space="preserve"> IF(AU36 = 1, $F35, AU37 + AU38 - AU39)</f>
        <v>43400.00000000008</v>
      </c>
      <c r="AV40" s="366">
        <f xml:space="preserve"> IF(AV36 = 1, $F35, AV37 + AV38 - AV39)</f>
        <v>41591.666666666744</v>
      </c>
      <c r="AW40" s="366">
        <f xml:space="preserve"> IF(AW36 = 1, $F35, AW37 + AW38 - AW39)</f>
        <v>39783.333333333409</v>
      </c>
      <c r="AX40" s="366">
        <f xml:space="preserve"> IF(AX36 = 1, $F35, AX37 + AX38 - AX39)</f>
        <v>37975.000000000073</v>
      </c>
      <c r="AY40" s="366">
        <f xml:space="preserve"> IF(AY36 = 1, $F35, AY37 + AY38 - AY39)</f>
        <v>36166.666666666737</v>
      </c>
      <c r="AZ40" s="366">
        <f xml:space="preserve"> IF(AZ36 = 1, $F35, AZ37 + AZ38 - AZ39)</f>
        <v>34358.333333333401</v>
      </c>
      <c r="BA40" s="366">
        <f xml:space="preserve"> IF(BA36 = 1, $F35, BA37 + BA38 - BA39)</f>
        <v>32550.000000000069</v>
      </c>
      <c r="BB40" s="366">
        <f xml:space="preserve"> IF(BB36 = 1, $F35, BB37 + BB38 - BB39)</f>
        <v>30741.666666666737</v>
      </c>
      <c r="BC40" s="366">
        <f xml:space="preserve"> IF(BC36 = 1, $F35, BC37 + BC38 - BC39)</f>
        <v>28933.333333333405</v>
      </c>
      <c r="BD40" s="366">
        <f xml:space="preserve"> IF(BD36 = 1, $F35, BD37 + BD38 - BD39)</f>
        <v>27125.000000000073</v>
      </c>
      <c r="BE40" s="366">
        <f xml:space="preserve"> IF(BE36 = 1, $F35, BE37 + BE38 - BE39)</f>
        <v>25316.666666666741</v>
      </c>
      <c r="BF40" s="366">
        <f xml:space="preserve"> IF(BF36 = 1, $F35, BF37 + BF38 - BF39)</f>
        <v>23508.333333333409</v>
      </c>
      <c r="BG40" s="366">
        <f xml:space="preserve"> IF(BG36 = 1, $F35, BG37 + BG38 - BG39)</f>
        <v>21700.000000000076</v>
      </c>
      <c r="BH40" s="366">
        <f xml:space="preserve"> IF(BH36 = 1, $F35, BH37 + BH38 - BH39)</f>
        <v>19891.666666666744</v>
      </c>
      <c r="BI40" s="366">
        <f xml:space="preserve"> IF(BI36 = 1, $F35, BI37 + BI38 - BI39)</f>
        <v>18083.333333333412</v>
      </c>
      <c r="BJ40" s="366">
        <f xml:space="preserve"> IF(BJ36 = 1, $F35, BJ37 + BJ38 - BJ39)</f>
        <v>16275.000000000078</v>
      </c>
      <c r="BK40" s="366">
        <f xml:space="preserve"> IF(BK36 = 1, $F35, BK37 + BK38 - BK39)</f>
        <v>14466.666666666744</v>
      </c>
      <c r="BL40" s="366">
        <f xml:space="preserve"> IF(BL36 = 1, $F35, BL37 + BL38 - BL39)</f>
        <v>12658.33333333341</v>
      </c>
      <c r="BM40" s="366">
        <f xml:space="preserve"> IF(BM36 = 1, $F35, BM37 + BM38 - BM39)</f>
        <v>10850.000000000076</v>
      </c>
      <c r="BN40" s="366">
        <f xml:space="preserve"> IF(BN36 = 1, $F35, BN37 + BN38 - BN39)</f>
        <v>9041.6666666667425</v>
      </c>
      <c r="BO40" s="366">
        <f xml:space="preserve"> IF(BO36 = 1, $F35, BO37 + BO38 - BO39)</f>
        <v>7233.3333333334094</v>
      </c>
      <c r="BP40" s="366">
        <f xml:space="preserve"> IF(BP36 = 1, $F35, BP37 + BP38 - BP39)</f>
        <v>5425.0000000000764</v>
      </c>
      <c r="BQ40" s="366">
        <f xml:space="preserve"> IF(BQ36 = 1, $F35, BQ37 + BQ38 - BQ39)</f>
        <v>3616.6666666667434</v>
      </c>
      <c r="BR40" s="366">
        <f xml:space="preserve"> IF(BR36 = 1, $F35, BR37 + BR38 - BR39)</f>
        <v>1808.3333333334101</v>
      </c>
      <c r="BS40" s="366">
        <f xml:space="preserve"> IF(BS36 = 1, $F35, BS37 + BS38 - BS39)</f>
        <v>7.6852302299812436E-11</v>
      </c>
      <c r="BT40" s="366">
        <f xml:space="preserve"> IF(BT36 = 1, $F35, BT37 + BT38 - BT39)</f>
        <v>7.6852302299812436E-11</v>
      </c>
      <c r="BU40" s="366">
        <f xml:space="preserve"> IF(BU36 = 1, $F35, BU37 + BU38 - BU39)</f>
        <v>7.6852302299812436E-11</v>
      </c>
      <c r="BV40" s="366">
        <f xml:space="preserve"> IF(BV36 = 1, $F35, BV37 + BV38 - BV39)</f>
        <v>7.6852302299812436E-11</v>
      </c>
      <c r="BW40" s="366">
        <f xml:space="preserve"> IF(BW36 = 1, $F35, BW37 + BW38 - BW39)</f>
        <v>7.6852302299812436E-11</v>
      </c>
      <c r="BX40" s="366">
        <f xml:space="preserve"> IF(BX36 = 1, $F35, BX37 + BX38 - BX39)</f>
        <v>7.6852302299812436E-11</v>
      </c>
      <c r="BY40" s="366">
        <f xml:space="preserve"> IF(BY36 = 1, $F35, BY37 + BY38 - BY39)</f>
        <v>7.6852302299812436E-11</v>
      </c>
      <c r="BZ40" s="366">
        <f xml:space="preserve"> IF(BZ36 = 1, $F35, BZ37 + BZ38 - BZ39)</f>
        <v>7.6852302299812436E-11</v>
      </c>
      <c r="CA40" s="366">
        <f xml:space="preserve"> IF(CA36 = 1, $F35, CA37 + CA38 - CA39)</f>
        <v>7.6852302299812436E-11</v>
      </c>
      <c r="CB40" s="366">
        <f xml:space="preserve"> IF(CB36 = 1, $F35, CB37 + CB38 - CB39)</f>
        <v>7.6852302299812436E-11</v>
      </c>
      <c r="CC40" s="366">
        <f xml:space="preserve"> IF(CC36 = 1, $F35, CC37 + CC38 - CC39)</f>
        <v>7.6852302299812436E-11</v>
      </c>
      <c r="CD40" s="366">
        <f xml:space="preserve"> IF(CD36 = 1, $F35, CD37 + CD38 - CD39)</f>
        <v>7.6852302299812436E-11</v>
      </c>
      <c r="CE40" s="366">
        <f xml:space="preserve"> IF(CE36 = 1, $F35, CE37 + CE38 - CE39)</f>
        <v>7.6852302299812436E-11</v>
      </c>
      <c r="CF40" s="366">
        <f xml:space="preserve"> IF(CF36 = 1, $F35, CF37 + CF38 - CF39)</f>
        <v>7.6852302299812436E-11</v>
      </c>
      <c r="CG40" s="366">
        <f xml:space="preserve"> IF(CG36 = 1, $F35, CG37 + CG38 - CG39)</f>
        <v>7.6852302299812436E-11</v>
      </c>
      <c r="CH40" s="366">
        <f xml:space="preserve"> IF(CH36 = 1, $F35, CH37 + CH38 - CH39)</f>
        <v>7.6852302299812436E-11</v>
      </c>
      <c r="CI40" s="366">
        <f xml:space="preserve"> IF(CI36 = 1, $F35, CI37 + CI38 - CI39)</f>
        <v>7.6852302299812436E-11</v>
      </c>
      <c r="CJ40" s="366">
        <f xml:space="preserve"> IF(CJ36 = 1, $F35, CJ37 + CJ38 - CJ39)</f>
        <v>7.6852302299812436E-11</v>
      </c>
      <c r="CK40" s="366">
        <f xml:space="preserve"> IF(CK36 = 1, $F35, CK37 + CK38 - CK39)</f>
        <v>7.6852302299812436E-11</v>
      </c>
      <c r="CL40" s="366">
        <f xml:space="preserve"> IF(CL36 = 1, $F35, CL37 + CL38 - CL39)</f>
        <v>7.6852302299812436E-11</v>
      </c>
      <c r="CM40" s="366">
        <f xml:space="preserve"> IF(CM36 = 1, $F35, CM37 + CM38 - CM39)</f>
        <v>7.6852302299812436E-11</v>
      </c>
      <c r="CN40" s="366">
        <f xml:space="preserve"> IF(CN36 = 1, $F35, CN37 + CN38 - CN39)</f>
        <v>7.6852302299812436E-11</v>
      </c>
      <c r="CO40" s="366">
        <f xml:space="preserve"> IF(CO36 = 1, $F35, CO37 + CO38 - CO39)</f>
        <v>7.6852302299812436E-11</v>
      </c>
      <c r="CP40" s="366">
        <f xml:space="preserve"> IF(CP36 = 1, $F35, CP37 + CP38 - CP39)</f>
        <v>7.6852302299812436E-11</v>
      </c>
      <c r="CQ40" s="366">
        <f xml:space="preserve"> IF(CQ36 = 1, $F35, CQ37 + CQ38 - CQ39)</f>
        <v>7.6852302299812436E-11</v>
      </c>
      <c r="CR40" s="366">
        <f xml:space="preserve"> IF(CR36 = 1, $F35, CR37 + CR38 - CR39)</f>
        <v>7.6852302299812436E-11</v>
      </c>
      <c r="CS40" s="366">
        <f xml:space="preserve"> IF(CS36 = 1, $F35, CS37 + CS38 - CS39)</f>
        <v>7.6852302299812436E-11</v>
      </c>
      <c r="CT40" s="366">
        <f xml:space="preserve"> IF(CT36 = 1, $F35, CT37 + CT38 - CT39)</f>
        <v>7.6852302299812436E-11</v>
      </c>
      <c r="CU40" s="366">
        <f xml:space="preserve"> IF(CU36 = 1, $F35, CU37 + CU38 - CU39)</f>
        <v>7.6852302299812436E-11</v>
      </c>
      <c r="CV40" s="366">
        <f xml:space="preserve"> IF(CV36 = 1, $F35, CV37 + CV38 - CV39)</f>
        <v>7.6852302299812436E-11</v>
      </c>
      <c r="CW40" s="366">
        <f xml:space="preserve"> IF(CW36 = 1, $F35, CW37 + CW38 - CW39)</f>
        <v>7.6852302299812436E-11</v>
      </c>
      <c r="CX40" s="366">
        <f xml:space="preserve"> IF(CX36 = 1, $F35, CX37 + CX38 - CX39)</f>
        <v>7.6852302299812436E-11</v>
      </c>
      <c r="CY40" s="366">
        <f xml:space="preserve"> IF(CY36 = 1, $F35, CY37 + CY38 - CY39)</f>
        <v>7.6852302299812436E-11</v>
      </c>
      <c r="CZ40" s="366">
        <f xml:space="preserve"> IF(CZ36 = 1, $F35, CZ37 + CZ38 - CZ39)</f>
        <v>7.6852302299812436E-11</v>
      </c>
      <c r="DA40" s="366">
        <f xml:space="preserve"> IF(DA36 = 1, $F35, DA37 + DA38 - DA39)</f>
        <v>7.6852302299812436E-11</v>
      </c>
      <c r="DB40" s="366">
        <f xml:space="preserve"> IF(DB36 = 1, $F35, DB37 + DB38 - DB39)</f>
        <v>7.6852302299812436E-11</v>
      </c>
      <c r="DC40" s="366">
        <f xml:space="preserve"> IF(DC36 = 1, $F35, DC37 + DC38 - DC39)</f>
        <v>7.6852302299812436E-11</v>
      </c>
      <c r="DD40" s="366">
        <f xml:space="preserve"> IF(DD36 = 1, $F35, DD37 + DD38 - DD39)</f>
        <v>7.6852302299812436E-11</v>
      </c>
      <c r="DE40" s="366">
        <f xml:space="preserve"> IF(DE36 = 1, $F35, DE37 + DE38 - DE39)</f>
        <v>7.6852302299812436E-11</v>
      </c>
      <c r="DF40" s="366">
        <f xml:space="preserve"> IF(DF36 = 1, $F35, DF37 + DF38 - DF39)</f>
        <v>7.6852302299812436E-11</v>
      </c>
      <c r="DG40" s="366">
        <f xml:space="preserve"> IF(DG36 = 1, $F35, DG37 + DG38 - DG39)</f>
        <v>7.6852302299812436E-11</v>
      </c>
      <c r="DH40" s="366">
        <f xml:space="preserve"> IF(DH36 = 1, $F35, DH37 + DH38 - DH39)</f>
        <v>7.6852302299812436E-11</v>
      </c>
      <c r="DI40" s="366">
        <f xml:space="preserve"> IF(DI36 = 1, $F35, DI37 + DI38 - DI39)</f>
        <v>7.6852302299812436E-11</v>
      </c>
      <c r="DJ40" s="366">
        <f xml:space="preserve"> IF(DJ36 = 1, $F35, DJ37 + DJ38 - DJ39)</f>
        <v>7.6852302299812436E-11</v>
      </c>
    </row>
    <row r="41" spans="1:114" ht="14.4" x14ac:dyDescent="0.25">
      <c r="A41" s="7"/>
      <c r="B41" s="7"/>
      <c r="C41" s="8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</row>
    <row r="42" spans="1:114" ht="14.4" x14ac:dyDescent="0.25">
      <c r="A42" s="19" t="s">
        <v>330</v>
      </c>
      <c r="B42" s="19"/>
      <c r="C42" s="20"/>
      <c r="D42" s="22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  <c r="CH42" s="38"/>
      <c r="CI42" s="38"/>
      <c r="CJ42" s="38"/>
      <c r="CK42" s="38"/>
      <c r="CL42" s="38"/>
      <c r="CM42" s="38"/>
      <c r="CN42" s="38"/>
      <c r="CO42" s="38"/>
      <c r="CP42" s="38"/>
      <c r="CQ42" s="38"/>
      <c r="CR42" s="38"/>
      <c r="CS42" s="38"/>
      <c r="CT42" s="38"/>
      <c r="CU42" s="38"/>
      <c r="CV42" s="38"/>
      <c r="CW42" s="38"/>
      <c r="CX42" s="38"/>
      <c r="CY42" s="38"/>
      <c r="CZ42" s="38"/>
      <c r="DA42" s="38"/>
      <c r="DB42" s="38"/>
      <c r="DC42" s="38"/>
      <c r="DD42" s="38"/>
      <c r="DE42" s="38"/>
      <c r="DF42" s="38"/>
      <c r="DG42" s="38"/>
      <c r="DH42" s="38"/>
      <c r="DI42" s="38"/>
      <c r="DJ42" s="38"/>
    </row>
    <row r="43" spans="1:114" ht="14.4" x14ac:dyDescent="0.25">
      <c r="A43" s="19"/>
      <c r="B43" s="19"/>
      <c r="C43" s="20"/>
      <c r="D43" s="22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8"/>
      <c r="CH43" s="38"/>
      <c r="CI43" s="38"/>
      <c r="CJ43" s="38"/>
      <c r="CK43" s="38"/>
      <c r="CL43" s="38"/>
      <c r="CM43" s="38"/>
      <c r="CN43" s="38"/>
      <c r="CO43" s="38"/>
      <c r="CP43" s="38"/>
      <c r="CQ43" s="38"/>
      <c r="CR43" s="38"/>
      <c r="CS43" s="38"/>
      <c r="CT43" s="38"/>
      <c r="CU43" s="38"/>
      <c r="CV43" s="38"/>
      <c r="CW43" s="38"/>
      <c r="CX43" s="38"/>
      <c r="CY43" s="38"/>
      <c r="CZ43" s="38"/>
      <c r="DA43" s="38"/>
      <c r="DB43" s="38"/>
      <c r="DC43" s="38"/>
      <c r="DD43" s="38"/>
      <c r="DE43" s="38"/>
      <c r="DF43" s="38"/>
      <c r="DG43" s="38"/>
      <c r="DH43" s="38"/>
      <c r="DI43" s="38"/>
      <c r="DJ43" s="38"/>
    </row>
    <row r="44" spans="1:114" ht="14.4" x14ac:dyDescent="0.25">
      <c r="A44" s="129"/>
      <c r="B44" s="129"/>
      <c r="C44" s="130"/>
      <c r="D44" s="131"/>
      <c r="E44" s="387" t="str">
        <f xml:space="preserve"> E$23</f>
        <v>Subbordinated Debt Initial balance</v>
      </c>
      <c r="F44" s="387">
        <f xml:space="preserve"> F$23</f>
        <v>12000</v>
      </c>
      <c r="G44" s="387" t="str">
        <f xml:space="preserve"> G$23</f>
        <v>$ 000s</v>
      </c>
      <c r="H44" s="131"/>
      <c r="I44" s="131"/>
      <c r="J44" s="131"/>
      <c r="K44" s="131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131"/>
      <c r="W44" s="131"/>
      <c r="X44" s="131"/>
      <c r="Y44" s="131"/>
      <c r="Z44" s="131"/>
      <c r="AA44" s="131"/>
      <c r="AB44" s="131"/>
      <c r="AC44" s="131"/>
      <c r="AD44" s="131"/>
      <c r="AE44" s="131"/>
      <c r="AF44" s="131"/>
      <c r="AG44" s="131"/>
      <c r="AH44" s="131"/>
      <c r="AI44" s="131"/>
      <c r="AJ44" s="131"/>
      <c r="AK44" s="131"/>
      <c r="AL44" s="131"/>
      <c r="AM44" s="131"/>
      <c r="AN44" s="131"/>
      <c r="AO44" s="131"/>
      <c r="AP44" s="131"/>
      <c r="AQ44" s="131"/>
      <c r="AR44" s="131"/>
      <c r="AS44" s="131"/>
      <c r="AT44" s="131"/>
      <c r="AU44" s="131"/>
      <c r="AV44" s="131"/>
      <c r="AW44" s="131"/>
      <c r="AX44" s="131"/>
      <c r="AY44" s="131"/>
      <c r="AZ44" s="131"/>
      <c r="BA44" s="131"/>
      <c r="BB44" s="131"/>
      <c r="BC44" s="131"/>
      <c r="BD44" s="131"/>
      <c r="BE44" s="131"/>
      <c r="BF44" s="131"/>
      <c r="BG44" s="131"/>
      <c r="BH44" s="131"/>
      <c r="BI44" s="131"/>
      <c r="BJ44" s="131"/>
      <c r="BK44" s="131"/>
      <c r="BL44" s="131"/>
      <c r="BM44" s="131"/>
      <c r="BN44" s="131"/>
      <c r="BO44" s="131"/>
      <c r="BP44" s="131"/>
      <c r="BQ44" s="131"/>
      <c r="BR44" s="131"/>
      <c r="BS44" s="131"/>
      <c r="BT44" s="131"/>
      <c r="BU44" s="131"/>
      <c r="BV44" s="131"/>
      <c r="BW44" s="131"/>
      <c r="BX44" s="131"/>
      <c r="BY44" s="131"/>
      <c r="BZ44" s="131"/>
      <c r="CA44" s="131"/>
      <c r="CB44" s="131"/>
      <c r="CC44" s="131"/>
      <c r="CD44" s="131"/>
      <c r="CE44" s="131"/>
      <c r="CF44" s="131"/>
      <c r="CG44" s="131"/>
      <c r="CH44" s="131"/>
      <c r="CI44" s="131"/>
      <c r="CJ44" s="131"/>
      <c r="CK44" s="131"/>
      <c r="CL44" s="131"/>
      <c r="CM44" s="131"/>
      <c r="CN44" s="131"/>
      <c r="CO44" s="131"/>
      <c r="CP44" s="131"/>
      <c r="CQ44" s="131"/>
      <c r="CR44" s="131"/>
      <c r="CS44" s="131"/>
      <c r="CT44" s="131"/>
      <c r="CU44" s="131"/>
      <c r="CV44" s="131"/>
      <c r="CW44" s="131"/>
      <c r="CX44" s="131"/>
      <c r="CY44" s="131"/>
      <c r="CZ44" s="131"/>
      <c r="DA44" s="131"/>
      <c r="DB44" s="131"/>
      <c r="DC44" s="131"/>
      <c r="DD44" s="131"/>
      <c r="DE44" s="131"/>
      <c r="DF44" s="131"/>
      <c r="DG44" s="131"/>
      <c r="DH44" s="131"/>
      <c r="DI44" s="131"/>
      <c r="DJ44" s="131"/>
    </row>
    <row r="45" spans="1:114" s="118" customFormat="1" ht="14.4" x14ac:dyDescent="0.25">
      <c r="A45" s="7"/>
      <c r="B45" s="7"/>
      <c r="C45" s="8"/>
      <c r="D45" s="10"/>
      <c r="E45" s="402" t="str">
        <f xml:space="preserve"> Time!E$64</f>
        <v>Hanger construction / initial balance date flag</v>
      </c>
      <c r="F45" s="402">
        <f xml:space="preserve"> Time!F$64</f>
        <v>0</v>
      </c>
      <c r="G45" s="402" t="str">
        <f xml:space="preserve"> Time!G$64</f>
        <v>flag</v>
      </c>
      <c r="H45" s="402">
        <f xml:space="preserve"> Time!H$64</f>
        <v>1</v>
      </c>
      <c r="I45" s="402">
        <f xml:space="preserve"> Time!I$64</f>
        <v>0</v>
      </c>
      <c r="J45" s="402">
        <f xml:space="preserve"> Time!J$64</f>
        <v>0</v>
      </c>
      <c r="K45" s="402">
        <f xml:space="preserve"> Time!K$64</f>
        <v>0</v>
      </c>
      <c r="L45" s="402">
        <f xml:space="preserve"> Time!L$64</f>
        <v>0</v>
      </c>
      <c r="M45" s="402">
        <f xml:space="preserve"> Time!M$64</f>
        <v>0</v>
      </c>
      <c r="N45" s="402">
        <f xml:space="preserve"> Time!N$64</f>
        <v>0</v>
      </c>
      <c r="O45" s="402">
        <f xml:space="preserve"> Time!O$64</f>
        <v>0</v>
      </c>
      <c r="P45" s="402">
        <f xml:space="preserve"> Time!P$64</f>
        <v>0</v>
      </c>
      <c r="Q45" s="402">
        <f xml:space="preserve"> Time!Q$64</f>
        <v>0</v>
      </c>
      <c r="R45" s="402">
        <f xml:space="preserve"> Time!R$64</f>
        <v>0</v>
      </c>
      <c r="S45" s="402">
        <f xml:space="preserve"> Time!S$64</f>
        <v>0</v>
      </c>
      <c r="T45" s="402">
        <f xml:space="preserve"> Time!T$64</f>
        <v>0</v>
      </c>
      <c r="U45" s="402">
        <f xml:space="preserve"> Time!U$64</f>
        <v>0</v>
      </c>
      <c r="V45" s="402">
        <f xml:space="preserve"> Time!V$64</f>
        <v>0</v>
      </c>
      <c r="W45" s="402">
        <f xml:space="preserve"> Time!W$64</f>
        <v>0</v>
      </c>
      <c r="X45" s="402">
        <f xml:space="preserve"> Time!X$64</f>
        <v>0</v>
      </c>
      <c r="Y45" s="402">
        <f xml:space="preserve"> Time!Y$64</f>
        <v>0</v>
      </c>
      <c r="Z45" s="402">
        <f xml:space="preserve"> Time!Z$64</f>
        <v>0</v>
      </c>
      <c r="AA45" s="402">
        <f xml:space="preserve"> Time!AA$64</f>
        <v>0</v>
      </c>
      <c r="AB45" s="402">
        <f xml:space="preserve"> Time!AB$64</f>
        <v>0</v>
      </c>
      <c r="AC45" s="402">
        <f xml:space="preserve"> Time!AC$64</f>
        <v>0</v>
      </c>
      <c r="AD45" s="402">
        <f xml:space="preserve"> Time!AD$64</f>
        <v>0</v>
      </c>
      <c r="AE45" s="402">
        <f xml:space="preserve"> Time!AE$64</f>
        <v>0</v>
      </c>
      <c r="AF45" s="402">
        <f xml:space="preserve"> Time!AF$64</f>
        <v>0</v>
      </c>
      <c r="AG45" s="402">
        <f xml:space="preserve"> Time!AG$64</f>
        <v>1</v>
      </c>
      <c r="AH45" s="402">
        <f xml:space="preserve"> Time!AH$64</f>
        <v>0</v>
      </c>
      <c r="AI45" s="402">
        <f xml:space="preserve"> Time!AI$64</f>
        <v>0</v>
      </c>
      <c r="AJ45" s="402">
        <f xml:space="preserve"> Time!AJ$64</f>
        <v>0</v>
      </c>
      <c r="AK45" s="402">
        <f xml:space="preserve"> Time!AK$64</f>
        <v>0</v>
      </c>
      <c r="AL45" s="402">
        <f xml:space="preserve"> Time!AL$64</f>
        <v>0</v>
      </c>
      <c r="AM45" s="402">
        <f xml:space="preserve"> Time!AM$64</f>
        <v>0</v>
      </c>
      <c r="AN45" s="402">
        <f xml:space="preserve"> Time!AN$64</f>
        <v>0</v>
      </c>
      <c r="AO45" s="402">
        <f xml:space="preserve"> Time!AO$64</f>
        <v>0</v>
      </c>
      <c r="AP45" s="402">
        <f xml:space="preserve"> Time!AP$64</f>
        <v>0</v>
      </c>
      <c r="AQ45" s="402">
        <f xml:space="preserve"> Time!AQ$64</f>
        <v>0</v>
      </c>
      <c r="AR45" s="402">
        <f xml:space="preserve"> Time!AR$64</f>
        <v>0</v>
      </c>
      <c r="AS45" s="402">
        <f xml:space="preserve"> Time!AS$64</f>
        <v>0</v>
      </c>
      <c r="AT45" s="402">
        <f xml:space="preserve"> Time!AT$64</f>
        <v>0</v>
      </c>
      <c r="AU45" s="402">
        <f xml:space="preserve"> Time!AU$64</f>
        <v>0</v>
      </c>
      <c r="AV45" s="402">
        <f xml:space="preserve"> Time!AV$64</f>
        <v>0</v>
      </c>
      <c r="AW45" s="402">
        <f xml:space="preserve"> Time!AW$64</f>
        <v>0</v>
      </c>
      <c r="AX45" s="402">
        <f xml:space="preserve"> Time!AX$64</f>
        <v>0</v>
      </c>
      <c r="AY45" s="402">
        <f xml:space="preserve"> Time!AY$64</f>
        <v>0</v>
      </c>
      <c r="AZ45" s="402">
        <f xml:space="preserve"> Time!AZ$64</f>
        <v>0</v>
      </c>
      <c r="BA45" s="402">
        <f xml:space="preserve"> Time!BA$64</f>
        <v>0</v>
      </c>
      <c r="BB45" s="402">
        <f xml:space="preserve"> Time!BB$64</f>
        <v>0</v>
      </c>
      <c r="BC45" s="402">
        <f xml:space="preserve"> Time!BC$64</f>
        <v>0</v>
      </c>
      <c r="BD45" s="402">
        <f xml:space="preserve"> Time!BD$64</f>
        <v>0</v>
      </c>
      <c r="BE45" s="402">
        <f xml:space="preserve"> Time!BE$64</f>
        <v>0</v>
      </c>
      <c r="BF45" s="402">
        <f xml:space="preserve"> Time!BF$64</f>
        <v>0</v>
      </c>
      <c r="BG45" s="402">
        <f xml:space="preserve"> Time!BG$64</f>
        <v>0</v>
      </c>
      <c r="BH45" s="402">
        <f xml:space="preserve"> Time!BH$64</f>
        <v>0</v>
      </c>
      <c r="BI45" s="402">
        <f xml:space="preserve"> Time!BI$64</f>
        <v>0</v>
      </c>
      <c r="BJ45" s="402">
        <f xml:space="preserve"> Time!BJ$64</f>
        <v>0</v>
      </c>
      <c r="BK45" s="402">
        <f xml:space="preserve"> Time!BK$64</f>
        <v>0</v>
      </c>
      <c r="BL45" s="402">
        <f xml:space="preserve"> Time!BL$64</f>
        <v>0</v>
      </c>
      <c r="BM45" s="402">
        <f xml:space="preserve"> Time!BM$64</f>
        <v>0</v>
      </c>
      <c r="BN45" s="402">
        <f xml:space="preserve"> Time!BN$64</f>
        <v>0</v>
      </c>
      <c r="BO45" s="402">
        <f xml:space="preserve"> Time!BO$64</f>
        <v>0</v>
      </c>
      <c r="BP45" s="402">
        <f xml:space="preserve"> Time!BP$64</f>
        <v>0</v>
      </c>
      <c r="BQ45" s="402">
        <f xml:space="preserve"> Time!BQ$64</f>
        <v>0</v>
      </c>
      <c r="BR45" s="402">
        <f xml:space="preserve"> Time!BR$64</f>
        <v>0</v>
      </c>
      <c r="BS45" s="402">
        <f xml:space="preserve"> Time!BS$64</f>
        <v>0</v>
      </c>
      <c r="BT45" s="402">
        <f xml:space="preserve"> Time!BT$64</f>
        <v>0</v>
      </c>
      <c r="BU45" s="402">
        <f xml:space="preserve"> Time!BU$64</f>
        <v>0</v>
      </c>
      <c r="BV45" s="402">
        <f xml:space="preserve"> Time!BV$64</f>
        <v>0</v>
      </c>
      <c r="BW45" s="402">
        <f xml:space="preserve"> Time!BW$64</f>
        <v>0</v>
      </c>
      <c r="BX45" s="402">
        <f xml:space="preserve"> Time!BX$64</f>
        <v>0</v>
      </c>
      <c r="BY45" s="402">
        <f xml:space="preserve"> Time!BY$64</f>
        <v>0</v>
      </c>
      <c r="BZ45" s="402">
        <f xml:space="preserve"> Time!BZ$64</f>
        <v>0</v>
      </c>
      <c r="CA45" s="402">
        <f xml:space="preserve"> Time!CA$64</f>
        <v>0</v>
      </c>
      <c r="CB45" s="402">
        <f xml:space="preserve"> Time!CB$64</f>
        <v>0</v>
      </c>
      <c r="CC45" s="402">
        <f xml:space="preserve"> Time!CC$64</f>
        <v>0</v>
      </c>
      <c r="CD45" s="402">
        <f xml:space="preserve"> Time!CD$64</f>
        <v>0</v>
      </c>
      <c r="CE45" s="402">
        <f xml:space="preserve"> Time!CE$64</f>
        <v>0</v>
      </c>
      <c r="CF45" s="402">
        <f xml:space="preserve"> Time!CF$64</f>
        <v>0</v>
      </c>
      <c r="CG45" s="402">
        <f xml:space="preserve"> Time!CG$64</f>
        <v>0</v>
      </c>
      <c r="CH45" s="402">
        <f xml:space="preserve"> Time!CH$64</f>
        <v>0</v>
      </c>
      <c r="CI45" s="402">
        <f xml:space="preserve"> Time!CI$64</f>
        <v>0</v>
      </c>
      <c r="CJ45" s="402">
        <f xml:space="preserve"> Time!CJ$64</f>
        <v>0</v>
      </c>
      <c r="CK45" s="402">
        <f xml:space="preserve"> Time!CK$64</f>
        <v>0</v>
      </c>
      <c r="CL45" s="402">
        <f xml:space="preserve"> Time!CL$64</f>
        <v>0</v>
      </c>
      <c r="CM45" s="402">
        <f xml:space="preserve"> Time!CM$64</f>
        <v>0</v>
      </c>
      <c r="CN45" s="402">
        <f xml:space="preserve"> Time!CN$64</f>
        <v>0</v>
      </c>
      <c r="CO45" s="402">
        <f xml:space="preserve"> Time!CO$64</f>
        <v>0</v>
      </c>
      <c r="CP45" s="402">
        <f xml:space="preserve"> Time!CP$64</f>
        <v>0</v>
      </c>
      <c r="CQ45" s="402">
        <f xml:space="preserve"> Time!CQ$64</f>
        <v>0</v>
      </c>
      <c r="CR45" s="402">
        <f xml:space="preserve"> Time!CR$64</f>
        <v>0</v>
      </c>
      <c r="CS45" s="402">
        <f xml:space="preserve"> Time!CS$64</f>
        <v>0</v>
      </c>
      <c r="CT45" s="402">
        <f xml:space="preserve"> Time!CT$64</f>
        <v>0</v>
      </c>
      <c r="CU45" s="402">
        <f xml:space="preserve"> Time!CU$64</f>
        <v>0</v>
      </c>
      <c r="CV45" s="402">
        <f xml:space="preserve"> Time!CV$64</f>
        <v>0</v>
      </c>
      <c r="CW45" s="402">
        <f xml:space="preserve"> Time!CW$64</f>
        <v>0</v>
      </c>
      <c r="CX45" s="402">
        <f xml:space="preserve"> Time!CX$64</f>
        <v>0</v>
      </c>
      <c r="CY45" s="402">
        <f xml:space="preserve"> Time!CY$64</f>
        <v>0</v>
      </c>
      <c r="CZ45" s="402">
        <f xml:space="preserve"> Time!CZ$64</f>
        <v>0</v>
      </c>
      <c r="DA45" s="402">
        <f xml:space="preserve"> Time!DA$64</f>
        <v>0</v>
      </c>
      <c r="DB45" s="402">
        <f xml:space="preserve"> Time!DB$64</f>
        <v>0</v>
      </c>
      <c r="DC45" s="402">
        <f xml:space="preserve"> Time!DC$64</f>
        <v>0</v>
      </c>
      <c r="DD45" s="402">
        <f xml:space="preserve"> Time!DD$64</f>
        <v>0</v>
      </c>
      <c r="DE45" s="402">
        <f xml:space="preserve"> Time!DE$64</f>
        <v>0</v>
      </c>
      <c r="DF45" s="402">
        <f xml:space="preserve"> Time!DF$64</f>
        <v>0</v>
      </c>
      <c r="DG45" s="402">
        <f xml:space="preserve"> Time!DG$64</f>
        <v>0</v>
      </c>
      <c r="DH45" s="402">
        <f xml:space="preserve"> Time!DH$64</f>
        <v>0</v>
      </c>
      <c r="DI45" s="402">
        <f xml:space="preserve"> Time!DI$64</f>
        <v>0</v>
      </c>
      <c r="DJ45" s="402">
        <f xml:space="preserve"> Time!DJ$64</f>
        <v>0</v>
      </c>
    </row>
    <row r="46" spans="1:114" ht="14.4" x14ac:dyDescent="0.25">
      <c r="A46" s="7"/>
      <c r="B46" s="7"/>
      <c r="C46" s="8"/>
      <c r="D46" s="10"/>
      <c r="E46" s="10" t="s">
        <v>333</v>
      </c>
      <c r="F46" s="10"/>
      <c r="G46" s="10" t="s">
        <v>57</v>
      </c>
      <c r="H46" s="10"/>
      <c r="I46" s="10"/>
      <c r="J46" s="10">
        <f t="shared" ref="J46:BU46" si="222" xml:space="preserve"> I49</f>
        <v>0</v>
      </c>
      <c r="K46" s="10">
        <f t="shared" si="222"/>
        <v>0</v>
      </c>
      <c r="L46" s="10">
        <f t="shared" si="222"/>
        <v>0</v>
      </c>
      <c r="M46" s="10">
        <f t="shared" si="222"/>
        <v>0</v>
      </c>
      <c r="N46" s="10">
        <f t="shared" si="222"/>
        <v>0</v>
      </c>
      <c r="O46" s="10">
        <f t="shared" si="222"/>
        <v>0</v>
      </c>
      <c r="P46" s="10">
        <f t="shared" si="222"/>
        <v>0</v>
      </c>
      <c r="Q46" s="10">
        <f t="shared" si="222"/>
        <v>0</v>
      </c>
      <c r="R46" s="10">
        <f t="shared" si="222"/>
        <v>0</v>
      </c>
      <c r="S46" s="10">
        <f t="shared" si="222"/>
        <v>0</v>
      </c>
      <c r="T46" s="10">
        <f t="shared" si="222"/>
        <v>0</v>
      </c>
      <c r="U46" s="10">
        <f t="shared" si="222"/>
        <v>0</v>
      </c>
      <c r="V46" s="10">
        <f t="shared" si="222"/>
        <v>0</v>
      </c>
      <c r="W46" s="10">
        <f t="shared" si="222"/>
        <v>0</v>
      </c>
      <c r="X46" s="10">
        <f t="shared" si="222"/>
        <v>0</v>
      </c>
      <c r="Y46" s="10">
        <f t="shared" si="222"/>
        <v>0</v>
      </c>
      <c r="Z46" s="10">
        <f t="shared" si="222"/>
        <v>0</v>
      </c>
      <c r="AA46" s="10">
        <f t="shared" si="222"/>
        <v>0</v>
      </c>
      <c r="AB46" s="10">
        <f t="shared" si="222"/>
        <v>0</v>
      </c>
      <c r="AC46" s="10">
        <f t="shared" si="222"/>
        <v>0</v>
      </c>
      <c r="AD46" s="10">
        <f t="shared" si="222"/>
        <v>0</v>
      </c>
      <c r="AE46" s="10">
        <f t="shared" si="222"/>
        <v>0</v>
      </c>
      <c r="AF46" s="10">
        <f t="shared" si="222"/>
        <v>0</v>
      </c>
      <c r="AG46" s="10">
        <f t="shared" si="222"/>
        <v>0</v>
      </c>
      <c r="AH46" s="10">
        <f t="shared" si="222"/>
        <v>12000</v>
      </c>
      <c r="AI46" s="10">
        <f t="shared" si="222"/>
        <v>11700</v>
      </c>
      <c r="AJ46" s="10">
        <f t="shared" si="222"/>
        <v>11400</v>
      </c>
      <c r="AK46" s="10">
        <f t="shared" si="222"/>
        <v>11100</v>
      </c>
      <c r="AL46" s="10">
        <f t="shared" si="222"/>
        <v>10800</v>
      </c>
      <c r="AM46" s="10">
        <f t="shared" si="222"/>
        <v>10500</v>
      </c>
      <c r="AN46" s="10">
        <f t="shared" si="222"/>
        <v>10200</v>
      </c>
      <c r="AO46" s="10">
        <f t="shared" si="222"/>
        <v>9900</v>
      </c>
      <c r="AP46" s="10">
        <f t="shared" si="222"/>
        <v>9600</v>
      </c>
      <c r="AQ46" s="10">
        <f t="shared" si="222"/>
        <v>9300</v>
      </c>
      <c r="AR46" s="10">
        <f t="shared" si="222"/>
        <v>9000</v>
      </c>
      <c r="AS46" s="10">
        <f t="shared" si="222"/>
        <v>8700</v>
      </c>
      <c r="AT46" s="10">
        <f t="shared" si="222"/>
        <v>8400</v>
      </c>
      <c r="AU46" s="10">
        <f t="shared" si="222"/>
        <v>8100</v>
      </c>
      <c r="AV46" s="10">
        <f t="shared" si="222"/>
        <v>7800</v>
      </c>
      <c r="AW46" s="10">
        <f t="shared" si="222"/>
        <v>7500</v>
      </c>
      <c r="AX46" s="10">
        <f t="shared" si="222"/>
        <v>7200</v>
      </c>
      <c r="AY46" s="10">
        <f t="shared" si="222"/>
        <v>6900</v>
      </c>
      <c r="AZ46" s="10">
        <f t="shared" si="222"/>
        <v>6600</v>
      </c>
      <c r="BA46" s="10">
        <f t="shared" si="222"/>
        <v>6300</v>
      </c>
      <c r="BB46" s="10">
        <f t="shared" si="222"/>
        <v>6000</v>
      </c>
      <c r="BC46" s="10">
        <f t="shared" si="222"/>
        <v>5700</v>
      </c>
      <c r="BD46" s="10">
        <f t="shared" si="222"/>
        <v>5400</v>
      </c>
      <c r="BE46" s="10">
        <f t="shared" si="222"/>
        <v>5100</v>
      </c>
      <c r="BF46" s="10">
        <f t="shared" si="222"/>
        <v>4800</v>
      </c>
      <c r="BG46" s="10">
        <f t="shared" si="222"/>
        <v>4500</v>
      </c>
      <c r="BH46" s="10">
        <f t="shared" si="222"/>
        <v>4200</v>
      </c>
      <c r="BI46" s="10">
        <f t="shared" si="222"/>
        <v>3900</v>
      </c>
      <c r="BJ46" s="10">
        <f t="shared" si="222"/>
        <v>3600</v>
      </c>
      <c r="BK46" s="10">
        <f t="shared" si="222"/>
        <v>3300</v>
      </c>
      <c r="BL46" s="10">
        <f t="shared" si="222"/>
        <v>3000</v>
      </c>
      <c r="BM46" s="10">
        <f t="shared" si="222"/>
        <v>2700</v>
      </c>
      <c r="BN46" s="10">
        <f t="shared" si="222"/>
        <v>2400</v>
      </c>
      <c r="BO46" s="10">
        <f t="shared" si="222"/>
        <v>2100</v>
      </c>
      <c r="BP46" s="10">
        <f t="shared" si="222"/>
        <v>1800</v>
      </c>
      <c r="BQ46" s="10">
        <f t="shared" si="222"/>
        <v>1500</v>
      </c>
      <c r="BR46" s="10">
        <f t="shared" si="222"/>
        <v>1200</v>
      </c>
      <c r="BS46" s="10">
        <f t="shared" si="222"/>
        <v>900</v>
      </c>
      <c r="BT46" s="10">
        <f t="shared" si="222"/>
        <v>600</v>
      </c>
      <c r="BU46" s="10">
        <f t="shared" si="222"/>
        <v>300</v>
      </c>
      <c r="BV46" s="10">
        <f t="shared" ref="BV46:DJ46" si="223" xml:space="preserve"> BU49</f>
        <v>0</v>
      </c>
      <c r="BW46" s="10">
        <f t="shared" si="223"/>
        <v>0</v>
      </c>
      <c r="BX46" s="10">
        <f t="shared" si="223"/>
        <v>0</v>
      </c>
      <c r="BY46" s="10">
        <f t="shared" si="223"/>
        <v>0</v>
      </c>
      <c r="BZ46" s="10">
        <f t="shared" si="223"/>
        <v>0</v>
      </c>
      <c r="CA46" s="10">
        <f t="shared" si="223"/>
        <v>0</v>
      </c>
      <c r="CB46" s="10">
        <f t="shared" si="223"/>
        <v>0</v>
      </c>
      <c r="CC46" s="10">
        <f t="shared" si="223"/>
        <v>0</v>
      </c>
      <c r="CD46" s="10">
        <f t="shared" si="223"/>
        <v>0</v>
      </c>
      <c r="CE46" s="10">
        <f t="shared" si="223"/>
        <v>0</v>
      </c>
      <c r="CF46" s="10">
        <f t="shared" si="223"/>
        <v>0</v>
      </c>
      <c r="CG46" s="10">
        <f t="shared" si="223"/>
        <v>0</v>
      </c>
      <c r="CH46" s="10">
        <f t="shared" si="223"/>
        <v>0</v>
      </c>
      <c r="CI46" s="10">
        <f t="shared" si="223"/>
        <v>0</v>
      </c>
      <c r="CJ46" s="10">
        <f t="shared" si="223"/>
        <v>0</v>
      </c>
      <c r="CK46" s="10">
        <f t="shared" si="223"/>
        <v>0</v>
      </c>
      <c r="CL46" s="10">
        <f t="shared" si="223"/>
        <v>0</v>
      </c>
      <c r="CM46" s="10">
        <f t="shared" si="223"/>
        <v>0</v>
      </c>
      <c r="CN46" s="10">
        <f t="shared" si="223"/>
        <v>0</v>
      </c>
      <c r="CO46" s="10">
        <f t="shared" si="223"/>
        <v>0</v>
      </c>
      <c r="CP46" s="10">
        <f t="shared" si="223"/>
        <v>0</v>
      </c>
      <c r="CQ46" s="10">
        <f t="shared" si="223"/>
        <v>0</v>
      </c>
      <c r="CR46" s="10">
        <f t="shared" si="223"/>
        <v>0</v>
      </c>
      <c r="CS46" s="10">
        <f t="shared" si="223"/>
        <v>0</v>
      </c>
      <c r="CT46" s="10">
        <f t="shared" si="223"/>
        <v>0</v>
      </c>
      <c r="CU46" s="10">
        <f t="shared" si="223"/>
        <v>0</v>
      </c>
      <c r="CV46" s="10">
        <f t="shared" si="223"/>
        <v>0</v>
      </c>
      <c r="CW46" s="10">
        <f t="shared" si="223"/>
        <v>0</v>
      </c>
      <c r="CX46" s="10">
        <f t="shared" si="223"/>
        <v>0</v>
      </c>
      <c r="CY46" s="10">
        <f t="shared" si="223"/>
        <v>0</v>
      </c>
      <c r="CZ46" s="10">
        <f t="shared" si="223"/>
        <v>0</v>
      </c>
      <c r="DA46" s="10">
        <f t="shared" si="223"/>
        <v>0</v>
      </c>
      <c r="DB46" s="10">
        <f t="shared" si="223"/>
        <v>0</v>
      </c>
      <c r="DC46" s="10">
        <f t="shared" si="223"/>
        <v>0</v>
      </c>
      <c r="DD46" s="10">
        <f t="shared" si="223"/>
        <v>0</v>
      </c>
      <c r="DE46" s="10">
        <f t="shared" si="223"/>
        <v>0</v>
      </c>
      <c r="DF46" s="10">
        <f t="shared" si="223"/>
        <v>0</v>
      </c>
      <c r="DG46" s="10">
        <f t="shared" si="223"/>
        <v>0</v>
      </c>
      <c r="DH46" s="10">
        <f t="shared" si="223"/>
        <v>0</v>
      </c>
      <c r="DI46" s="10">
        <f t="shared" si="223"/>
        <v>0</v>
      </c>
      <c r="DJ46" s="10">
        <f t="shared" si="223"/>
        <v>0</v>
      </c>
    </row>
    <row r="47" spans="1:114" ht="14.4" x14ac:dyDescent="0.25">
      <c r="A47" s="7"/>
      <c r="B47" s="7"/>
      <c r="C47" s="8"/>
      <c r="D47" s="9" t="s">
        <v>74</v>
      </c>
      <c r="E47" s="125" t="s">
        <v>337</v>
      </c>
      <c r="F47" s="125"/>
      <c r="G47" s="125" t="str">
        <f>smu</f>
        <v>$ 000s</v>
      </c>
      <c r="H47" s="125"/>
      <c r="I47" s="125"/>
      <c r="J47" s="125"/>
      <c r="K47" s="125"/>
      <c r="L47" s="125"/>
      <c r="M47" s="125"/>
      <c r="N47" s="125"/>
      <c r="O47" s="125"/>
      <c r="P47" s="125"/>
      <c r="Q47" s="125"/>
      <c r="R47" s="125"/>
      <c r="S47" s="125"/>
      <c r="T47" s="125"/>
      <c r="U47" s="125"/>
      <c r="V47" s="125"/>
      <c r="W47" s="125"/>
      <c r="X47" s="125"/>
      <c r="Y47" s="125"/>
      <c r="Z47" s="125"/>
      <c r="AA47" s="125"/>
      <c r="AB47" s="125"/>
      <c r="AC47" s="125"/>
      <c r="AD47" s="125"/>
      <c r="AE47" s="125"/>
      <c r="AF47" s="125"/>
      <c r="AG47" s="125"/>
      <c r="AH47" s="125"/>
      <c r="AI47" s="125"/>
      <c r="AJ47" s="125"/>
      <c r="AK47" s="125"/>
      <c r="AL47" s="125"/>
      <c r="AM47" s="125"/>
      <c r="AN47" s="125"/>
      <c r="AO47" s="125"/>
      <c r="AP47" s="125"/>
      <c r="AQ47" s="125"/>
      <c r="AR47" s="125"/>
      <c r="AS47" s="125"/>
      <c r="AT47" s="125"/>
      <c r="AU47" s="125"/>
      <c r="AV47" s="125"/>
      <c r="AW47" s="125"/>
      <c r="AX47" s="125"/>
      <c r="AY47" s="125"/>
      <c r="AZ47" s="125"/>
      <c r="BA47" s="125"/>
      <c r="BB47" s="125"/>
      <c r="BC47" s="125"/>
      <c r="BD47" s="125"/>
      <c r="BE47" s="125"/>
      <c r="BF47" s="125"/>
      <c r="BG47" s="125"/>
      <c r="BH47" s="125"/>
      <c r="BI47" s="125"/>
      <c r="BJ47" s="125"/>
      <c r="BK47" s="125"/>
      <c r="BL47" s="125"/>
      <c r="BM47" s="125"/>
      <c r="BN47" s="125"/>
      <c r="BO47" s="125"/>
      <c r="BP47" s="125"/>
      <c r="BQ47" s="125"/>
      <c r="BR47" s="125"/>
      <c r="BS47" s="125"/>
      <c r="BT47" s="125"/>
      <c r="BU47" s="125"/>
      <c r="BV47" s="125"/>
      <c r="BW47" s="125"/>
      <c r="BX47" s="125"/>
      <c r="BY47" s="125"/>
      <c r="BZ47" s="125"/>
      <c r="CA47" s="125"/>
      <c r="CB47" s="125"/>
      <c r="CC47" s="125"/>
      <c r="CD47" s="125"/>
      <c r="CE47" s="125"/>
      <c r="CF47" s="125"/>
      <c r="CG47" s="125"/>
      <c r="CH47" s="125"/>
      <c r="CI47" s="125"/>
      <c r="CJ47" s="125"/>
      <c r="CK47" s="125"/>
      <c r="CL47" s="125"/>
      <c r="CM47" s="125"/>
      <c r="CN47" s="125"/>
      <c r="CO47" s="125"/>
      <c r="CP47" s="125"/>
      <c r="CQ47" s="125"/>
      <c r="CR47" s="125"/>
      <c r="CS47" s="125"/>
      <c r="CT47" s="125"/>
      <c r="CU47" s="125"/>
      <c r="CV47" s="125"/>
      <c r="CW47" s="125"/>
      <c r="CX47" s="125"/>
      <c r="CY47" s="125"/>
      <c r="CZ47" s="125"/>
      <c r="DA47" s="125"/>
      <c r="DB47" s="125"/>
      <c r="DC47" s="125"/>
      <c r="DD47" s="125"/>
      <c r="DE47" s="125"/>
      <c r="DF47" s="125"/>
      <c r="DG47" s="125"/>
      <c r="DH47" s="125"/>
      <c r="DI47" s="125"/>
      <c r="DJ47" s="125"/>
    </row>
    <row r="48" spans="1:114" ht="14.4" x14ac:dyDescent="0.25">
      <c r="A48" s="7"/>
      <c r="B48" s="7"/>
      <c r="C48" s="8"/>
      <c r="D48" s="9" t="s">
        <v>52</v>
      </c>
      <c r="E48" s="380" t="str">
        <f t="shared" ref="E48:AJ48" si="224" xml:space="preserve"> E$30</f>
        <v>Subbordinated Debt repayment plan POS</v>
      </c>
      <c r="F48" s="380">
        <f t="shared" si="224"/>
        <v>0</v>
      </c>
      <c r="G48" s="380" t="str">
        <f t="shared" si="224"/>
        <v>$ 000s</v>
      </c>
      <c r="H48" s="380">
        <f t="shared" si="224"/>
        <v>12000</v>
      </c>
      <c r="I48" s="380">
        <f t="shared" si="224"/>
        <v>0</v>
      </c>
      <c r="J48" s="380">
        <f t="shared" si="224"/>
        <v>0</v>
      </c>
      <c r="K48" s="380">
        <f t="shared" si="224"/>
        <v>0</v>
      </c>
      <c r="L48" s="380">
        <f t="shared" si="224"/>
        <v>0</v>
      </c>
      <c r="M48" s="380">
        <f t="shared" si="224"/>
        <v>0</v>
      </c>
      <c r="N48" s="380">
        <f t="shared" si="224"/>
        <v>0</v>
      </c>
      <c r="O48" s="380">
        <f t="shared" si="224"/>
        <v>0</v>
      </c>
      <c r="P48" s="380">
        <f t="shared" si="224"/>
        <v>0</v>
      </c>
      <c r="Q48" s="380">
        <f t="shared" si="224"/>
        <v>0</v>
      </c>
      <c r="R48" s="380">
        <f t="shared" si="224"/>
        <v>0</v>
      </c>
      <c r="S48" s="380">
        <f t="shared" si="224"/>
        <v>0</v>
      </c>
      <c r="T48" s="380">
        <f t="shared" si="224"/>
        <v>0</v>
      </c>
      <c r="U48" s="380">
        <f t="shared" si="224"/>
        <v>0</v>
      </c>
      <c r="V48" s="380">
        <f t="shared" si="224"/>
        <v>0</v>
      </c>
      <c r="W48" s="380">
        <f t="shared" si="224"/>
        <v>0</v>
      </c>
      <c r="X48" s="380">
        <f t="shared" si="224"/>
        <v>0</v>
      </c>
      <c r="Y48" s="380">
        <f t="shared" si="224"/>
        <v>0</v>
      </c>
      <c r="Z48" s="380">
        <f t="shared" si="224"/>
        <v>0</v>
      </c>
      <c r="AA48" s="380">
        <f t="shared" si="224"/>
        <v>0</v>
      </c>
      <c r="AB48" s="380">
        <f t="shared" si="224"/>
        <v>0</v>
      </c>
      <c r="AC48" s="380">
        <f t="shared" si="224"/>
        <v>0</v>
      </c>
      <c r="AD48" s="380">
        <f t="shared" si="224"/>
        <v>0</v>
      </c>
      <c r="AE48" s="380">
        <f t="shared" si="224"/>
        <v>0</v>
      </c>
      <c r="AF48" s="380">
        <f t="shared" si="224"/>
        <v>0</v>
      </c>
      <c r="AG48" s="380">
        <f t="shared" si="224"/>
        <v>0</v>
      </c>
      <c r="AH48" s="380">
        <f t="shared" si="224"/>
        <v>300</v>
      </c>
      <c r="AI48" s="380">
        <f t="shared" si="224"/>
        <v>300</v>
      </c>
      <c r="AJ48" s="380">
        <f t="shared" si="224"/>
        <v>300</v>
      </c>
      <c r="AK48" s="380">
        <f t="shared" ref="AK48:BP48" si="225" xml:space="preserve"> AK$30</f>
        <v>300</v>
      </c>
      <c r="AL48" s="380">
        <f t="shared" si="225"/>
        <v>300</v>
      </c>
      <c r="AM48" s="380">
        <f t="shared" si="225"/>
        <v>300</v>
      </c>
      <c r="AN48" s="380">
        <f t="shared" si="225"/>
        <v>300</v>
      </c>
      <c r="AO48" s="380">
        <f t="shared" si="225"/>
        <v>300</v>
      </c>
      <c r="AP48" s="380">
        <f t="shared" si="225"/>
        <v>300</v>
      </c>
      <c r="AQ48" s="380">
        <f t="shared" si="225"/>
        <v>300</v>
      </c>
      <c r="AR48" s="380">
        <f t="shared" si="225"/>
        <v>300</v>
      </c>
      <c r="AS48" s="380">
        <f t="shared" si="225"/>
        <v>300</v>
      </c>
      <c r="AT48" s="380">
        <f t="shared" si="225"/>
        <v>300</v>
      </c>
      <c r="AU48" s="380">
        <f t="shared" si="225"/>
        <v>300</v>
      </c>
      <c r="AV48" s="380">
        <f t="shared" si="225"/>
        <v>300</v>
      </c>
      <c r="AW48" s="380">
        <f t="shared" si="225"/>
        <v>300</v>
      </c>
      <c r="AX48" s="380">
        <f t="shared" si="225"/>
        <v>300</v>
      </c>
      <c r="AY48" s="380">
        <f t="shared" si="225"/>
        <v>300</v>
      </c>
      <c r="AZ48" s="380">
        <f t="shared" si="225"/>
        <v>300</v>
      </c>
      <c r="BA48" s="380">
        <f t="shared" si="225"/>
        <v>300</v>
      </c>
      <c r="BB48" s="380">
        <f t="shared" si="225"/>
        <v>300</v>
      </c>
      <c r="BC48" s="380">
        <f t="shared" si="225"/>
        <v>300</v>
      </c>
      <c r="BD48" s="380">
        <f t="shared" si="225"/>
        <v>300</v>
      </c>
      <c r="BE48" s="380">
        <f t="shared" si="225"/>
        <v>300</v>
      </c>
      <c r="BF48" s="380">
        <f t="shared" si="225"/>
        <v>300</v>
      </c>
      <c r="BG48" s="380">
        <f t="shared" si="225"/>
        <v>300</v>
      </c>
      <c r="BH48" s="380">
        <f t="shared" si="225"/>
        <v>300</v>
      </c>
      <c r="BI48" s="380">
        <f t="shared" si="225"/>
        <v>300</v>
      </c>
      <c r="BJ48" s="380">
        <f t="shared" si="225"/>
        <v>300</v>
      </c>
      <c r="BK48" s="380">
        <f t="shared" si="225"/>
        <v>300</v>
      </c>
      <c r="BL48" s="380">
        <f t="shared" si="225"/>
        <v>300</v>
      </c>
      <c r="BM48" s="380">
        <f t="shared" si="225"/>
        <v>300</v>
      </c>
      <c r="BN48" s="380">
        <f t="shared" si="225"/>
        <v>300</v>
      </c>
      <c r="BO48" s="380">
        <f t="shared" si="225"/>
        <v>300</v>
      </c>
      <c r="BP48" s="380">
        <f t="shared" si="225"/>
        <v>300</v>
      </c>
      <c r="BQ48" s="380">
        <f t="shared" ref="BQ48:CV48" si="226" xml:space="preserve"> BQ$30</f>
        <v>300</v>
      </c>
      <c r="BR48" s="380">
        <f t="shared" si="226"/>
        <v>300</v>
      </c>
      <c r="BS48" s="380">
        <f t="shared" si="226"/>
        <v>300</v>
      </c>
      <c r="BT48" s="380">
        <f t="shared" si="226"/>
        <v>300</v>
      </c>
      <c r="BU48" s="380">
        <f t="shared" si="226"/>
        <v>300</v>
      </c>
      <c r="BV48" s="380">
        <f t="shared" si="226"/>
        <v>0</v>
      </c>
      <c r="BW48" s="380">
        <f t="shared" si="226"/>
        <v>0</v>
      </c>
      <c r="BX48" s="380">
        <f t="shared" si="226"/>
        <v>0</v>
      </c>
      <c r="BY48" s="380">
        <f t="shared" si="226"/>
        <v>0</v>
      </c>
      <c r="BZ48" s="380">
        <f t="shared" si="226"/>
        <v>0</v>
      </c>
      <c r="CA48" s="380">
        <f t="shared" si="226"/>
        <v>0</v>
      </c>
      <c r="CB48" s="380">
        <f t="shared" si="226"/>
        <v>0</v>
      </c>
      <c r="CC48" s="380">
        <f t="shared" si="226"/>
        <v>0</v>
      </c>
      <c r="CD48" s="380">
        <f t="shared" si="226"/>
        <v>0</v>
      </c>
      <c r="CE48" s="380">
        <f t="shared" si="226"/>
        <v>0</v>
      </c>
      <c r="CF48" s="380">
        <f t="shared" si="226"/>
        <v>0</v>
      </c>
      <c r="CG48" s="380">
        <f t="shared" si="226"/>
        <v>0</v>
      </c>
      <c r="CH48" s="380">
        <f t="shared" si="226"/>
        <v>0</v>
      </c>
      <c r="CI48" s="380">
        <f t="shared" si="226"/>
        <v>0</v>
      </c>
      <c r="CJ48" s="380">
        <f t="shared" si="226"/>
        <v>0</v>
      </c>
      <c r="CK48" s="380">
        <f t="shared" si="226"/>
        <v>0</v>
      </c>
      <c r="CL48" s="380">
        <f t="shared" si="226"/>
        <v>0</v>
      </c>
      <c r="CM48" s="380">
        <f t="shared" si="226"/>
        <v>0</v>
      </c>
      <c r="CN48" s="380">
        <f t="shared" si="226"/>
        <v>0</v>
      </c>
      <c r="CO48" s="380">
        <f t="shared" si="226"/>
        <v>0</v>
      </c>
      <c r="CP48" s="380">
        <f t="shared" si="226"/>
        <v>0</v>
      </c>
      <c r="CQ48" s="380">
        <f t="shared" si="226"/>
        <v>0</v>
      </c>
      <c r="CR48" s="380">
        <f t="shared" si="226"/>
        <v>0</v>
      </c>
      <c r="CS48" s="380">
        <f t="shared" si="226"/>
        <v>0</v>
      </c>
      <c r="CT48" s="380">
        <f t="shared" si="226"/>
        <v>0</v>
      </c>
      <c r="CU48" s="380">
        <f t="shared" si="226"/>
        <v>0</v>
      </c>
      <c r="CV48" s="380">
        <f t="shared" si="226"/>
        <v>0</v>
      </c>
      <c r="CW48" s="380">
        <f t="shared" ref="CW48:DJ48" si="227" xml:space="preserve"> CW$30</f>
        <v>0</v>
      </c>
      <c r="CX48" s="380">
        <f t="shared" si="227"/>
        <v>0</v>
      </c>
      <c r="CY48" s="380">
        <f t="shared" si="227"/>
        <v>0</v>
      </c>
      <c r="CZ48" s="380">
        <f t="shared" si="227"/>
        <v>0</v>
      </c>
      <c r="DA48" s="380">
        <f t="shared" si="227"/>
        <v>0</v>
      </c>
      <c r="DB48" s="380">
        <f t="shared" si="227"/>
        <v>0</v>
      </c>
      <c r="DC48" s="380">
        <f t="shared" si="227"/>
        <v>0</v>
      </c>
      <c r="DD48" s="380">
        <f t="shared" si="227"/>
        <v>0</v>
      </c>
      <c r="DE48" s="380">
        <f t="shared" si="227"/>
        <v>0</v>
      </c>
      <c r="DF48" s="380">
        <f t="shared" si="227"/>
        <v>0</v>
      </c>
      <c r="DG48" s="380">
        <f t="shared" si="227"/>
        <v>0</v>
      </c>
      <c r="DH48" s="380">
        <f t="shared" si="227"/>
        <v>0</v>
      </c>
      <c r="DI48" s="380">
        <f t="shared" si="227"/>
        <v>0</v>
      </c>
      <c r="DJ48" s="380">
        <f t="shared" si="227"/>
        <v>0</v>
      </c>
    </row>
    <row r="49" spans="1:114" s="278" customFormat="1" ht="14.4" x14ac:dyDescent="0.25">
      <c r="A49" s="364"/>
      <c r="B49" s="364"/>
      <c r="C49" s="365"/>
      <c r="D49" s="366"/>
      <c r="E49" s="366" t="s">
        <v>334</v>
      </c>
      <c r="F49" s="366"/>
      <c r="G49" s="367" t="s">
        <v>57</v>
      </c>
      <c r="H49" s="366"/>
      <c r="I49" s="366"/>
      <c r="J49" s="366">
        <f xml:space="preserve"> IF(J45 = 1, $F44, J46 + J47 - J48)</f>
        <v>0</v>
      </c>
      <c r="K49" s="366">
        <f xml:space="preserve"> IF(K45 = 1, $F44, K46 + K47 - K48)</f>
        <v>0</v>
      </c>
      <c r="L49" s="366">
        <f xml:space="preserve"> IF(L45 = 1, $F44, L46 + L47 - L48)</f>
        <v>0</v>
      </c>
      <c r="M49" s="366">
        <f xml:space="preserve"> IF(M45 = 1, $F44, M46 + M47 - M48)</f>
        <v>0</v>
      </c>
      <c r="N49" s="366">
        <f xml:space="preserve"> IF(N45 = 1, $F44, N46 + N47 - N48)</f>
        <v>0</v>
      </c>
      <c r="O49" s="366">
        <f xml:space="preserve"> IF(O45 = 1, $F44, O46 + O47 - O48)</f>
        <v>0</v>
      </c>
      <c r="P49" s="366">
        <f xml:space="preserve"> IF(P45 = 1, $F44, P46 + P47 - P48)</f>
        <v>0</v>
      </c>
      <c r="Q49" s="366">
        <f xml:space="preserve"> IF(Q45 = 1, $F44, Q46 + Q47 - Q48)</f>
        <v>0</v>
      </c>
      <c r="R49" s="366">
        <f xml:space="preserve"> IF(R45 = 1, $F44, R46 + R47 - R48)</f>
        <v>0</v>
      </c>
      <c r="S49" s="366">
        <f xml:space="preserve"> IF(S45 = 1, $F44, S46 + S47 - S48)</f>
        <v>0</v>
      </c>
      <c r="T49" s="366">
        <f xml:space="preserve"> IF(T45 = 1, $F44, T46 + T47 - T48)</f>
        <v>0</v>
      </c>
      <c r="U49" s="366">
        <f xml:space="preserve"> IF(U45 = 1, $F44, U46 + U47 - U48)</f>
        <v>0</v>
      </c>
      <c r="V49" s="366">
        <f xml:space="preserve"> IF(V45 = 1, $F44, V46 + V47 - V48)</f>
        <v>0</v>
      </c>
      <c r="W49" s="366">
        <f xml:space="preserve"> IF(W45 = 1, $F44, W46 + W47 - W48)</f>
        <v>0</v>
      </c>
      <c r="X49" s="366">
        <f xml:space="preserve"> IF(X45 = 1, $F44, X46 + X47 - X48)</f>
        <v>0</v>
      </c>
      <c r="Y49" s="366">
        <f xml:space="preserve"> IF(Y45 = 1, $F44, Y46 + Y47 - Y48)</f>
        <v>0</v>
      </c>
      <c r="Z49" s="366">
        <f xml:space="preserve"> IF(Z45 = 1, $F44, Z46 + Z47 - Z48)</f>
        <v>0</v>
      </c>
      <c r="AA49" s="366">
        <f xml:space="preserve"> IF(AA45 = 1, $F44, AA46 + AA47 - AA48)</f>
        <v>0</v>
      </c>
      <c r="AB49" s="366">
        <f xml:space="preserve"> IF(AB45 = 1, $F44, AB46 + AB47 - AB48)</f>
        <v>0</v>
      </c>
      <c r="AC49" s="366">
        <f xml:space="preserve"> IF(AC45 = 1, $F44, AC46 + AC47 - AC48)</f>
        <v>0</v>
      </c>
      <c r="AD49" s="366">
        <f xml:space="preserve"> IF(AD45 = 1, $F44, AD46 + AD47 - AD48)</f>
        <v>0</v>
      </c>
      <c r="AE49" s="366">
        <f xml:space="preserve"> IF(AE45 = 1, $F44, AE46 + AE47 - AE48)</f>
        <v>0</v>
      </c>
      <c r="AF49" s="366">
        <f xml:space="preserve"> IF(AF45 = 1, $F44, AF46 + AF47 - AF48)</f>
        <v>0</v>
      </c>
      <c r="AG49" s="366">
        <f xml:space="preserve"> IF(AG45 = 1, $F44, AG46 + AG47 - AG48)</f>
        <v>12000</v>
      </c>
      <c r="AH49" s="366">
        <f xml:space="preserve"> IF(AH45 = 1, $F44, AH46 + AH47 - AH48)</f>
        <v>11700</v>
      </c>
      <c r="AI49" s="366">
        <f xml:space="preserve"> IF(AI45 = 1, $F44, AI46 + AI47 - AI48)</f>
        <v>11400</v>
      </c>
      <c r="AJ49" s="366">
        <f xml:space="preserve"> IF(AJ45 = 1, $F44, AJ46 + AJ47 - AJ48)</f>
        <v>11100</v>
      </c>
      <c r="AK49" s="366">
        <f xml:space="preserve"> IF(AK45 = 1, $F44, AK46 + AK47 - AK48)</f>
        <v>10800</v>
      </c>
      <c r="AL49" s="366">
        <f xml:space="preserve"> IF(AL45 = 1, $F44, AL46 + AL47 - AL48)</f>
        <v>10500</v>
      </c>
      <c r="AM49" s="366">
        <f xml:space="preserve"> IF(AM45 = 1, $F44, AM46 + AM47 - AM48)</f>
        <v>10200</v>
      </c>
      <c r="AN49" s="366">
        <f xml:space="preserve"> IF(AN45 = 1, $F44, AN46 + AN47 - AN48)</f>
        <v>9900</v>
      </c>
      <c r="AO49" s="366">
        <f xml:space="preserve"> IF(AO45 = 1, $F44, AO46 + AO47 - AO48)</f>
        <v>9600</v>
      </c>
      <c r="AP49" s="366">
        <f xml:space="preserve"> IF(AP45 = 1, $F44, AP46 + AP47 - AP48)</f>
        <v>9300</v>
      </c>
      <c r="AQ49" s="366">
        <f xml:space="preserve"> IF(AQ45 = 1, $F44, AQ46 + AQ47 - AQ48)</f>
        <v>9000</v>
      </c>
      <c r="AR49" s="366">
        <f xml:space="preserve"> IF(AR45 = 1, $F44, AR46 + AR47 - AR48)</f>
        <v>8700</v>
      </c>
      <c r="AS49" s="366">
        <f xml:space="preserve"> IF(AS45 = 1, $F44, AS46 + AS47 - AS48)</f>
        <v>8400</v>
      </c>
      <c r="AT49" s="366">
        <f xml:space="preserve"> IF(AT45 = 1, $F44, AT46 + AT47 - AT48)</f>
        <v>8100</v>
      </c>
      <c r="AU49" s="366">
        <f xml:space="preserve"> IF(AU45 = 1, $F44, AU46 + AU47 - AU48)</f>
        <v>7800</v>
      </c>
      <c r="AV49" s="366">
        <f xml:space="preserve"> IF(AV45 = 1, $F44, AV46 + AV47 - AV48)</f>
        <v>7500</v>
      </c>
      <c r="AW49" s="366">
        <f xml:space="preserve"> IF(AW45 = 1, $F44, AW46 + AW47 - AW48)</f>
        <v>7200</v>
      </c>
      <c r="AX49" s="366">
        <f xml:space="preserve"> IF(AX45 = 1, $F44, AX46 + AX47 - AX48)</f>
        <v>6900</v>
      </c>
      <c r="AY49" s="366">
        <f xml:space="preserve"> IF(AY45 = 1, $F44, AY46 + AY47 - AY48)</f>
        <v>6600</v>
      </c>
      <c r="AZ49" s="366">
        <f xml:space="preserve"> IF(AZ45 = 1, $F44, AZ46 + AZ47 - AZ48)</f>
        <v>6300</v>
      </c>
      <c r="BA49" s="366">
        <f xml:space="preserve"> IF(BA45 = 1, $F44, BA46 + BA47 - BA48)</f>
        <v>6000</v>
      </c>
      <c r="BB49" s="366">
        <f xml:space="preserve"> IF(BB45 = 1, $F44, BB46 + BB47 - BB48)</f>
        <v>5700</v>
      </c>
      <c r="BC49" s="366">
        <f xml:space="preserve"> IF(BC45 = 1, $F44, BC46 + BC47 - BC48)</f>
        <v>5400</v>
      </c>
      <c r="BD49" s="366">
        <f xml:space="preserve"> IF(BD45 = 1, $F44, BD46 + BD47 - BD48)</f>
        <v>5100</v>
      </c>
      <c r="BE49" s="366">
        <f xml:space="preserve"> IF(BE45 = 1, $F44, BE46 + BE47 - BE48)</f>
        <v>4800</v>
      </c>
      <c r="BF49" s="366">
        <f xml:space="preserve"> IF(BF45 = 1, $F44, BF46 + BF47 - BF48)</f>
        <v>4500</v>
      </c>
      <c r="BG49" s="366">
        <f xml:space="preserve"> IF(BG45 = 1, $F44, BG46 + BG47 - BG48)</f>
        <v>4200</v>
      </c>
      <c r="BH49" s="366">
        <f xml:space="preserve"> IF(BH45 = 1, $F44, BH46 + BH47 - BH48)</f>
        <v>3900</v>
      </c>
      <c r="BI49" s="366">
        <f xml:space="preserve"> IF(BI45 = 1, $F44, BI46 + BI47 - BI48)</f>
        <v>3600</v>
      </c>
      <c r="BJ49" s="366">
        <f xml:space="preserve"> IF(BJ45 = 1, $F44, BJ46 + BJ47 - BJ48)</f>
        <v>3300</v>
      </c>
      <c r="BK49" s="366">
        <f xml:space="preserve"> IF(BK45 = 1, $F44, BK46 + BK47 - BK48)</f>
        <v>3000</v>
      </c>
      <c r="BL49" s="366">
        <f xml:space="preserve"> IF(BL45 = 1, $F44, BL46 + BL47 - BL48)</f>
        <v>2700</v>
      </c>
      <c r="BM49" s="366">
        <f xml:space="preserve"> IF(BM45 = 1, $F44, BM46 + BM47 - BM48)</f>
        <v>2400</v>
      </c>
      <c r="BN49" s="366">
        <f xml:space="preserve"> IF(BN45 = 1, $F44, BN46 + BN47 - BN48)</f>
        <v>2100</v>
      </c>
      <c r="BO49" s="366">
        <f xml:space="preserve"> IF(BO45 = 1, $F44, BO46 + BO47 - BO48)</f>
        <v>1800</v>
      </c>
      <c r="BP49" s="366">
        <f xml:space="preserve"> IF(BP45 = 1, $F44, BP46 + BP47 - BP48)</f>
        <v>1500</v>
      </c>
      <c r="BQ49" s="366">
        <f xml:space="preserve"> IF(BQ45 = 1, $F44, BQ46 + BQ47 - BQ48)</f>
        <v>1200</v>
      </c>
      <c r="BR49" s="366">
        <f xml:space="preserve"> IF(BR45 = 1, $F44, BR46 + BR47 - BR48)</f>
        <v>900</v>
      </c>
      <c r="BS49" s="366">
        <f xml:space="preserve"> IF(BS45 = 1, $F44, BS46 + BS47 - BS48)</f>
        <v>600</v>
      </c>
      <c r="BT49" s="366">
        <f xml:space="preserve"> IF(BT45 = 1, $F44, BT46 + BT47 - BT48)</f>
        <v>300</v>
      </c>
      <c r="BU49" s="366">
        <f xml:space="preserve"> IF(BU45 = 1, $F44, BU46 + BU47 - BU48)</f>
        <v>0</v>
      </c>
      <c r="BV49" s="366">
        <f xml:space="preserve"> IF(BV45 = 1, $F44, BV46 + BV47 - BV48)</f>
        <v>0</v>
      </c>
      <c r="BW49" s="366">
        <f xml:space="preserve"> IF(BW45 = 1, $F44, BW46 + BW47 - BW48)</f>
        <v>0</v>
      </c>
      <c r="BX49" s="366">
        <f xml:space="preserve"> IF(BX45 = 1, $F44, BX46 + BX47 - BX48)</f>
        <v>0</v>
      </c>
      <c r="BY49" s="366">
        <f xml:space="preserve"> IF(BY45 = 1, $F44, BY46 + BY47 - BY48)</f>
        <v>0</v>
      </c>
      <c r="BZ49" s="366">
        <f xml:space="preserve"> IF(BZ45 = 1, $F44, BZ46 + BZ47 - BZ48)</f>
        <v>0</v>
      </c>
      <c r="CA49" s="366">
        <f xml:space="preserve"> IF(CA45 = 1, $F44, CA46 + CA47 - CA48)</f>
        <v>0</v>
      </c>
      <c r="CB49" s="366">
        <f xml:space="preserve"> IF(CB45 = 1, $F44, CB46 + CB47 - CB48)</f>
        <v>0</v>
      </c>
      <c r="CC49" s="366">
        <f xml:space="preserve"> IF(CC45 = 1, $F44, CC46 + CC47 - CC48)</f>
        <v>0</v>
      </c>
      <c r="CD49" s="366">
        <f xml:space="preserve"> IF(CD45 = 1, $F44, CD46 + CD47 - CD48)</f>
        <v>0</v>
      </c>
      <c r="CE49" s="366">
        <f xml:space="preserve"> IF(CE45 = 1, $F44, CE46 + CE47 - CE48)</f>
        <v>0</v>
      </c>
      <c r="CF49" s="366">
        <f xml:space="preserve"> IF(CF45 = 1, $F44, CF46 + CF47 - CF48)</f>
        <v>0</v>
      </c>
      <c r="CG49" s="366">
        <f xml:space="preserve"> IF(CG45 = 1, $F44, CG46 + CG47 - CG48)</f>
        <v>0</v>
      </c>
      <c r="CH49" s="366">
        <f xml:space="preserve"> IF(CH45 = 1, $F44, CH46 + CH47 - CH48)</f>
        <v>0</v>
      </c>
      <c r="CI49" s="366">
        <f xml:space="preserve"> IF(CI45 = 1, $F44, CI46 + CI47 - CI48)</f>
        <v>0</v>
      </c>
      <c r="CJ49" s="366">
        <f xml:space="preserve"> IF(CJ45 = 1, $F44, CJ46 + CJ47 - CJ48)</f>
        <v>0</v>
      </c>
      <c r="CK49" s="366">
        <f xml:space="preserve"> IF(CK45 = 1, $F44, CK46 + CK47 - CK48)</f>
        <v>0</v>
      </c>
      <c r="CL49" s="366">
        <f xml:space="preserve"> IF(CL45 = 1, $F44, CL46 + CL47 - CL48)</f>
        <v>0</v>
      </c>
      <c r="CM49" s="366">
        <f xml:space="preserve"> IF(CM45 = 1, $F44, CM46 + CM47 - CM48)</f>
        <v>0</v>
      </c>
      <c r="CN49" s="366">
        <f xml:space="preserve"> IF(CN45 = 1, $F44, CN46 + CN47 - CN48)</f>
        <v>0</v>
      </c>
      <c r="CO49" s="366">
        <f xml:space="preserve"> IF(CO45 = 1, $F44, CO46 + CO47 - CO48)</f>
        <v>0</v>
      </c>
      <c r="CP49" s="366">
        <f xml:space="preserve"> IF(CP45 = 1, $F44, CP46 + CP47 - CP48)</f>
        <v>0</v>
      </c>
      <c r="CQ49" s="366">
        <f xml:space="preserve"> IF(CQ45 = 1, $F44, CQ46 + CQ47 - CQ48)</f>
        <v>0</v>
      </c>
      <c r="CR49" s="366">
        <f xml:space="preserve"> IF(CR45 = 1, $F44, CR46 + CR47 - CR48)</f>
        <v>0</v>
      </c>
      <c r="CS49" s="366">
        <f xml:space="preserve"> IF(CS45 = 1, $F44, CS46 + CS47 - CS48)</f>
        <v>0</v>
      </c>
      <c r="CT49" s="366">
        <f xml:space="preserve"> IF(CT45 = 1, $F44, CT46 + CT47 - CT48)</f>
        <v>0</v>
      </c>
      <c r="CU49" s="366">
        <f xml:space="preserve"> IF(CU45 = 1, $F44, CU46 + CU47 - CU48)</f>
        <v>0</v>
      </c>
      <c r="CV49" s="366">
        <f xml:space="preserve"> IF(CV45 = 1, $F44, CV46 + CV47 - CV48)</f>
        <v>0</v>
      </c>
      <c r="CW49" s="366">
        <f xml:space="preserve"> IF(CW45 = 1, $F44, CW46 + CW47 - CW48)</f>
        <v>0</v>
      </c>
      <c r="CX49" s="366">
        <f xml:space="preserve"> IF(CX45 = 1, $F44, CX46 + CX47 - CX48)</f>
        <v>0</v>
      </c>
      <c r="CY49" s="366">
        <f xml:space="preserve"> IF(CY45 = 1, $F44, CY46 + CY47 - CY48)</f>
        <v>0</v>
      </c>
      <c r="CZ49" s="366">
        <f xml:space="preserve"> IF(CZ45 = 1, $F44, CZ46 + CZ47 - CZ48)</f>
        <v>0</v>
      </c>
      <c r="DA49" s="366">
        <f xml:space="preserve"> IF(DA45 = 1, $F44, DA46 + DA47 - DA48)</f>
        <v>0</v>
      </c>
      <c r="DB49" s="366">
        <f xml:space="preserve"> IF(DB45 = 1, $F44, DB46 + DB47 - DB48)</f>
        <v>0</v>
      </c>
      <c r="DC49" s="366">
        <f xml:space="preserve"> IF(DC45 = 1, $F44, DC46 + DC47 - DC48)</f>
        <v>0</v>
      </c>
      <c r="DD49" s="366">
        <f xml:space="preserve"> IF(DD45 = 1, $F44, DD46 + DD47 - DD48)</f>
        <v>0</v>
      </c>
      <c r="DE49" s="366">
        <f xml:space="preserve"> IF(DE45 = 1, $F44, DE46 + DE47 - DE48)</f>
        <v>0</v>
      </c>
      <c r="DF49" s="366">
        <f xml:space="preserve"> IF(DF45 = 1, $F44, DF46 + DF47 - DF48)</f>
        <v>0</v>
      </c>
      <c r="DG49" s="366">
        <f xml:space="preserve"> IF(DG45 = 1, $F44, DG46 + DG47 - DG48)</f>
        <v>0</v>
      </c>
      <c r="DH49" s="366">
        <f xml:space="preserve"> IF(DH45 = 1, $F44, DH46 + DH47 - DH48)</f>
        <v>0</v>
      </c>
      <c r="DI49" s="366">
        <f xml:space="preserve"> IF(DI45 = 1, $F44, DI46 + DI47 - DI48)</f>
        <v>0</v>
      </c>
      <c r="DJ49" s="366">
        <f xml:space="preserve"> IF(DJ45 = 1, $F44, DJ46 + DJ47 - DJ48)</f>
        <v>0</v>
      </c>
    </row>
    <row r="50" spans="1:114" s="278" customFormat="1" ht="14.4" x14ac:dyDescent="0.25">
      <c r="A50" s="424"/>
      <c r="B50" s="424"/>
      <c r="C50" s="422"/>
      <c r="D50" s="367"/>
      <c r="E50" s="367"/>
      <c r="F50" s="367"/>
      <c r="G50" s="367"/>
      <c r="H50" s="367"/>
      <c r="I50" s="367"/>
      <c r="J50" s="367"/>
      <c r="K50" s="367"/>
      <c r="L50" s="367"/>
      <c r="M50" s="367"/>
      <c r="N50" s="367"/>
      <c r="O50" s="367"/>
      <c r="P50" s="367"/>
      <c r="Q50" s="367"/>
      <c r="R50" s="367"/>
      <c r="S50" s="367"/>
      <c r="T50" s="367"/>
      <c r="U50" s="367"/>
      <c r="V50" s="367"/>
      <c r="W50" s="367"/>
      <c r="X50" s="367"/>
      <c r="Y50" s="367"/>
      <c r="Z50" s="367"/>
      <c r="AA50" s="367"/>
      <c r="AB50" s="367"/>
      <c r="AC50" s="367"/>
      <c r="AD50" s="367"/>
      <c r="AE50" s="367"/>
      <c r="AF50" s="367"/>
      <c r="AG50" s="367"/>
      <c r="AH50" s="367"/>
      <c r="AI50" s="367"/>
      <c r="AJ50" s="367"/>
      <c r="AK50" s="367"/>
      <c r="AL50" s="367"/>
      <c r="AM50" s="367"/>
      <c r="AN50" s="367"/>
      <c r="AO50" s="367"/>
      <c r="AP50" s="367"/>
      <c r="AQ50" s="367"/>
      <c r="AR50" s="367"/>
      <c r="AS50" s="367"/>
      <c r="AT50" s="367"/>
      <c r="AU50" s="367"/>
      <c r="AV50" s="367"/>
      <c r="AW50" s="367"/>
      <c r="AX50" s="367"/>
      <c r="AY50" s="367"/>
      <c r="AZ50" s="367"/>
      <c r="BA50" s="367"/>
      <c r="BB50" s="367"/>
      <c r="BC50" s="367"/>
      <c r="BD50" s="367"/>
      <c r="BE50" s="367"/>
      <c r="BF50" s="367"/>
      <c r="BG50" s="367"/>
      <c r="BH50" s="367"/>
      <c r="BI50" s="367"/>
      <c r="BJ50" s="367"/>
      <c r="BK50" s="367"/>
      <c r="BL50" s="367"/>
      <c r="BM50" s="367"/>
      <c r="BN50" s="367"/>
      <c r="BO50" s="367"/>
      <c r="BP50" s="367"/>
      <c r="BQ50" s="367"/>
      <c r="BR50" s="367"/>
      <c r="BS50" s="367"/>
      <c r="BT50" s="367"/>
      <c r="BU50" s="367"/>
      <c r="BV50" s="367"/>
      <c r="BW50" s="367"/>
      <c r="BX50" s="367"/>
      <c r="BY50" s="367"/>
      <c r="BZ50" s="367"/>
      <c r="CA50" s="367"/>
      <c r="CB50" s="367"/>
      <c r="CC50" s="367"/>
      <c r="CD50" s="367"/>
      <c r="CE50" s="367"/>
      <c r="CF50" s="367"/>
      <c r="CG50" s="367"/>
      <c r="CH50" s="367"/>
      <c r="CI50" s="367"/>
      <c r="CJ50" s="367"/>
      <c r="CK50" s="367"/>
      <c r="CL50" s="367"/>
      <c r="CM50" s="367"/>
      <c r="CN50" s="367"/>
      <c r="CO50" s="367"/>
      <c r="CP50" s="367"/>
      <c r="CQ50" s="367"/>
      <c r="CR50" s="367"/>
      <c r="CS50" s="367"/>
      <c r="CT50" s="367"/>
      <c r="CU50" s="367"/>
      <c r="CV50" s="367"/>
      <c r="CW50" s="367"/>
      <c r="CX50" s="367"/>
      <c r="CY50" s="367"/>
      <c r="CZ50" s="367"/>
      <c r="DA50" s="367"/>
      <c r="DB50" s="367"/>
      <c r="DC50" s="367"/>
      <c r="DD50" s="367"/>
      <c r="DE50" s="367"/>
      <c r="DF50" s="367"/>
      <c r="DG50" s="367"/>
      <c r="DH50" s="367"/>
      <c r="DI50" s="367"/>
      <c r="DJ50" s="367"/>
    </row>
    <row r="51" spans="1:114" x14ac:dyDescent="0.25">
      <c r="E51" s="349" t="str">
        <f xml:space="preserve"> E$44</f>
        <v>Subbordinated Debt Initial balance</v>
      </c>
      <c r="F51" s="349">
        <f xml:space="preserve"> F$44</f>
        <v>12000</v>
      </c>
      <c r="G51" s="349" t="str">
        <f xml:space="preserve"> G$44</f>
        <v>$ 000s</v>
      </c>
    </row>
    <row r="52" spans="1:114" x14ac:dyDescent="0.25">
      <c r="E52" s="359" t="str">
        <f xml:space="preserve"> Time!E$64</f>
        <v>Hanger construction / initial balance date flag</v>
      </c>
      <c r="F52" s="359">
        <f xml:space="preserve"> Time!F$64</f>
        <v>0</v>
      </c>
      <c r="G52" s="359" t="str">
        <f xml:space="preserve"> Time!G$64</f>
        <v>flag</v>
      </c>
      <c r="H52" s="359">
        <f xml:space="preserve"> Time!H$64</f>
        <v>1</v>
      </c>
      <c r="I52" s="359">
        <f xml:space="preserve"> Time!I$64</f>
        <v>0</v>
      </c>
      <c r="J52" s="359">
        <f xml:space="preserve"> Time!J$64</f>
        <v>0</v>
      </c>
      <c r="K52" s="359">
        <f xml:space="preserve"> Time!K$64</f>
        <v>0</v>
      </c>
      <c r="L52" s="359">
        <f xml:space="preserve"> Time!L$64</f>
        <v>0</v>
      </c>
      <c r="M52" s="359">
        <f xml:space="preserve"> Time!M$64</f>
        <v>0</v>
      </c>
      <c r="N52" s="359">
        <f xml:space="preserve"> Time!N$64</f>
        <v>0</v>
      </c>
      <c r="O52" s="359">
        <f xml:space="preserve"> Time!O$64</f>
        <v>0</v>
      </c>
      <c r="P52" s="359">
        <f xml:space="preserve"> Time!P$64</f>
        <v>0</v>
      </c>
      <c r="Q52" s="359">
        <f xml:space="preserve"> Time!Q$64</f>
        <v>0</v>
      </c>
      <c r="R52" s="359">
        <f xml:space="preserve"> Time!R$64</f>
        <v>0</v>
      </c>
      <c r="S52" s="359">
        <f xml:space="preserve"> Time!S$64</f>
        <v>0</v>
      </c>
      <c r="T52" s="359">
        <f xml:space="preserve"> Time!T$64</f>
        <v>0</v>
      </c>
      <c r="U52" s="359">
        <f xml:space="preserve"> Time!U$64</f>
        <v>0</v>
      </c>
      <c r="V52" s="359">
        <f xml:space="preserve"> Time!V$64</f>
        <v>0</v>
      </c>
      <c r="W52" s="359">
        <f xml:space="preserve"> Time!W$64</f>
        <v>0</v>
      </c>
      <c r="X52" s="359">
        <f xml:space="preserve"> Time!X$64</f>
        <v>0</v>
      </c>
      <c r="Y52" s="359">
        <f xml:space="preserve"> Time!Y$64</f>
        <v>0</v>
      </c>
      <c r="Z52" s="359">
        <f xml:space="preserve"> Time!Z$64</f>
        <v>0</v>
      </c>
      <c r="AA52" s="359">
        <f xml:space="preserve"> Time!AA$64</f>
        <v>0</v>
      </c>
      <c r="AB52" s="359">
        <f xml:space="preserve"> Time!AB$64</f>
        <v>0</v>
      </c>
      <c r="AC52" s="359">
        <f xml:space="preserve"> Time!AC$64</f>
        <v>0</v>
      </c>
      <c r="AD52" s="359">
        <f xml:space="preserve"> Time!AD$64</f>
        <v>0</v>
      </c>
      <c r="AE52" s="359">
        <f xml:space="preserve"> Time!AE$64</f>
        <v>0</v>
      </c>
      <c r="AF52" s="359">
        <f xml:space="preserve"> Time!AF$64</f>
        <v>0</v>
      </c>
      <c r="AG52" s="359">
        <f xml:space="preserve"> Time!AG$64</f>
        <v>1</v>
      </c>
      <c r="AH52" s="359">
        <f xml:space="preserve"> Time!AH$64</f>
        <v>0</v>
      </c>
      <c r="AI52" s="359">
        <f xml:space="preserve"> Time!AI$64</f>
        <v>0</v>
      </c>
      <c r="AJ52" s="359">
        <f xml:space="preserve"> Time!AJ$64</f>
        <v>0</v>
      </c>
      <c r="AK52" s="359">
        <f xml:space="preserve"> Time!AK$64</f>
        <v>0</v>
      </c>
      <c r="AL52" s="359">
        <f xml:space="preserve"> Time!AL$64</f>
        <v>0</v>
      </c>
      <c r="AM52" s="359">
        <f xml:space="preserve"> Time!AM$64</f>
        <v>0</v>
      </c>
      <c r="AN52" s="359">
        <f xml:space="preserve"> Time!AN$64</f>
        <v>0</v>
      </c>
      <c r="AO52" s="359">
        <f xml:space="preserve"> Time!AO$64</f>
        <v>0</v>
      </c>
      <c r="AP52" s="359">
        <f xml:space="preserve"> Time!AP$64</f>
        <v>0</v>
      </c>
      <c r="AQ52" s="359">
        <f xml:space="preserve"> Time!AQ$64</f>
        <v>0</v>
      </c>
      <c r="AR52" s="359">
        <f xml:space="preserve"> Time!AR$64</f>
        <v>0</v>
      </c>
      <c r="AS52" s="359">
        <f xml:space="preserve"> Time!AS$64</f>
        <v>0</v>
      </c>
      <c r="AT52" s="359">
        <f xml:space="preserve"> Time!AT$64</f>
        <v>0</v>
      </c>
      <c r="AU52" s="359">
        <f xml:space="preserve"> Time!AU$64</f>
        <v>0</v>
      </c>
      <c r="AV52" s="359">
        <f xml:space="preserve"> Time!AV$64</f>
        <v>0</v>
      </c>
      <c r="AW52" s="359">
        <f xml:space="preserve"> Time!AW$64</f>
        <v>0</v>
      </c>
      <c r="AX52" s="359">
        <f xml:space="preserve"> Time!AX$64</f>
        <v>0</v>
      </c>
      <c r="AY52" s="359">
        <f xml:space="preserve"> Time!AY$64</f>
        <v>0</v>
      </c>
      <c r="AZ52" s="359">
        <f xml:space="preserve"> Time!AZ$64</f>
        <v>0</v>
      </c>
      <c r="BA52" s="359">
        <f xml:space="preserve"> Time!BA$64</f>
        <v>0</v>
      </c>
      <c r="BB52" s="359">
        <f xml:space="preserve"> Time!BB$64</f>
        <v>0</v>
      </c>
      <c r="BC52" s="359">
        <f xml:space="preserve"> Time!BC$64</f>
        <v>0</v>
      </c>
      <c r="BD52" s="359">
        <f xml:space="preserve"> Time!BD$64</f>
        <v>0</v>
      </c>
      <c r="BE52" s="359">
        <f xml:space="preserve"> Time!BE$64</f>
        <v>0</v>
      </c>
      <c r="BF52" s="359">
        <f xml:space="preserve"> Time!BF$64</f>
        <v>0</v>
      </c>
      <c r="BG52" s="359">
        <f xml:space="preserve"> Time!BG$64</f>
        <v>0</v>
      </c>
      <c r="BH52" s="359">
        <f xml:space="preserve"> Time!BH$64</f>
        <v>0</v>
      </c>
      <c r="BI52" s="359">
        <f xml:space="preserve"> Time!BI$64</f>
        <v>0</v>
      </c>
      <c r="BJ52" s="359">
        <f xml:space="preserve"> Time!BJ$64</f>
        <v>0</v>
      </c>
      <c r="BK52" s="359">
        <f xml:space="preserve"> Time!BK$64</f>
        <v>0</v>
      </c>
      <c r="BL52" s="359">
        <f xml:space="preserve"> Time!BL$64</f>
        <v>0</v>
      </c>
      <c r="BM52" s="359">
        <f xml:space="preserve"> Time!BM$64</f>
        <v>0</v>
      </c>
      <c r="BN52" s="359">
        <f xml:space="preserve"> Time!BN$64</f>
        <v>0</v>
      </c>
      <c r="BO52" s="359">
        <f xml:space="preserve"> Time!BO$64</f>
        <v>0</v>
      </c>
      <c r="BP52" s="359">
        <f xml:space="preserve"> Time!BP$64</f>
        <v>0</v>
      </c>
      <c r="BQ52" s="359">
        <f xml:space="preserve"> Time!BQ$64</f>
        <v>0</v>
      </c>
      <c r="BR52" s="359">
        <f xml:space="preserve"> Time!BR$64</f>
        <v>0</v>
      </c>
      <c r="BS52" s="359">
        <f xml:space="preserve"> Time!BS$64</f>
        <v>0</v>
      </c>
      <c r="BT52" s="359">
        <f xml:space="preserve"> Time!BT$64</f>
        <v>0</v>
      </c>
      <c r="BU52" s="359">
        <f xml:space="preserve"> Time!BU$64</f>
        <v>0</v>
      </c>
      <c r="BV52" s="359">
        <f xml:space="preserve"> Time!BV$64</f>
        <v>0</v>
      </c>
      <c r="BW52" s="359">
        <f xml:space="preserve"> Time!BW$64</f>
        <v>0</v>
      </c>
      <c r="BX52" s="359">
        <f xml:space="preserve"> Time!BX$64</f>
        <v>0</v>
      </c>
      <c r="BY52" s="359">
        <f xml:space="preserve"> Time!BY$64</f>
        <v>0</v>
      </c>
      <c r="BZ52" s="359">
        <f xml:space="preserve"> Time!BZ$64</f>
        <v>0</v>
      </c>
      <c r="CA52" s="359">
        <f xml:space="preserve"> Time!CA$64</f>
        <v>0</v>
      </c>
      <c r="CB52" s="359">
        <f xml:space="preserve"> Time!CB$64</f>
        <v>0</v>
      </c>
      <c r="CC52" s="359">
        <f xml:space="preserve"> Time!CC$64</f>
        <v>0</v>
      </c>
      <c r="CD52" s="359">
        <f xml:space="preserve"> Time!CD$64</f>
        <v>0</v>
      </c>
      <c r="CE52" s="359">
        <f xml:space="preserve"> Time!CE$64</f>
        <v>0</v>
      </c>
      <c r="CF52" s="359">
        <f xml:space="preserve"> Time!CF$64</f>
        <v>0</v>
      </c>
      <c r="CG52" s="359">
        <f xml:space="preserve"> Time!CG$64</f>
        <v>0</v>
      </c>
      <c r="CH52" s="359">
        <f xml:space="preserve"> Time!CH$64</f>
        <v>0</v>
      </c>
      <c r="CI52" s="359">
        <f xml:space="preserve"> Time!CI$64</f>
        <v>0</v>
      </c>
      <c r="CJ52" s="359">
        <f xml:space="preserve"> Time!CJ$64</f>
        <v>0</v>
      </c>
      <c r="CK52" s="359">
        <f xml:space="preserve"> Time!CK$64</f>
        <v>0</v>
      </c>
      <c r="CL52" s="359">
        <f xml:space="preserve"> Time!CL$64</f>
        <v>0</v>
      </c>
      <c r="CM52" s="359">
        <f xml:space="preserve"> Time!CM$64</f>
        <v>0</v>
      </c>
      <c r="CN52" s="359">
        <f xml:space="preserve"> Time!CN$64</f>
        <v>0</v>
      </c>
      <c r="CO52" s="359">
        <f xml:space="preserve"> Time!CO$64</f>
        <v>0</v>
      </c>
      <c r="CP52" s="359">
        <f xml:space="preserve"> Time!CP$64</f>
        <v>0</v>
      </c>
      <c r="CQ52" s="359">
        <f xml:space="preserve"> Time!CQ$64</f>
        <v>0</v>
      </c>
      <c r="CR52" s="359">
        <f xml:space="preserve"> Time!CR$64</f>
        <v>0</v>
      </c>
      <c r="CS52" s="359">
        <f xml:space="preserve"> Time!CS$64</f>
        <v>0</v>
      </c>
      <c r="CT52" s="359">
        <f xml:space="preserve"> Time!CT$64</f>
        <v>0</v>
      </c>
      <c r="CU52" s="359">
        <f xml:space="preserve"> Time!CU$64</f>
        <v>0</v>
      </c>
      <c r="CV52" s="359">
        <f xml:space="preserve"> Time!CV$64</f>
        <v>0</v>
      </c>
      <c r="CW52" s="359">
        <f xml:space="preserve"> Time!CW$64</f>
        <v>0</v>
      </c>
      <c r="CX52" s="359">
        <f xml:space="preserve"> Time!CX$64</f>
        <v>0</v>
      </c>
      <c r="CY52" s="359">
        <f xml:space="preserve"> Time!CY$64</f>
        <v>0</v>
      </c>
      <c r="CZ52" s="359">
        <f xml:space="preserve"> Time!CZ$64</f>
        <v>0</v>
      </c>
      <c r="DA52" s="359">
        <f xml:space="preserve"> Time!DA$64</f>
        <v>0</v>
      </c>
      <c r="DB52" s="359">
        <f xml:space="preserve"> Time!DB$64</f>
        <v>0</v>
      </c>
      <c r="DC52" s="359">
        <f xml:space="preserve"> Time!DC$64</f>
        <v>0</v>
      </c>
      <c r="DD52" s="359">
        <f xml:space="preserve"> Time!DD$64</f>
        <v>0</v>
      </c>
      <c r="DE52" s="359">
        <f xml:space="preserve"> Time!DE$64</f>
        <v>0</v>
      </c>
      <c r="DF52" s="359">
        <f xml:space="preserve"> Time!DF$64</f>
        <v>0</v>
      </c>
      <c r="DG52" s="359">
        <f xml:space="preserve"> Time!DG$64</f>
        <v>0</v>
      </c>
      <c r="DH52" s="359">
        <f xml:space="preserve"> Time!DH$64</f>
        <v>0</v>
      </c>
      <c r="DI52" s="359">
        <f xml:space="preserve"> Time!DI$64</f>
        <v>0</v>
      </c>
      <c r="DJ52" s="359">
        <f xml:space="preserve"> Time!DJ$64</f>
        <v>0</v>
      </c>
    </row>
    <row r="53" spans="1:114" s="124" customFormat="1" x14ac:dyDescent="0.25">
      <c r="A53" s="301"/>
      <c r="B53" s="301"/>
      <c r="C53" s="302"/>
      <c r="E53" s="303" t="s">
        <v>349</v>
      </c>
      <c r="F53" s="303"/>
      <c r="G53" s="303"/>
      <c r="H53" s="303">
        <f xml:space="preserve"> SUM(J53:DJ53)</f>
        <v>12000</v>
      </c>
      <c r="I53" s="303"/>
      <c r="J53" s="303">
        <f t="shared" ref="J53:AO53" si="228">IF(J52=1,$F51,0)</f>
        <v>0</v>
      </c>
      <c r="K53" s="303">
        <f t="shared" si="228"/>
        <v>0</v>
      </c>
      <c r="L53" s="303">
        <f t="shared" si="228"/>
        <v>0</v>
      </c>
      <c r="M53" s="303">
        <f t="shared" si="228"/>
        <v>0</v>
      </c>
      <c r="N53" s="303">
        <f t="shared" si="228"/>
        <v>0</v>
      </c>
      <c r="O53" s="303">
        <f t="shared" si="228"/>
        <v>0</v>
      </c>
      <c r="P53" s="303">
        <f t="shared" si="228"/>
        <v>0</v>
      </c>
      <c r="Q53" s="303">
        <f t="shared" si="228"/>
        <v>0</v>
      </c>
      <c r="R53" s="303">
        <f t="shared" si="228"/>
        <v>0</v>
      </c>
      <c r="S53" s="303">
        <f t="shared" si="228"/>
        <v>0</v>
      </c>
      <c r="T53" s="303">
        <f t="shared" si="228"/>
        <v>0</v>
      </c>
      <c r="U53" s="303">
        <f t="shared" si="228"/>
        <v>0</v>
      </c>
      <c r="V53" s="303">
        <f t="shared" si="228"/>
        <v>0</v>
      </c>
      <c r="W53" s="303">
        <f t="shared" si="228"/>
        <v>0</v>
      </c>
      <c r="X53" s="303">
        <f t="shared" si="228"/>
        <v>0</v>
      </c>
      <c r="Y53" s="303">
        <f t="shared" si="228"/>
        <v>0</v>
      </c>
      <c r="Z53" s="303">
        <f t="shared" si="228"/>
        <v>0</v>
      </c>
      <c r="AA53" s="303">
        <f t="shared" si="228"/>
        <v>0</v>
      </c>
      <c r="AB53" s="303">
        <f t="shared" si="228"/>
        <v>0</v>
      </c>
      <c r="AC53" s="303">
        <f t="shared" si="228"/>
        <v>0</v>
      </c>
      <c r="AD53" s="303">
        <f t="shared" si="228"/>
        <v>0</v>
      </c>
      <c r="AE53" s="303">
        <f t="shared" si="228"/>
        <v>0</v>
      </c>
      <c r="AF53" s="303">
        <f t="shared" si="228"/>
        <v>0</v>
      </c>
      <c r="AG53" s="303">
        <f t="shared" si="228"/>
        <v>12000</v>
      </c>
      <c r="AH53" s="303">
        <f t="shared" si="228"/>
        <v>0</v>
      </c>
      <c r="AI53" s="303">
        <f t="shared" si="228"/>
        <v>0</v>
      </c>
      <c r="AJ53" s="303">
        <f t="shared" si="228"/>
        <v>0</v>
      </c>
      <c r="AK53" s="303">
        <f t="shared" si="228"/>
        <v>0</v>
      </c>
      <c r="AL53" s="303">
        <f t="shared" si="228"/>
        <v>0</v>
      </c>
      <c r="AM53" s="303">
        <f t="shared" si="228"/>
        <v>0</v>
      </c>
      <c r="AN53" s="303">
        <f t="shared" si="228"/>
        <v>0</v>
      </c>
      <c r="AO53" s="303">
        <f t="shared" si="228"/>
        <v>0</v>
      </c>
      <c r="AP53" s="303">
        <f t="shared" ref="AP53:BU53" si="229">IF(AP52=1,$F51,0)</f>
        <v>0</v>
      </c>
      <c r="AQ53" s="303">
        <f t="shared" si="229"/>
        <v>0</v>
      </c>
      <c r="AR53" s="303">
        <f t="shared" si="229"/>
        <v>0</v>
      </c>
      <c r="AS53" s="303">
        <f t="shared" si="229"/>
        <v>0</v>
      </c>
      <c r="AT53" s="303">
        <f t="shared" si="229"/>
        <v>0</v>
      </c>
      <c r="AU53" s="303">
        <f t="shared" si="229"/>
        <v>0</v>
      </c>
      <c r="AV53" s="303">
        <f t="shared" si="229"/>
        <v>0</v>
      </c>
      <c r="AW53" s="303">
        <f t="shared" si="229"/>
        <v>0</v>
      </c>
      <c r="AX53" s="303">
        <f t="shared" si="229"/>
        <v>0</v>
      </c>
      <c r="AY53" s="303">
        <f t="shared" si="229"/>
        <v>0</v>
      </c>
      <c r="AZ53" s="303">
        <f t="shared" si="229"/>
        <v>0</v>
      </c>
      <c r="BA53" s="303">
        <f t="shared" si="229"/>
        <v>0</v>
      </c>
      <c r="BB53" s="303">
        <f t="shared" si="229"/>
        <v>0</v>
      </c>
      <c r="BC53" s="303">
        <f t="shared" si="229"/>
        <v>0</v>
      </c>
      <c r="BD53" s="303">
        <f t="shared" si="229"/>
        <v>0</v>
      </c>
      <c r="BE53" s="303">
        <f t="shared" si="229"/>
        <v>0</v>
      </c>
      <c r="BF53" s="303">
        <f t="shared" si="229"/>
        <v>0</v>
      </c>
      <c r="BG53" s="303">
        <f t="shared" si="229"/>
        <v>0</v>
      </c>
      <c r="BH53" s="303">
        <f t="shared" si="229"/>
        <v>0</v>
      </c>
      <c r="BI53" s="303">
        <f t="shared" si="229"/>
        <v>0</v>
      </c>
      <c r="BJ53" s="303">
        <f t="shared" si="229"/>
        <v>0</v>
      </c>
      <c r="BK53" s="303">
        <f t="shared" si="229"/>
        <v>0</v>
      </c>
      <c r="BL53" s="303">
        <f t="shared" si="229"/>
        <v>0</v>
      </c>
      <c r="BM53" s="303">
        <f t="shared" si="229"/>
        <v>0</v>
      </c>
      <c r="BN53" s="303">
        <f t="shared" si="229"/>
        <v>0</v>
      </c>
      <c r="BO53" s="303">
        <f t="shared" si="229"/>
        <v>0</v>
      </c>
      <c r="BP53" s="303">
        <f t="shared" si="229"/>
        <v>0</v>
      </c>
      <c r="BQ53" s="303">
        <f t="shared" si="229"/>
        <v>0</v>
      </c>
      <c r="BR53" s="303">
        <f t="shared" si="229"/>
        <v>0</v>
      </c>
      <c r="BS53" s="303">
        <f t="shared" si="229"/>
        <v>0</v>
      </c>
      <c r="BT53" s="303">
        <f t="shared" si="229"/>
        <v>0</v>
      </c>
      <c r="BU53" s="303">
        <f t="shared" si="229"/>
        <v>0</v>
      </c>
      <c r="BV53" s="303">
        <f t="shared" ref="BV53:DA53" si="230">IF(BV52=1,$F51,0)</f>
        <v>0</v>
      </c>
      <c r="BW53" s="303">
        <f t="shared" si="230"/>
        <v>0</v>
      </c>
      <c r="BX53" s="303">
        <f t="shared" si="230"/>
        <v>0</v>
      </c>
      <c r="BY53" s="303">
        <f t="shared" si="230"/>
        <v>0</v>
      </c>
      <c r="BZ53" s="303">
        <f t="shared" si="230"/>
        <v>0</v>
      </c>
      <c r="CA53" s="303">
        <f t="shared" si="230"/>
        <v>0</v>
      </c>
      <c r="CB53" s="303">
        <f t="shared" si="230"/>
        <v>0</v>
      </c>
      <c r="CC53" s="303">
        <f t="shared" si="230"/>
        <v>0</v>
      </c>
      <c r="CD53" s="303">
        <f t="shared" si="230"/>
        <v>0</v>
      </c>
      <c r="CE53" s="303">
        <f t="shared" si="230"/>
        <v>0</v>
      </c>
      <c r="CF53" s="303">
        <f t="shared" si="230"/>
        <v>0</v>
      </c>
      <c r="CG53" s="303">
        <f t="shared" si="230"/>
        <v>0</v>
      </c>
      <c r="CH53" s="303">
        <f t="shared" si="230"/>
        <v>0</v>
      </c>
      <c r="CI53" s="303">
        <f t="shared" si="230"/>
        <v>0</v>
      </c>
      <c r="CJ53" s="303">
        <f t="shared" si="230"/>
        <v>0</v>
      </c>
      <c r="CK53" s="303">
        <f t="shared" si="230"/>
        <v>0</v>
      </c>
      <c r="CL53" s="303">
        <f t="shared" si="230"/>
        <v>0</v>
      </c>
      <c r="CM53" s="303">
        <f t="shared" si="230"/>
        <v>0</v>
      </c>
      <c r="CN53" s="303">
        <f t="shared" si="230"/>
        <v>0</v>
      </c>
      <c r="CO53" s="303">
        <f t="shared" si="230"/>
        <v>0</v>
      </c>
      <c r="CP53" s="303">
        <f t="shared" si="230"/>
        <v>0</v>
      </c>
      <c r="CQ53" s="303">
        <f t="shared" si="230"/>
        <v>0</v>
      </c>
      <c r="CR53" s="303">
        <f t="shared" si="230"/>
        <v>0</v>
      </c>
      <c r="CS53" s="303">
        <f t="shared" si="230"/>
        <v>0</v>
      </c>
      <c r="CT53" s="303">
        <f t="shared" si="230"/>
        <v>0</v>
      </c>
      <c r="CU53" s="303">
        <f t="shared" si="230"/>
        <v>0</v>
      </c>
      <c r="CV53" s="303">
        <f t="shared" si="230"/>
        <v>0</v>
      </c>
      <c r="CW53" s="303">
        <f t="shared" si="230"/>
        <v>0</v>
      </c>
      <c r="CX53" s="303">
        <f t="shared" si="230"/>
        <v>0</v>
      </c>
      <c r="CY53" s="303">
        <f t="shared" si="230"/>
        <v>0</v>
      </c>
      <c r="CZ53" s="303">
        <f t="shared" si="230"/>
        <v>0</v>
      </c>
      <c r="DA53" s="303">
        <f t="shared" si="230"/>
        <v>0</v>
      </c>
      <c r="DB53" s="303">
        <f t="shared" ref="DB53:EG53" si="231">IF(DB52=1,$F51,0)</f>
        <v>0</v>
      </c>
      <c r="DC53" s="303">
        <f t="shared" si="231"/>
        <v>0</v>
      </c>
      <c r="DD53" s="303">
        <f t="shared" si="231"/>
        <v>0</v>
      </c>
      <c r="DE53" s="303">
        <f t="shared" si="231"/>
        <v>0</v>
      </c>
      <c r="DF53" s="303">
        <f t="shared" si="231"/>
        <v>0</v>
      </c>
      <c r="DG53" s="303">
        <f t="shared" si="231"/>
        <v>0</v>
      </c>
      <c r="DH53" s="303">
        <f t="shared" si="231"/>
        <v>0</v>
      </c>
      <c r="DI53" s="303">
        <f t="shared" si="231"/>
        <v>0</v>
      </c>
      <c r="DJ53" s="303">
        <f t="shared" si="231"/>
        <v>0</v>
      </c>
    </row>
    <row r="55" spans="1:114" x14ac:dyDescent="0.25">
      <c r="A55" s="2" t="s">
        <v>342</v>
      </c>
    </row>
    <row r="58" spans="1:114" x14ac:dyDescent="0.25">
      <c r="A58" s="2" t="s">
        <v>341</v>
      </c>
    </row>
    <row r="59" spans="1:114" x14ac:dyDescent="0.25">
      <c r="E59" s="284" t="str">
        <f xml:space="preserve"> InpC!E$75</f>
        <v>Convention days</v>
      </c>
      <c r="F59" s="359">
        <f xml:space="preserve"> InpC!F$75</f>
        <v>360</v>
      </c>
      <c r="G59" s="284" t="str">
        <f xml:space="preserve"> InpC!G$75</f>
        <v>days</v>
      </c>
    </row>
    <row r="60" spans="1:114" x14ac:dyDescent="0.25">
      <c r="E60" s="284" t="str">
        <f xml:space="preserve"> InpC!E$74</f>
        <v>interest on loan</v>
      </c>
      <c r="F60" s="286">
        <f xml:space="preserve"> InpC!F$74</f>
        <v>7.2499999999999995E-2</v>
      </c>
      <c r="G60" s="284" t="str">
        <f xml:space="preserve"> InpC!G$74</f>
        <v>% p.a</v>
      </c>
    </row>
    <row r="61" spans="1:114" x14ac:dyDescent="0.25">
      <c r="E61" s="323" t="str">
        <f xml:space="preserve"> Time!E$27</f>
        <v>Actual days between model period</v>
      </c>
      <c r="F61" s="323">
        <f xml:space="preserve"> Time!F$27</f>
        <v>0</v>
      </c>
      <c r="G61" s="323" t="str">
        <f xml:space="preserve"> Time!G$27</f>
        <v>days</v>
      </c>
      <c r="H61" s="323">
        <f xml:space="preserve"> Time!H$27</f>
        <v>0</v>
      </c>
      <c r="I61" s="323">
        <f xml:space="preserve"> Time!I$27</f>
        <v>0</v>
      </c>
      <c r="J61" s="323">
        <f xml:space="preserve"> Time!J$27</f>
        <v>90</v>
      </c>
      <c r="K61" s="323">
        <f xml:space="preserve"> Time!K$27</f>
        <v>91</v>
      </c>
      <c r="L61" s="323">
        <f xml:space="preserve"> Time!L$27</f>
        <v>92</v>
      </c>
      <c r="M61" s="323">
        <f xml:space="preserve"> Time!M$27</f>
        <v>92</v>
      </c>
      <c r="N61" s="323">
        <f xml:space="preserve"> Time!N$27</f>
        <v>90</v>
      </c>
      <c r="O61" s="323">
        <f xml:space="preserve"> Time!O$27</f>
        <v>91</v>
      </c>
      <c r="P61" s="323">
        <f xml:space="preserve"> Time!P$27</f>
        <v>92</v>
      </c>
      <c r="Q61" s="323">
        <f xml:space="preserve"> Time!Q$27</f>
        <v>92</v>
      </c>
      <c r="R61" s="323">
        <f xml:space="preserve"> Time!R$27</f>
        <v>91</v>
      </c>
      <c r="S61" s="323">
        <f xml:space="preserve"> Time!S$27</f>
        <v>91</v>
      </c>
      <c r="T61" s="323">
        <f xml:space="preserve"> Time!T$27</f>
        <v>92</v>
      </c>
      <c r="U61" s="323">
        <f xml:space="preserve"> Time!U$27</f>
        <v>92</v>
      </c>
      <c r="V61" s="323">
        <f xml:space="preserve"> Time!V$27</f>
        <v>90</v>
      </c>
      <c r="W61" s="323">
        <f xml:space="preserve"> Time!W$27</f>
        <v>91</v>
      </c>
      <c r="X61" s="323">
        <f xml:space="preserve"> Time!X$27</f>
        <v>92</v>
      </c>
      <c r="Y61" s="323">
        <f xml:space="preserve"> Time!Y$27</f>
        <v>92</v>
      </c>
      <c r="Z61" s="323">
        <f xml:space="preserve"> Time!Z$27</f>
        <v>90</v>
      </c>
      <c r="AA61" s="323">
        <f xml:space="preserve"> Time!AA$27</f>
        <v>91</v>
      </c>
      <c r="AB61" s="323">
        <f xml:space="preserve"> Time!AB$27</f>
        <v>92</v>
      </c>
      <c r="AC61" s="323">
        <f xml:space="preserve"> Time!AC$27</f>
        <v>92</v>
      </c>
      <c r="AD61" s="323">
        <f xml:space="preserve"> Time!AD$27</f>
        <v>90</v>
      </c>
      <c r="AE61" s="323">
        <f xml:space="preserve"> Time!AE$27</f>
        <v>91</v>
      </c>
      <c r="AF61" s="323">
        <f xml:space="preserve"> Time!AF$27</f>
        <v>92</v>
      </c>
      <c r="AG61" s="323">
        <f xml:space="preserve"> Time!AG$27</f>
        <v>92</v>
      </c>
      <c r="AH61" s="323">
        <f xml:space="preserve"> Time!AH$27</f>
        <v>91</v>
      </c>
      <c r="AI61" s="323">
        <f xml:space="preserve"> Time!AI$27</f>
        <v>91</v>
      </c>
      <c r="AJ61" s="323">
        <f xml:space="preserve"> Time!AJ$27</f>
        <v>92</v>
      </c>
      <c r="AK61" s="323">
        <f xml:space="preserve"> Time!AK$27</f>
        <v>92</v>
      </c>
      <c r="AL61" s="323">
        <f xml:space="preserve"> Time!AL$27</f>
        <v>90</v>
      </c>
      <c r="AM61" s="323">
        <f xml:space="preserve"> Time!AM$27</f>
        <v>91</v>
      </c>
      <c r="AN61" s="323">
        <f xml:space="preserve"> Time!AN$27</f>
        <v>92</v>
      </c>
      <c r="AO61" s="323">
        <f xml:space="preserve"> Time!AO$27</f>
        <v>92</v>
      </c>
      <c r="AP61" s="323">
        <f xml:space="preserve"> Time!AP$27</f>
        <v>90</v>
      </c>
      <c r="AQ61" s="323">
        <f xml:space="preserve"> Time!AQ$27</f>
        <v>91</v>
      </c>
      <c r="AR61" s="323">
        <f xml:space="preserve"> Time!AR$27</f>
        <v>92</v>
      </c>
      <c r="AS61" s="323">
        <f xml:space="preserve"> Time!AS$27</f>
        <v>92</v>
      </c>
      <c r="AT61" s="323">
        <f xml:space="preserve"> Time!AT$27</f>
        <v>90</v>
      </c>
      <c r="AU61" s="323">
        <f xml:space="preserve"> Time!AU$27</f>
        <v>91</v>
      </c>
      <c r="AV61" s="323">
        <f xml:space="preserve"> Time!AV$27</f>
        <v>92</v>
      </c>
      <c r="AW61" s="323">
        <f xml:space="preserve"> Time!AW$27</f>
        <v>92</v>
      </c>
      <c r="AX61" s="323">
        <f xml:space="preserve"> Time!AX$27</f>
        <v>91</v>
      </c>
      <c r="AY61" s="323">
        <f xml:space="preserve"> Time!AY$27</f>
        <v>91</v>
      </c>
      <c r="AZ61" s="323">
        <f xml:space="preserve"> Time!AZ$27</f>
        <v>92</v>
      </c>
      <c r="BA61" s="323">
        <f xml:space="preserve"> Time!BA$27</f>
        <v>92</v>
      </c>
      <c r="BB61" s="323">
        <f xml:space="preserve"> Time!BB$27</f>
        <v>90</v>
      </c>
      <c r="BC61" s="323">
        <f xml:space="preserve"> Time!BC$27</f>
        <v>91</v>
      </c>
      <c r="BD61" s="323">
        <f xml:space="preserve"> Time!BD$27</f>
        <v>92</v>
      </c>
      <c r="BE61" s="323">
        <f xml:space="preserve"> Time!BE$27</f>
        <v>92</v>
      </c>
      <c r="BF61" s="323">
        <f xml:space="preserve"> Time!BF$27</f>
        <v>90</v>
      </c>
      <c r="BG61" s="323">
        <f xml:space="preserve"> Time!BG$27</f>
        <v>91</v>
      </c>
      <c r="BH61" s="323">
        <f xml:space="preserve"> Time!BH$27</f>
        <v>92</v>
      </c>
      <c r="BI61" s="323">
        <f xml:space="preserve"> Time!BI$27</f>
        <v>92</v>
      </c>
      <c r="BJ61" s="323">
        <f xml:space="preserve"> Time!BJ$27</f>
        <v>90</v>
      </c>
      <c r="BK61" s="323">
        <f xml:space="preserve"> Time!BK$27</f>
        <v>91</v>
      </c>
      <c r="BL61" s="323">
        <f xml:space="preserve"> Time!BL$27</f>
        <v>92</v>
      </c>
      <c r="BM61" s="323">
        <f xml:space="preserve"> Time!BM$27</f>
        <v>92</v>
      </c>
      <c r="BN61" s="323">
        <f xml:space="preserve"> Time!BN$27</f>
        <v>91</v>
      </c>
      <c r="BO61" s="323">
        <f xml:space="preserve"> Time!BO$27</f>
        <v>91</v>
      </c>
      <c r="BP61" s="323">
        <f xml:space="preserve"> Time!BP$27</f>
        <v>92</v>
      </c>
      <c r="BQ61" s="323">
        <f xml:space="preserve"> Time!BQ$27</f>
        <v>92</v>
      </c>
      <c r="BR61" s="323">
        <f xml:space="preserve"> Time!BR$27</f>
        <v>90</v>
      </c>
      <c r="BS61" s="323">
        <f xml:space="preserve"> Time!BS$27</f>
        <v>91</v>
      </c>
      <c r="BT61" s="323">
        <f xml:space="preserve"> Time!BT$27</f>
        <v>92</v>
      </c>
      <c r="BU61" s="323">
        <f xml:space="preserve"> Time!BU$27</f>
        <v>92</v>
      </c>
      <c r="BV61" s="323">
        <f xml:space="preserve"> Time!BV$27</f>
        <v>90</v>
      </c>
      <c r="BW61" s="323">
        <f xml:space="preserve"> Time!BW$27</f>
        <v>91</v>
      </c>
      <c r="BX61" s="323">
        <f xml:space="preserve"> Time!BX$27</f>
        <v>92</v>
      </c>
      <c r="BY61" s="323">
        <f xml:space="preserve"> Time!BY$27</f>
        <v>92</v>
      </c>
      <c r="BZ61" s="323">
        <f xml:space="preserve"> Time!BZ$27</f>
        <v>90</v>
      </c>
      <c r="CA61" s="323">
        <f xml:space="preserve"> Time!CA$27</f>
        <v>91</v>
      </c>
      <c r="CB61" s="323">
        <f xml:space="preserve"> Time!CB$27</f>
        <v>92</v>
      </c>
      <c r="CC61" s="323">
        <f xml:space="preserve"> Time!CC$27</f>
        <v>92</v>
      </c>
      <c r="CD61" s="323">
        <f xml:space="preserve"> Time!CD$27</f>
        <v>91</v>
      </c>
      <c r="CE61" s="323">
        <f xml:space="preserve"> Time!CE$27</f>
        <v>91</v>
      </c>
      <c r="CF61" s="323">
        <f xml:space="preserve"> Time!CF$27</f>
        <v>92</v>
      </c>
      <c r="CG61" s="323">
        <f xml:space="preserve"> Time!CG$27</f>
        <v>92</v>
      </c>
      <c r="CH61" s="323">
        <f xml:space="preserve"> Time!CH$27</f>
        <v>90</v>
      </c>
      <c r="CI61" s="323">
        <f xml:space="preserve"> Time!CI$27</f>
        <v>91</v>
      </c>
      <c r="CJ61" s="323">
        <f xml:space="preserve"> Time!CJ$27</f>
        <v>92</v>
      </c>
      <c r="CK61" s="323">
        <f xml:space="preserve"> Time!CK$27</f>
        <v>92</v>
      </c>
      <c r="CL61" s="323">
        <f xml:space="preserve"> Time!CL$27</f>
        <v>90</v>
      </c>
      <c r="CM61" s="323">
        <f xml:space="preserve"> Time!CM$27</f>
        <v>91</v>
      </c>
      <c r="CN61" s="323">
        <f xml:space="preserve"> Time!CN$27</f>
        <v>92</v>
      </c>
      <c r="CO61" s="323">
        <f xml:space="preserve"> Time!CO$27</f>
        <v>92</v>
      </c>
      <c r="CP61" s="323">
        <f xml:space="preserve"> Time!CP$27</f>
        <v>90</v>
      </c>
      <c r="CQ61" s="323">
        <f xml:space="preserve"> Time!CQ$27</f>
        <v>91</v>
      </c>
      <c r="CR61" s="323">
        <f xml:space="preserve"> Time!CR$27</f>
        <v>92</v>
      </c>
      <c r="CS61" s="323">
        <f xml:space="preserve"> Time!CS$27</f>
        <v>92</v>
      </c>
      <c r="CT61" s="323">
        <f xml:space="preserve"> Time!CT$27</f>
        <v>91</v>
      </c>
      <c r="CU61" s="323">
        <f xml:space="preserve"> Time!CU$27</f>
        <v>91</v>
      </c>
      <c r="CV61" s="323">
        <f xml:space="preserve"> Time!CV$27</f>
        <v>92</v>
      </c>
      <c r="CW61" s="323">
        <f xml:space="preserve"> Time!CW$27</f>
        <v>92</v>
      </c>
      <c r="CX61" s="323">
        <f xml:space="preserve"> Time!CX$27</f>
        <v>90</v>
      </c>
      <c r="CY61" s="323">
        <f xml:space="preserve"> Time!CY$27</f>
        <v>91</v>
      </c>
      <c r="CZ61" s="323">
        <f xml:space="preserve"> Time!CZ$27</f>
        <v>92</v>
      </c>
      <c r="DA61" s="323">
        <f xml:space="preserve"> Time!DA$27</f>
        <v>92</v>
      </c>
      <c r="DB61" s="323">
        <f xml:space="preserve"> Time!DB$27</f>
        <v>90</v>
      </c>
      <c r="DC61" s="323">
        <f xml:space="preserve"> Time!DC$27</f>
        <v>91</v>
      </c>
      <c r="DD61" s="323">
        <f xml:space="preserve"> Time!DD$27</f>
        <v>92</v>
      </c>
      <c r="DE61" s="323">
        <f xml:space="preserve"> Time!DE$27</f>
        <v>92</v>
      </c>
      <c r="DF61" s="323">
        <f xml:space="preserve"> Time!DF$27</f>
        <v>90</v>
      </c>
      <c r="DG61" s="323">
        <f xml:space="preserve"> Time!DG$27</f>
        <v>91</v>
      </c>
      <c r="DH61" s="323">
        <f xml:space="preserve"> Time!DH$27</f>
        <v>92</v>
      </c>
      <c r="DI61" s="323">
        <f xml:space="preserve"> Time!DI$27</f>
        <v>92</v>
      </c>
      <c r="DJ61" s="323">
        <f xml:space="preserve"> Time!DJ$27</f>
        <v>91</v>
      </c>
    </row>
    <row r="62" spans="1:114" s="309" customFormat="1" x14ac:dyDescent="0.25">
      <c r="A62" s="306"/>
      <c r="B62" s="306"/>
      <c r="C62" s="307"/>
      <c r="D62" s="308"/>
      <c r="E62" s="293" t="s">
        <v>339</v>
      </c>
      <c r="F62" s="293"/>
      <c r="G62" s="293" t="s">
        <v>26</v>
      </c>
      <c r="H62" s="293"/>
      <c r="I62" s="293"/>
      <c r="J62" s="293">
        <f t="shared" ref="J62:AO62" si="232">$F60/$F59*J61</f>
        <v>1.8124999999999999E-2</v>
      </c>
      <c r="K62" s="293">
        <f t="shared" si="232"/>
        <v>1.8326388888888885E-2</v>
      </c>
      <c r="L62" s="293">
        <f t="shared" si="232"/>
        <v>1.8527777777777775E-2</v>
      </c>
      <c r="M62" s="293">
        <f t="shared" si="232"/>
        <v>1.8527777777777775E-2</v>
      </c>
      <c r="N62" s="293">
        <f t="shared" si="232"/>
        <v>1.8124999999999999E-2</v>
      </c>
      <c r="O62" s="293">
        <f t="shared" si="232"/>
        <v>1.8326388888888885E-2</v>
      </c>
      <c r="P62" s="293">
        <f t="shared" si="232"/>
        <v>1.8527777777777775E-2</v>
      </c>
      <c r="Q62" s="293">
        <f t="shared" si="232"/>
        <v>1.8527777777777775E-2</v>
      </c>
      <c r="R62" s="293">
        <f t="shared" si="232"/>
        <v>1.8326388888888885E-2</v>
      </c>
      <c r="S62" s="293">
        <f t="shared" si="232"/>
        <v>1.8326388888888885E-2</v>
      </c>
      <c r="T62" s="293">
        <f t="shared" si="232"/>
        <v>1.8527777777777775E-2</v>
      </c>
      <c r="U62" s="293">
        <f t="shared" si="232"/>
        <v>1.8527777777777775E-2</v>
      </c>
      <c r="V62" s="293">
        <f t="shared" si="232"/>
        <v>1.8124999999999999E-2</v>
      </c>
      <c r="W62" s="293">
        <f t="shared" si="232"/>
        <v>1.8326388888888885E-2</v>
      </c>
      <c r="X62" s="293">
        <f t="shared" si="232"/>
        <v>1.8527777777777775E-2</v>
      </c>
      <c r="Y62" s="293">
        <f t="shared" si="232"/>
        <v>1.8527777777777775E-2</v>
      </c>
      <c r="Z62" s="293">
        <f t="shared" si="232"/>
        <v>1.8124999999999999E-2</v>
      </c>
      <c r="AA62" s="293">
        <f t="shared" si="232"/>
        <v>1.8326388888888885E-2</v>
      </c>
      <c r="AB62" s="293">
        <f t="shared" si="232"/>
        <v>1.8527777777777775E-2</v>
      </c>
      <c r="AC62" s="293">
        <f t="shared" si="232"/>
        <v>1.8527777777777775E-2</v>
      </c>
      <c r="AD62" s="293">
        <f t="shared" si="232"/>
        <v>1.8124999999999999E-2</v>
      </c>
      <c r="AE62" s="293">
        <f t="shared" si="232"/>
        <v>1.8326388888888885E-2</v>
      </c>
      <c r="AF62" s="293">
        <f t="shared" si="232"/>
        <v>1.8527777777777775E-2</v>
      </c>
      <c r="AG62" s="293">
        <f t="shared" si="232"/>
        <v>1.8527777777777775E-2</v>
      </c>
      <c r="AH62" s="293">
        <f t="shared" si="232"/>
        <v>1.8326388888888885E-2</v>
      </c>
      <c r="AI62" s="293">
        <f t="shared" si="232"/>
        <v>1.8326388888888885E-2</v>
      </c>
      <c r="AJ62" s="293">
        <f t="shared" si="232"/>
        <v>1.8527777777777775E-2</v>
      </c>
      <c r="AK62" s="293">
        <f t="shared" si="232"/>
        <v>1.8527777777777775E-2</v>
      </c>
      <c r="AL62" s="293">
        <f t="shared" si="232"/>
        <v>1.8124999999999999E-2</v>
      </c>
      <c r="AM62" s="293">
        <f t="shared" si="232"/>
        <v>1.8326388888888885E-2</v>
      </c>
      <c r="AN62" s="293">
        <f t="shared" si="232"/>
        <v>1.8527777777777775E-2</v>
      </c>
      <c r="AO62" s="293">
        <f t="shared" si="232"/>
        <v>1.8527777777777775E-2</v>
      </c>
      <c r="AP62" s="293">
        <f t="shared" ref="AP62:BU62" si="233">$F60/$F59*AP61</f>
        <v>1.8124999999999999E-2</v>
      </c>
      <c r="AQ62" s="293">
        <f t="shared" si="233"/>
        <v>1.8326388888888885E-2</v>
      </c>
      <c r="AR62" s="293">
        <f t="shared" si="233"/>
        <v>1.8527777777777775E-2</v>
      </c>
      <c r="AS62" s="293">
        <f t="shared" si="233"/>
        <v>1.8527777777777775E-2</v>
      </c>
      <c r="AT62" s="293">
        <f t="shared" si="233"/>
        <v>1.8124999999999999E-2</v>
      </c>
      <c r="AU62" s="293">
        <f t="shared" si="233"/>
        <v>1.8326388888888885E-2</v>
      </c>
      <c r="AV62" s="293">
        <f t="shared" si="233"/>
        <v>1.8527777777777775E-2</v>
      </c>
      <c r="AW62" s="293">
        <f t="shared" si="233"/>
        <v>1.8527777777777775E-2</v>
      </c>
      <c r="AX62" s="293">
        <f t="shared" si="233"/>
        <v>1.8326388888888885E-2</v>
      </c>
      <c r="AY62" s="293">
        <f t="shared" si="233"/>
        <v>1.8326388888888885E-2</v>
      </c>
      <c r="AZ62" s="293">
        <f t="shared" si="233"/>
        <v>1.8527777777777775E-2</v>
      </c>
      <c r="BA62" s="293">
        <f t="shared" si="233"/>
        <v>1.8527777777777775E-2</v>
      </c>
      <c r="BB62" s="293">
        <f t="shared" si="233"/>
        <v>1.8124999999999999E-2</v>
      </c>
      <c r="BC62" s="293">
        <f t="shared" si="233"/>
        <v>1.8326388888888885E-2</v>
      </c>
      <c r="BD62" s="293">
        <f t="shared" si="233"/>
        <v>1.8527777777777775E-2</v>
      </c>
      <c r="BE62" s="293">
        <f t="shared" si="233"/>
        <v>1.8527777777777775E-2</v>
      </c>
      <c r="BF62" s="293">
        <f t="shared" si="233"/>
        <v>1.8124999999999999E-2</v>
      </c>
      <c r="BG62" s="293">
        <f t="shared" si="233"/>
        <v>1.8326388888888885E-2</v>
      </c>
      <c r="BH62" s="293">
        <f t="shared" si="233"/>
        <v>1.8527777777777775E-2</v>
      </c>
      <c r="BI62" s="293">
        <f t="shared" si="233"/>
        <v>1.8527777777777775E-2</v>
      </c>
      <c r="BJ62" s="293">
        <f t="shared" si="233"/>
        <v>1.8124999999999999E-2</v>
      </c>
      <c r="BK62" s="293">
        <f t="shared" si="233"/>
        <v>1.8326388888888885E-2</v>
      </c>
      <c r="BL62" s="293">
        <f t="shared" si="233"/>
        <v>1.8527777777777775E-2</v>
      </c>
      <c r="BM62" s="293">
        <f t="shared" si="233"/>
        <v>1.8527777777777775E-2</v>
      </c>
      <c r="BN62" s="293">
        <f t="shared" si="233"/>
        <v>1.8326388888888885E-2</v>
      </c>
      <c r="BO62" s="293">
        <f t="shared" si="233"/>
        <v>1.8326388888888885E-2</v>
      </c>
      <c r="BP62" s="293">
        <f t="shared" si="233"/>
        <v>1.8527777777777775E-2</v>
      </c>
      <c r="BQ62" s="293">
        <f t="shared" si="233"/>
        <v>1.8527777777777775E-2</v>
      </c>
      <c r="BR62" s="293">
        <f t="shared" si="233"/>
        <v>1.8124999999999999E-2</v>
      </c>
      <c r="BS62" s="293">
        <f t="shared" si="233"/>
        <v>1.8326388888888885E-2</v>
      </c>
      <c r="BT62" s="293">
        <f t="shared" si="233"/>
        <v>1.8527777777777775E-2</v>
      </c>
      <c r="BU62" s="293">
        <f t="shared" si="233"/>
        <v>1.8527777777777775E-2</v>
      </c>
      <c r="BV62" s="293">
        <f t="shared" ref="BV62:DA62" si="234">$F60/$F59*BV61</f>
        <v>1.8124999999999999E-2</v>
      </c>
      <c r="BW62" s="293">
        <f t="shared" si="234"/>
        <v>1.8326388888888885E-2</v>
      </c>
      <c r="BX62" s="293">
        <f t="shared" si="234"/>
        <v>1.8527777777777775E-2</v>
      </c>
      <c r="BY62" s="293">
        <f t="shared" si="234"/>
        <v>1.8527777777777775E-2</v>
      </c>
      <c r="BZ62" s="293">
        <f t="shared" si="234"/>
        <v>1.8124999999999999E-2</v>
      </c>
      <c r="CA62" s="293">
        <f t="shared" si="234"/>
        <v>1.8326388888888885E-2</v>
      </c>
      <c r="CB62" s="293">
        <f t="shared" si="234"/>
        <v>1.8527777777777775E-2</v>
      </c>
      <c r="CC62" s="293">
        <f t="shared" si="234"/>
        <v>1.8527777777777775E-2</v>
      </c>
      <c r="CD62" s="293">
        <f t="shared" si="234"/>
        <v>1.8326388888888885E-2</v>
      </c>
      <c r="CE62" s="293">
        <f t="shared" si="234"/>
        <v>1.8326388888888885E-2</v>
      </c>
      <c r="CF62" s="293">
        <f t="shared" si="234"/>
        <v>1.8527777777777775E-2</v>
      </c>
      <c r="CG62" s="293">
        <f t="shared" si="234"/>
        <v>1.8527777777777775E-2</v>
      </c>
      <c r="CH62" s="293">
        <f t="shared" si="234"/>
        <v>1.8124999999999999E-2</v>
      </c>
      <c r="CI62" s="293">
        <f t="shared" si="234"/>
        <v>1.8326388888888885E-2</v>
      </c>
      <c r="CJ62" s="293">
        <f t="shared" si="234"/>
        <v>1.8527777777777775E-2</v>
      </c>
      <c r="CK62" s="293">
        <f t="shared" si="234"/>
        <v>1.8527777777777775E-2</v>
      </c>
      <c r="CL62" s="293">
        <f t="shared" si="234"/>
        <v>1.8124999999999999E-2</v>
      </c>
      <c r="CM62" s="293">
        <f t="shared" si="234"/>
        <v>1.8326388888888885E-2</v>
      </c>
      <c r="CN62" s="293">
        <f t="shared" si="234"/>
        <v>1.8527777777777775E-2</v>
      </c>
      <c r="CO62" s="293">
        <f t="shared" si="234"/>
        <v>1.8527777777777775E-2</v>
      </c>
      <c r="CP62" s="293">
        <f t="shared" si="234"/>
        <v>1.8124999999999999E-2</v>
      </c>
      <c r="CQ62" s="293">
        <f t="shared" si="234"/>
        <v>1.8326388888888885E-2</v>
      </c>
      <c r="CR62" s="293">
        <f t="shared" si="234"/>
        <v>1.8527777777777775E-2</v>
      </c>
      <c r="CS62" s="293">
        <f t="shared" si="234"/>
        <v>1.8527777777777775E-2</v>
      </c>
      <c r="CT62" s="293">
        <f t="shared" si="234"/>
        <v>1.8326388888888885E-2</v>
      </c>
      <c r="CU62" s="293">
        <f t="shared" si="234"/>
        <v>1.8326388888888885E-2</v>
      </c>
      <c r="CV62" s="293">
        <f t="shared" si="234"/>
        <v>1.8527777777777775E-2</v>
      </c>
      <c r="CW62" s="293">
        <f t="shared" si="234"/>
        <v>1.8527777777777775E-2</v>
      </c>
      <c r="CX62" s="293">
        <f t="shared" si="234"/>
        <v>1.8124999999999999E-2</v>
      </c>
      <c r="CY62" s="293">
        <f t="shared" si="234"/>
        <v>1.8326388888888885E-2</v>
      </c>
      <c r="CZ62" s="293">
        <f t="shared" si="234"/>
        <v>1.8527777777777775E-2</v>
      </c>
      <c r="DA62" s="293">
        <f t="shared" si="234"/>
        <v>1.8527777777777775E-2</v>
      </c>
      <c r="DB62" s="293">
        <f t="shared" ref="DB62:EG62" si="235">$F60/$F59*DB61</f>
        <v>1.8124999999999999E-2</v>
      </c>
      <c r="DC62" s="293">
        <f t="shared" si="235"/>
        <v>1.8326388888888885E-2</v>
      </c>
      <c r="DD62" s="293">
        <f t="shared" si="235"/>
        <v>1.8527777777777775E-2</v>
      </c>
      <c r="DE62" s="293">
        <f t="shared" si="235"/>
        <v>1.8527777777777775E-2</v>
      </c>
      <c r="DF62" s="293">
        <f t="shared" si="235"/>
        <v>1.8124999999999999E-2</v>
      </c>
      <c r="DG62" s="293">
        <f t="shared" si="235"/>
        <v>1.8326388888888885E-2</v>
      </c>
      <c r="DH62" s="293">
        <f t="shared" si="235"/>
        <v>1.8527777777777775E-2</v>
      </c>
      <c r="DI62" s="293">
        <f t="shared" si="235"/>
        <v>1.8527777777777775E-2</v>
      </c>
      <c r="DJ62" s="293">
        <f t="shared" si="235"/>
        <v>1.8326388888888885E-2</v>
      </c>
    </row>
    <row r="63" spans="1:114" x14ac:dyDescent="0.25">
      <c r="N63" s="293"/>
    </row>
    <row r="64" spans="1:114" x14ac:dyDescent="0.25">
      <c r="E64" s="349" t="str">
        <f t="shared" ref="E64:AJ64" si="236" xml:space="preserve"> E$37</f>
        <v>Snr Debt balance BEG</v>
      </c>
      <c r="F64" s="349">
        <f t="shared" si="236"/>
        <v>0</v>
      </c>
      <c r="G64" s="349" t="str">
        <f t="shared" si="236"/>
        <v>$000s</v>
      </c>
      <c r="H64" s="349">
        <f t="shared" si="236"/>
        <v>0</v>
      </c>
      <c r="I64" s="349">
        <f t="shared" si="236"/>
        <v>0</v>
      </c>
      <c r="J64" s="349">
        <f t="shared" si="236"/>
        <v>0</v>
      </c>
      <c r="K64" s="349">
        <f t="shared" si="236"/>
        <v>0</v>
      </c>
      <c r="L64" s="349">
        <f t="shared" si="236"/>
        <v>108500</v>
      </c>
      <c r="M64" s="349">
        <f t="shared" si="236"/>
        <v>106691.66666666667</v>
      </c>
      <c r="N64" s="349">
        <f t="shared" si="236"/>
        <v>104883.33333333334</v>
      </c>
      <c r="O64" s="349">
        <f t="shared" si="236"/>
        <v>103075.00000000001</v>
      </c>
      <c r="P64" s="349">
        <f t="shared" si="236"/>
        <v>101266.66666666669</v>
      </c>
      <c r="Q64" s="349">
        <f t="shared" si="236"/>
        <v>99458.333333333358</v>
      </c>
      <c r="R64" s="349">
        <f t="shared" si="236"/>
        <v>97650.000000000029</v>
      </c>
      <c r="S64" s="349">
        <f t="shared" si="236"/>
        <v>95841.666666666701</v>
      </c>
      <c r="T64" s="349">
        <f t="shared" si="236"/>
        <v>94033.333333333372</v>
      </c>
      <c r="U64" s="349">
        <f t="shared" si="236"/>
        <v>92225.000000000044</v>
      </c>
      <c r="V64" s="349">
        <f t="shared" si="236"/>
        <v>90416.666666666715</v>
      </c>
      <c r="W64" s="349">
        <f t="shared" si="236"/>
        <v>88608.333333333387</v>
      </c>
      <c r="X64" s="349">
        <f t="shared" si="236"/>
        <v>86800.000000000058</v>
      </c>
      <c r="Y64" s="349">
        <f t="shared" si="236"/>
        <v>84991.66666666673</v>
      </c>
      <c r="Z64" s="349">
        <f t="shared" si="236"/>
        <v>83183.333333333401</v>
      </c>
      <c r="AA64" s="349">
        <f t="shared" si="236"/>
        <v>81375.000000000073</v>
      </c>
      <c r="AB64" s="349">
        <f t="shared" si="236"/>
        <v>79566.666666666744</v>
      </c>
      <c r="AC64" s="349">
        <f t="shared" si="236"/>
        <v>77758.333333333416</v>
      </c>
      <c r="AD64" s="349">
        <f t="shared" si="236"/>
        <v>75950.000000000087</v>
      </c>
      <c r="AE64" s="349">
        <f t="shared" si="236"/>
        <v>74141.666666666759</v>
      </c>
      <c r="AF64" s="349">
        <f t="shared" si="236"/>
        <v>72333.33333333343</v>
      </c>
      <c r="AG64" s="349">
        <f t="shared" si="236"/>
        <v>70525.000000000102</v>
      </c>
      <c r="AH64" s="349">
        <f t="shared" si="236"/>
        <v>68716.666666666773</v>
      </c>
      <c r="AI64" s="349">
        <f t="shared" si="236"/>
        <v>66908.333333333445</v>
      </c>
      <c r="AJ64" s="349">
        <f t="shared" si="236"/>
        <v>65100.000000000109</v>
      </c>
      <c r="AK64" s="349">
        <f t="shared" ref="AK64:BP64" si="237" xml:space="preserve"> AK$37</f>
        <v>63291.666666666773</v>
      </c>
      <c r="AL64" s="349">
        <f t="shared" si="237"/>
        <v>61483.333333333438</v>
      </c>
      <c r="AM64" s="349">
        <f t="shared" si="237"/>
        <v>59675.000000000102</v>
      </c>
      <c r="AN64" s="349">
        <f t="shared" si="237"/>
        <v>57866.666666666766</v>
      </c>
      <c r="AO64" s="349">
        <f t="shared" si="237"/>
        <v>56058.33333333343</v>
      </c>
      <c r="AP64" s="349">
        <f t="shared" si="237"/>
        <v>54250.000000000095</v>
      </c>
      <c r="AQ64" s="349">
        <f t="shared" si="237"/>
        <v>52441.666666666759</v>
      </c>
      <c r="AR64" s="349">
        <f t="shared" si="237"/>
        <v>50633.333333333423</v>
      </c>
      <c r="AS64" s="349">
        <f t="shared" si="237"/>
        <v>48825.000000000087</v>
      </c>
      <c r="AT64" s="349">
        <f t="shared" si="237"/>
        <v>47016.666666666752</v>
      </c>
      <c r="AU64" s="349">
        <f t="shared" si="237"/>
        <v>45208.333333333416</v>
      </c>
      <c r="AV64" s="349">
        <f t="shared" si="237"/>
        <v>43400.00000000008</v>
      </c>
      <c r="AW64" s="349">
        <f t="shared" si="237"/>
        <v>41591.666666666744</v>
      </c>
      <c r="AX64" s="349">
        <f t="shared" si="237"/>
        <v>39783.333333333409</v>
      </c>
      <c r="AY64" s="349">
        <f t="shared" si="237"/>
        <v>37975.000000000073</v>
      </c>
      <c r="AZ64" s="349">
        <f t="shared" si="237"/>
        <v>36166.666666666737</v>
      </c>
      <c r="BA64" s="349">
        <f t="shared" si="237"/>
        <v>34358.333333333401</v>
      </c>
      <c r="BB64" s="349">
        <f t="shared" si="237"/>
        <v>32550.000000000069</v>
      </c>
      <c r="BC64" s="349">
        <f t="shared" si="237"/>
        <v>30741.666666666737</v>
      </c>
      <c r="BD64" s="349">
        <f t="shared" si="237"/>
        <v>28933.333333333405</v>
      </c>
      <c r="BE64" s="349">
        <f t="shared" si="237"/>
        <v>27125.000000000073</v>
      </c>
      <c r="BF64" s="349">
        <f t="shared" si="237"/>
        <v>25316.666666666741</v>
      </c>
      <c r="BG64" s="349">
        <f t="shared" si="237"/>
        <v>23508.333333333409</v>
      </c>
      <c r="BH64" s="349">
        <f t="shared" si="237"/>
        <v>21700.000000000076</v>
      </c>
      <c r="BI64" s="349">
        <f t="shared" si="237"/>
        <v>19891.666666666744</v>
      </c>
      <c r="BJ64" s="349">
        <f t="shared" si="237"/>
        <v>18083.333333333412</v>
      </c>
      <c r="BK64" s="349">
        <f t="shared" si="237"/>
        <v>16275.000000000078</v>
      </c>
      <c r="BL64" s="349">
        <f t="shared" si="237"/>
        <v>14466.666666666744</v>
      </c>
      <c r="BM64" s="349">
        <f t="shared" si="237"/>
        <v>12658.33333333341</v>
      </c>
      <c r="BN64" s="349">
        <f t="shared" si="237"/>
        <v>10850.000000000076</v>
      </c>
      <c r="BO64" s="349">
        <f t="shared" si="237"/>
        <v>9041.6666666667425</v>
      </c>
      <c r="BP64" s="349">
        <f t="shared" si="237"/>
        <v>7233.3333333334094</v>
      </c>
      <c r="BQ64" s="349">
        <f t="shared" ref="BQ64:CV64" si="238" xml:space="preserve"> BQ$37</f>
        <v>5425.0000000000764</v>
      </c>
      <c r="BR64" s="349">
        <f t="shared" si="238"/>
        <v>3616.6666666667434</v>
      </c>
      <c r="BS64" s="349">
        <f t="shared" si="238"/>
        <v>1808.3333333334101</v>
      </c>
      <c r="BT64" s="349">
        <f t="shared" si="238"/>
        <v>7.6852302299812436E-11</v>
      </c>
      <c r="BU64" s="349">
        <f t="shared" si="238"/>
        <v>7.6852302299812436E-11</v>
      </c>
      <c r="BV64" s="349">
        <f t="shared" si="238"/>
        <v>7.6852302299812436E-11</v>
      </c>
      <c r="BW64" s="349">
        <f t="shared" si="238"/>
        <v>7.6852302299812436E-11</v>
      </c>
      <c r="BX64" s="349">
        <f t="shared" si="238"/>
        <v>7.6852302299812436E-11</v>
      </c>
      <c r="BY64" s="349">
        <f t="shared" si="238"/>
        <v>7.6852302299812436E-11</v>
      </c>
      <c r="BZ64" s="349">
        <f t="shared" si="238"/>
        <v>7.6852302299812436E-11</v>
      </c>
      <c r="CA64" s="349">
        <f t="shared" si="238"/>
        <v>7.6852302299812436E-11</v>
      </c>
      <c r="CB64" s="349">
        <f t="shared" si="238"/>
        <v>7.6852302299812436E-11</v>
      </c>
      <c r="CC64" s="349">
        <f t="shared" si="238"/>
        <v>7.6852302299812436E-11</v>
      </c>
      <c r="CD64" s="349">
        <f t="shared" si="238"/>
        <v>7.6852302299812436E-11</v>
      </c>
      <c r="CE64" s="349">
        <f t="shared" si="238"/>
        <v>7.6852302299812436E-11</v>
      </c>
      <c r="CF64" s="349">
        <f t="shared" si="238"/>
        <v>7.6852302299812436E-11</v>
      </c>
      <c r="CG64" s="349">
        <f t="shared" si="238"/>
        <v>7.6852302299812436E-11</v>
      </c>
      <c r="CH64" s="349">
        <f t="shared" si="238"/>
        <v>7.6852302299812436E-11</v>
      </c>
      <c r="CI64" s="349">
        <f t="shared" si="238"/>
        <v>7.6852302299812436E-11</v>
      </c>
      <c r="CJ64" s="349">
        <f t="shared" si="238"/>
        <v>7.6852302299812436E-11</v>
      </c>
      <c r="CK64" s="349">
        <f t="shared" si="238"/>
        <v>7.6852302299812436E-11</v>
      </c>
      <c r="CL64" s="349">
        <f t="shared" si="238"/>
        <v>7.6852302299812436E-11</v>
      </c>
      <c r="CM64" s="349">
        <f t="shared" si="238"/>
        <v>7.6852302299812436E-11</v>
      </c>
      <c r="CN64" s="349">
        <f t="shared" si="238"/>
        <v>7.6852302299812436E-11</v>
      </c>
      <c r="CO64" s="349">
        <f t="shared" si="238"/>
        <v>7.6852302299812436E-11</v>
      </c>
      <c r="CP64" s="349">
        <f t="shared" si="238"/>
        <v>7.6852302299812436E-11</v>
      </c>
      <c r="CQ64" s="349">
        <f t="shared" si="238"/>
        <v>7.6852302299812436E-11</v>
      </c>
      <c r="CR64" s="349">
        <f t="shared" si="238"/>
        <v>7.6852302299812436E-11</v>
      </c>
      <c r="CS64" s="349">
        <f t="shared" si="238"/>
        <v>7.6852302299812436E-11</v>
      </c>
      <c r="CT64" s="349">
        <f t="shared" si="238"/>
        <v>7.6852302299812436E-11</v>
      </c>
      <c r="CU64" s="349">
        <f t="shared" si="238"/>
        <v>7.6852302299812436E-11</v>
      </c>
      <c r="CV64" s="349">
        <f t="shared" si="238"/>
        <v>7.6852302299812436E-11</v>
      </c>
      <c r="CW64" s="349">
        <f t="shared" ref="CW64:DJ64" si="239" xml:space="preserve"> CW$37</f>
        <v>7.6852302299812436E-11</v>
      </c>
      <c r="CX64" s="349">
        <f t="shared" si="239"/>
        <v>7.6852302299812436E-11</v>
      </c>
      <c r="CY64" s="349">
        <f t="shared" si="239"/>
        <v>7.6852302299812436E-11</v>
      </c>
      <c r="CZ64" s="349">
        <f t="shared" si="239"/>
        <v>7.6852302299812436E-11</v>
      </c>
      <c r="DA64" s="349">
        <f t="shared" si="239"/>
        <v>7.6852302299812436E-11</v>
      </c>
      <c r="DB64" s="349">
        <f t="shared" si="239"/>
        <v>7.6852302299812436E-11</v>
      </c>
      <c r="DC64" s="349">
        <f t="shared" si="239"/>
        <v>7.6852302299812436E-11</v>
      </c>
      <c r="DD64" s="349">
        <f t="shared" si="239"/>
        <v>7.6852302299812436E-11</v>
      </c>
      <c r="DE64" s="349">
        <f t="shared" si="239"/>
        <v>7.6852302299812436E-11</v>
      </c>
      <c r="DF64" s="349">
        <f t="shared" si="239"/>
        <v>7.6852302299812436E-11</v>
      </c>
      <c r="DG64" s="349">
        <f t="shared" si="239"/>
        <v>7.6852302299812436E-11</v>
      </c>
      <c r="DH64" s="349">
        <f t="shared" si="239"/>
        <v>7.6852302299812436E-11</v>
      </c>
      <c r="DI64" s="349">
        <f t="shared" si="239"/>
        <v>7.6852302299812436E-11</v>
      </c>
      <c r="DJ64" s="349">
        <f t="shared" si="239"/>
        <v>7.6852302299812436E-11</v>
      </c>
    </row>
    <row r="65" spans="1:114" x14ac:dyDescent="0.25">
      <c r="E65" s="381" t="str">
        <f t="shared" ref="E65:AJ65" si="240" xml:space="preserve"> E$62</f>
        <v>periodic Snr Debt interest rate</v>
      </c>
      <c r="F65" s="381">
        <f t="shared" si="240"/>
        <v>0</v>
      </c>
      <c r="G65" s="381" t="str">
        <f t="shared" si="240"/>
        <v>%</v>
      </c>
      <c r="H65" s="381">
        <f t="shared" si="240"/>
        <v>0</v>
      </c>
      <c r="I65" s="381">
        <f t="shared" si="240"/>
        <v>0</v>
      </c>
      <c r="J65" s="381">
        <f t="shared" si="240"/>
        <v>1.8124999999999999E-2</v>
      </c>
      <c r="K65" s="381">
        <f t="shared" si="240"/>
        <v>1.8326388888888885E-2</v>
      </c>
      <c r="L65" s="381">
        <f t="shared" si="240"/>
        <v>1.8527777777777775E-2</v>
      </c>
      <c r="M65" s="381">
        <f t="shared" si="240"/>
        <v>1.8527777777777775E-2</v>
      </c>
      <c r="N65" s="381">
        <f t="shared" si="240"/>
        <v>1.8124999999999999E-2</v>
      </c>
      <c r="O65" s="381">
        <f t="shared" si="240"/>
        <v>1.8326388888888885E-2</v>
      </c>
      <c r="P65" s="381">
        <f t="shared" si="240"/>
        <v>1.8527777777777775E-2</v>
      </c>
      <c r="Q65" s="381">
        <f t="shared" si="240"/>
        <v>1.8527777777777775E-2</v>
      </c>
      <c r="R65" s="381">
        <f t="shared" si="240"/>
        <v>1.8326388888888885E-2</v>
      </c>
      <c r="S65" s="381">
        <f t="shared" si="240"/>
        <v>1.8326388888888885E-2</v>
      </c>
      <c r="T65" s="381">
        <f t="shared" si="240"/>
        <v>1.8527777777777775E-2</v>
      </c>
      <c r="U65" s="381">
        <f t="shared" si="240"/>
        <v>1.8527777777777775E-2</v>
      </c>
      <c r="V65" s="381">
        <f t="shared" si="240"/>
        <v>1.8124999999999999E-2</v>
      </c>
      <c r="W65" s="381">
        <f t="shared" si="240"/>
        <v>1.8326388888888885E-2</v>
      </c>
      <c r="X65" s="381">
        <f t="shared" si="240"/>
        <v>1.8527777777777775E-2</v>
      </c>
      <c r="Y65" s="381">
        <f t="shared" si="240"/>
        <v>1.8527777777777775E-2</v>
      </c>
      <c r="Z65" s="381">
        <f t="shared" si="240"/>
        <v>1.8124999999999999E-2</v>
      </c>
      <c r="AA65" s="381">
        <f t="shared" si="240"/>
        <v>1.8326388888888885E-2</v>
      </c>
      <c r="AB65" s="381">
        <f t="shared" si="240"/>
        <v>1.8527777777777775E-2</v>
      </c>
      <c r="AC65" s="381">
        <f t="shared" si="240"/>
        <v>1.8527777777777775E-2</v>
      </c>
      <c r="AD65" s="381">
        <f t="shared" si="240"/>
        <v>1.8124999999999999E-2</v>
      </c>
      <c r="AE65" s="381">
        <f t="shared" si="240"/>
        <v>1.8326388888888885E-2</v>
      </c>
      <c r="AF65" s="381">
        <f t="shared" si="240"/>
        <v>1.8527777777777775E-2</v>
      </c>
      <c r="AG65" s="381">
        <f t="shared" si="240"/>
        <v>1.8527777777777775E-2</v>
      </c>
      <c r="AH65" s="381">
        <f t="shared" si="240"/>
        <v>1.8326388888888885E-2</v>
      </c>
      <c r="AI65" s="381">
        <f t="shared" si="240"/>
        <v>1.8326388888888885E-2</v>
      </c>
      <c r="AJ65" s="381">
        <f t="shared" si="240"/>
        <v>1.8527777777777775E-2</v>
      </c>
      <c r="AK65" s="381">
        <f t="shared" ref="AK65:BP65" si="241" xml:space="preserve"> AK$62</f>
        <v>1.8527777777777775E-2</v>
      </c>
      <c r="AL65" s="381">
        <f t="shared" si="241"/>
        <v>1.8124999999999999E-2</v>
      </c>
      <c r="AM65" s="381">
        <f t="shared" si="241"/>
        <v>1.8326388888888885E-2</v>
      </c>
      <c r="AN65" s="381">
        <f t="shared" si="241"/>
        <v>1.8527777777777775E-2</v>
      </c>
      <c r="AO65" s="381">
        <f t="shared" si="241"/>
        <v>1.8527777777777775E-2</v>
      </c>
      <c r="AP65" s="381">
        <f t="shared" si="241"/>
        <v>1.8124999999999999E-2</v>
      </c>
      <c r="AQ65" s="381">
        <f t="shared" si="241"/>
        <v>1.8326388888888885E-2</v>
      </c>
      <c r="AR65" s="381">
        <f t="shared" si="241"/>
        <v>1.8527777777777775E-2</v>
      </c>
      <c r="AS65" s="381">
        <f t="shared" si="241"/>
        <v>1.8527777777777775E-2</v>
      </c>
      <c r="AT65" s="381">
        <f t="shared" si="241"/>
        <v>1.8124999999999999E-2</v>
      </c>
      <c r="AU65" s="381">
        <f t="shared" si="241"/>
        <v>1.8326388888888885E-2</v>
      </c>
      <c r="AV65" s="381">
        <f t="shared" si="241"/>
        <v>1.8527777777777775E-2</v>
      </c>
      <c r="AW65" s="381">
        <f t="shared" si="241"/>
        <v>1.8527777777777775E-2</v>
      </c>
      <c r="AX65" s="381">
        <f t="shared" si="241"/>
        <v>1.8326388888888885E-2</v>
      </c>
      <c r="AY65" s="381">
        <f t="shared" si="241"/>
        <v>1.8326388888888885E-2</v>
      </c>
      <c r="AZ65" s="381">
        <f t="shared" si="241"/>
        <v>1.8527777777777775E-2</v>
      </c>
      <c r="BA65" s="381">
        <f t="shared" si="241"/>
        <v>1.8527777777777775E-2</v>
      </c>
      <c r="BB65" s="381">
        <f t="shared" si="241"/>
        <v>1.8124999999999999E-2</v>
      </c>
      <c r="BC65" s="381">
        <f t="shared" si="241"/>
        <v>1.8326388888888885E-2</v>
      </c>
      <c r="BD65" s="381">
        <f t="shared" si="241"/>
        <v>1.8527777777777775E-2</v>
      </c>
      <c r="BE65" s="381">
        <f t="shared" si="241"/>
        <v>1.8527777777777775E-2</v>
      </c>
      <c r="BF65" s="381">
        <f t="shared" si="241"/>
        <v>1.8124999999999999E-2</v>
      </c>
      <c r="BG65" s="381">
        <f t="shared" si="241"/>
        <v>1.8326388888888885E-2</v>
      </c>
      <c r="BH65" s="381">
        <f t="shared" si="241"/>
        <v>1.8527777777777775E-2</v>
      </c>
      <c r="BI65" s="381">
        <f t="shared" si="241"/>
        <v>1.8527777777777775E-2</v>
      </c>
      <c r="BJ65" s="381">
        <f t="shared" si="241"/>
        <v>1.8124999999999999E-2</v>
      </c>
      <c r="BK65" s="381">
        <f t="shared" si="241"/>
        <v>1.8326388888888885E-2</v>
      </c>
      <c r="BL65" s="381">
        <f t="shared" si="241"/>
        <v>1.8527777777777775E-2</v>
      </c>
      <c r="BM65" s="381">
        <f t="shared" si="241"/>
        <v>1.8527777777777775E-2</v>
      </c>
      <c r="BN65" s="381">
        <f t="shared" si="241"/>
        <v>1.8326388888888885E-2</v>
      </c>
      <c r="BO65" s="381">
        <f t="shared" si="241"/>
        <v>1.8326388888888885E-2</v>
      </c>
      <c r="BP65" s="381">
        <f t="shared" si="241"/>
        <v>1.8527777777777775E-2</v>
      </c>
      <c r="BQ65" s="381">
        <f t="shared" ref="BQ65:CV65" si="242" xml:space="preserve"> BQ$62</f>
        <v>1.8527777777777775E-2</v>
      </c>
      <c r="BR65" s="381">
        <f t="shared" si="242"/>
        <v>1.8124999999999999E-2</v>
      </c>
      <c r="BS65" s="381">
        <f t="shared" si="242"/>
        <v>1.8326388888888885E-2</v>
      </c>
      <c r="BT65" s="381">
        <f t="shared" si="242"/>
        <v>1.8527777777777775E-2</v>
      </c>
      <c r="BU65" s="381">
        <f t="shared" si="242"/>
        <v>1.8527777777777775E-2</v>
      </c>
      <c r="BV65" s="381">
        <f t="shared" si="242"/>
        <v>1.8124999999999999E-2</v>
      </c>
      <c r="BW65" s="381">
        <f t="shared" si="242"/>
        <v>1.8326388888888885E-2</v>
      </c>
      <c r="BX65" s="381">
        <f t="shared" si="242"/>
        <v>1.8527777777777775E-2</v>
      </c>
      <c r="BY65" s="381">
        <f t="shared" si="242"/>
        <v>1.8527777777777775E-2</v>
      </c>
      <c r="BZ65" s="381">
        <f t="shared" si="242"/>
        <v>1.8124999999999999E-2</v>
      </c>
      <c r="CA65" s="381">
        <f t="shared" si="242"/>
        <v>1.8326388888888885E-2</v>
      </c>
      <c r="CB65" s="381">
        <f t="shared" si="242"/>
        <v>1.8527777777777775E-2</v>
      </c>
      <c r="CC65" s="381">
        <f t="shared" si="242"/>
        <v>1.8527777777777775E-2</v>
      </c>
      <c r="CD65" s="381">
        <f t="shared" si="242"/>
        <v>1.8326388888888885E-2</v>
      </c>
      <c r="CE65" s="381">
        <f t="shared" si="242"/>
        <v>1.8326388888888885E-2</v>
      </c>
      <c r="CF65" s="381">
        <f t="shared" si="242"/>
        <v>1.8527777777777775E-2</v>
      </c>
      <c r="CG65" s="381">
        <f t="shared" si="242"/>
        <v>1.8527777777777775E-2</v>
      </c>
      <c r="CH65" s="381">
        <f t="shared" si="242"/>
        <v>1.8124999999999999E-2</v>
      </c>
      <c r="CI65" s="381">
        <f t="shared" si="242"/>
        <v>1.8326388888888885E-2</v>
      </c>
      <c r="CJ65" s="381">
        <f t="shared" si="242"/>
        <v>1.8527777777777775E-2</v>
      </c>
      <c r="CK65" s="381">
        <f t="shared" si="242"/>
        <v>1.8527777777777775E-2</v>
      </c>
      <c r="CL65" s="381">
        <f t="shared" si="242"/>
        <v>1.8124999999999999E-2</v>
      </c>
      <c r="CM65" s="381">
        <f t="shared" si="242"/>
        <v>1.8326388888888885E-2</v>
      </c>
      <c r="CN65" s="381">
        <f t="shared" si="242"/>
        <v>1.8527777777777775E-2</v>
      </c>
      <c r="CO65" s="381">
        <f t="shared" si="242"/>
        <v>1.8527777777777775E-2</v>
      </c>
      <c r="CP65" s="381">
        <f t="shared" si="242"/>
        <v>1.8124999999999999E-2</v>
      </c>
      <c r="CQ65" s="381">
        <f t="shared" si="242"/>
        <v>1.8326388888888885E-2</v>
      </c>
      <c r="CR65" s="381">
        <f t="shared" si="242"/>
        <v>1.8527777777777775E-2</v>
      </c>
      <c r="CS65" s="381">
        <f t="shared" si="242"/>
        <v>1.8527777777777775E-2</v>
      </c>
      <c r="CT65" s="381">
        <f t="shared" si="242"/>
        <v>1.8326388888888885E-2</v>
      </c>
      <c r="CU65" s="381">
        <f t="shared" si="242"/>
        <v>1.8326388888888885E-2</v>
      </c>
      <c r="CV65" s="381">
        <f t="shared" si="242"/>
        <v>1.8527777777777775E-2</v>
      </c>
      <c r="CW65" s="381">
        <f t="shared" ref="CW65:DJ65" si="243" xml:space="preserve"> CW$62</f>
        <v>1.8527777777777775E-2</v>
      </c>
      <c r="CX65" s="381">
        <f t="shared" si="243"/>
        <v>1.8124999999999999E-2</v>
      </c>
      <c r="CY65" s="381">
        <f t="shared" si="243"/>
        <v>1.8326388888888885E-2</v>
      </c>
      <c r="CZ65" s="381">
        <f t="shared" si="243"/>
        <v>1.8527777777777775E-2</v>
      </c>
      <c r="DA65" s="381">
        <f t="shared" si="243"/>
        <v>1.8527777777777775E-2</v>
      </c>
      <c r="DB65" s="381">
        <f t="shared" si="243"/>
        <v>1.8124999999999999E-2</v>
      </c>
      <c r="DC65" s="381">
        <f t="shared" si="243"/>
        <v>1.8326388888888885E-2</v>
      </c>
      <c r="DD65" s="381">
        <f t="shared" si="243"/>
        <v>1.8527777777777775E-2</v>
      </c>
      <c r="DE65" s="381">
        <f t="shared" si="243"/>
        <v>1.8527777777777775E-2</v>
      </c>
      <c r="DF65" s="381">
        <f t="shared" si="243"/>
        <v>1.8124999999999999E-2</v>
      </c>
      <c r="DG65" s="381">
        <f t="shared" si="243"/>
        <v>1.8326388888888885E-2</v>
      </c>
      <c r="DH65" s="381">
        <f t="shared" si="243"/>
        <v>1.8527777777777775E-2</v>
      </c>
      <c r="DI65" s="381">
        <f t="shared" si="243"/>
        <v>1.8527777777777775E-2</v>
      </c>
      <c r="DJ65" s="381">
        <f t="shared" si="243"/>
        <v>1.8326388888888885E-2</v>
      </c>
    </row>
    <row r="66" spans="1:114" s="124" customFormat="1" x14ac:dyDescent="0.25">
      <c r="A66" s="301"/>
      <c r="B66" s="301"/>
      <c r="C66" s="302"/>
      <c r="E66" s="303" t="s">
        <v>347</v>
      </c>
      <c r="F66" s="303"/>
      <c r="G66" s="303" t="str">
        <f>smu</f>
        <v>$ 000s</v>
      </c>
      <c r="H66" s="303"/>
      <c r="I66" s="303"/>
      <c r="J66" s="303">
        <f t="shared" ref="J66:AO66" si="244">J65*J64</f>
        <v>0</v>
      </c>
      <c r="K66" s="303">
        <f t="shared" si="244"/>
        <v>0</v>
      </c>
      <c r="L66" s="303">
        <f t="shared" si="244"/>
        <v>2010.2638888888887</v>
      </c>
      <c r="M66" s="303">
        <f t="shared" si="244"/>
        <v>1976.7594907407406</v>
      </c>
      <c r="N66" s="303">
        <f t="shared" si="244"/>
        <v>1901.0104166666667</v>
      </c>
      <c r="O66" s="303">
        <f t="shared" si="244"/>
        <v>1888.992534722222</v>
      </c>
      <c r="P66" s="303">
        <f t="shared" si="244"/>
        <v>1876.2462962962964</v>
      </c>
      <c r="Q66" s="303">
        <f t="shared" si="244"/>
        <v>1842.7418981481483</v>
      </c>
      <c r="R66" s="303">
        <f t="shared" si="244"/>
        <v>1789.5718750000001</v>
      </c>
      <c r="S66" s="303">
        <f t="shared" si="244"/>
        <v>1756.4316550925928</v>
      </c>
      <c r="T66" s="303">
        <f t="shared" si="244"/>
        <v>1742.2287037037042</v>
      </c>
      <c r="U66" s="303">
        <f t="shared" si="244"/>
        <v>1708.7243055555562</v>
      </c>
      <c r="V66" s="303">
        <f t="shared" si="244"/>
        <v>1638.8020833333342</v>
      </c>
      <c r="W66" s="303">
        <f t="shared" si="244"/>
        <v>1623.8707754629636</v>
      </c>
      <c r="X66" s="303">
        <f t="shared" si="244"/>
        <v>1608.2111111111119</v>
      </c>
      <c r="Y66" s="303">
        <f t="shared" si="244"/>
        <v>1574.7067129629638</v>
      </c>
      <c r="Z66" s="303">
        <f t="shared" si="244"/>
        <v>1507.6979166666679</v>
      </c>
      <c r="AA66" s="303">
        <f t="shared" si="244"/>
        <v>1491.3098958333344</v>
      </c>
      <c r="AB66" s="303">
        <f t="shared" si="244"/>
        <v>1474.1935185185198</v>
      </c>
      <c r="AC66" s="303">
        <f t="shared" si="244"/>
        <v>1440.6891203703717</v>
      </c>
      <c r="AD66" s="303">
        <f t="shared" si="244"/>
        <v>1376.5937500000016</v>
      </c>
      <c r="AE66" s="303">
        <f t="shared" si="244"/>
        <v>1358.7490162037052</v>
      </c>
      <c r="AF66" s="303">
        <f t="shared" si="244"/>
        <v>1340.1759259259275</v>
      </c>
      <c r="AG66" s="303">
        <f t="shared" si="244"/>
        <v>1306.6715277777794</v>
      </c>
      <c r="AH66" s="303">
        <f t="shared" si="244"/>
        <v>1259.3283564814831</v>
      </c>
      <c r="AI66" s="303">
        <f t="shared" si="244"/>
        <v>1226.1881365740758</v>
      </c>
      <c r="AJ66" s="303">
        <f t="shared" si="244"/>
        <v>1206.1583333333351</v>
      </c>
      <c r="AK66" s="303">
        <f t="shared" si="244"/>
        <v>1172.653935185187</v>
      </c>
      <c r="AL66" s="303">
        <f t="shared" si="244"/>
        <v>1114.3854166666686</v>
      </c>
      <c r="AM66" s="303">
        <f t="shared" si="244"/>
        <v>1093.6272569444461</v>
      </c>
      <c r="AN66" s="303">
        <f t="shared" si="244"/>
        <v>1072.1407407407423</v>
      </c>
      <c r="AO66" s="303">
        <f t="shared" si="244"/>
        <v>1038.6363425925942</v>
      </c>
      <c r="AP66" s="303">
        <f t="shared" ref="AP66:BU66" si="245">AP65*AP64</f>
        <v>983.28125000000159</v>
      </c>
      <c r="AQ66" s="303">
        <f t="shared" si="245"/>
        <v>961.06637731481635</v>
      </c>
      <c r="AR66" s="303">
        <f t="shared" si="245"/>
        <v>938.12314814814965</v>
      </c>
      <c r="AS66" s="303">
        <f t="shared" si="245"/>
        <v>904.61875000000146</v>
      </c>
      <c r="AT66" s="303">
        <f t="shared" si="245"/>
        <v>852.17708333333485</v>
      </c>
      <c r="AU66" s="303">
        <f t="shared" si="245"/>
        <v>828.50549768518647</v>
      </c>
      <c r="AV66" s="303">
        <f t="shared" si="245"/>
        <v>804.10555555555686</v>
      </c>
      <c r="AW66" s="303">
        <f t="shared" si="245"/>
        <v>770.60115740740878</v>
      </c>
      <c r="AX66" s="303">
        <f t="shared" si="245"/>
        <v>729.08483796296423</v>
      </c>
      <c r="AY66" s="303">
        <f t="shared" si="245"/>
        <v>695.9446180555567</v>
      </c>
      <c r="AZ66" s="303">
        <f t="shared" si="245"/>
        <v>670.08796296296418</v>
      </c>
      <c r="BA66" s="303">
        <f t="shared" si="245"/>
        <v>636.58356481481599</v>
      </c>
      <c r="BB66" s="303">
        <f t="shared" si="245"/>
        <v>589.96875000000125</v>
      </c>
      <c r="BC66" s="303">
        <f t="shared" si="245"/>
        <v>563.38373842592705</v>
      </c>
      <c r="BD66" s="303">
        <f t="shared" si="245"/>
        <v>536.07037037037162</v>
      </c>
      <c r="BE66" s="303">
        <f t="shared" si="245"/>
        <v>502.56597222222348</v>
      </c>
      <c r="BF66" s="303">
        <f t="shared" si="245"/>
        <v>458.86458333333462</v>
      </c>
      <c r="BG66" s="303">
        <f t="shared" si="245"/>
        <v>430.82285879629757</v>
      </c>
      <c r="BH66" s="303">
        <f t="shared" si="245"/>
        <v>402.05277777777911</v>
      </c>
      <c r="BI66" s="303">
        <f t="shared" si="245"/>
        <v>368.54837962963103</v>
      </c>
      <c r="BJ66" s="303">
        <f t="shared" si="245"/>
        <v>327.76041666666805</v>
      </c>
      <c r="BK66" s="303">
        <f t="shared" si="245"/>
        <v>298.26197916666803</v>
      </c>
      <c r="BL66" s="303">
        <f t="shared" si="245"/>
        <v>268.03518518518661</v>
      </c>
      <c r="BM66" s="303">
        <f t="shared" si="245"/>
        <v>234.53078703703844</v>
      </c>
      <c r="BN66" s="303">
        <f t="shared" si="245"/>
        <v>198.84131944444582</v>
      </c>
      <c r="BO66" s="303">
        <f t="shared" si="245"/>
        <v>165.7010995370384</v>
      </c>
      <c r="BP66" s="303">
        <f t="shared" si="245"/>
        <v>134.01759259259399</v>
      </c>
      <c r="BQ66" s="303">
        <f t="shared" si="245"/>
        <v>100.51319444444584</v>
      </c>
      <c r="BR66" s="303">
        <f t="shared" si="245"/>
        <v>65.552083333334721</v>
      </c>
      <c r="BS66" s="303">
        <f t="shared" si="245"/>
        <v>33.140219907408806</v>
      </c>
      <c r="BT66" s="303">
        <f t="shared" si="245"/>
        <v>1.4239023787215247E-12</v>
      </c>
      <c r="BU66" s="303">
        <f t="shared" si="245"/>
        <v>1.4239023787215247E-12</v>
      </c>
      <c r="BV66" s="303">
        <f t="shared" ref="BV66:DA66" si="246">BV65*BV64</f>
        <v>1.3929479791841003E-12</v>
      </c>
      <c r="BW66" s="303">
        <f t="shared" si="246"/>
        <v>1.4084251789528123E-12</v>
      </c>
      <c r="BX66" s="303">
        <f t="shared" si="246"/>
        <v>1.4239023787215247E-12</v>
      </c>
      <c r="BY66" s="303">
        <f t="shared" si="246"/>
        <v>1.4239023787215247E-12</v>
      </c>
      <c r="BZ66" s="303">
        <f t="shared" si="246"/>
        <v>1.3929479791841003E-12</v>
      </c>
      <c r="CA66" s="303">
        <f t="shared" si="246"/>
        <v>1.4084251789528123E-12</v>
      </c>
      <c r="CB66" s="303">
        <f t="shared" si="246"/>
        <v>1.4239023787215247E-12</v>
      </c>
      <c r="CC66" s="303">
        <f t="shared" si="246"/>
        <v>1.4239023787215247E-12</v>
      </c>
      <c r="CD66" s="303">
        <f t="shared" si="246"/>
        <v>1.4084251789528123E-12</v>
      </c>
      <c r="CE66" s="303">
        <f t="shared" si="246"/>
        <v>1.4084251789528123E-12</v>
      </c>
      <c r="CF66" s="303">
        <f t="shared" si="246"/>
        <v>1.4239023787215247E-12</v>
      </c>
      <c r="CG66" s="303">
        <f t="shared" si="246"/>
        <v>1.4239023787215247E-12</v>
      </c>
      <c r="CH66" s="303">
        <f t="shared" si="246"/>
        <v>1.3929479791841003E-12</v>
      </c>
      <c r="CI66" s="303">
        <f t="shared" si="246"/>
        <v>1.4084251789528123E-12</v>
      </c>
      <c r="CJ66" s="303">
        <f t="shared" si="246"/>
        <v>1.4239023787215247E-12</v>
      </c>
      <c r="CK66" s="303">
        <f t="shared" si="246"/>
        <v>1.4239023787215247E-12</v>
      </c>
      <c r="CL66" s="303">
        <f t="shared" si="246"/>
        <v>1.3929479791841003E-12</v>
      </c>
      <c r="CM66" s="303">
        <f t="shared" si="246"/>
        <v>1.4084251789528123E-12</v>
      </c>
      <c r="CN66" s="303">
        <f t="shared" si="246"/>
        <v>1.4239023787215247E-12</v>
      </c>
      <c r="CO66" s="303">
        <f t="shared" si="246"/>
        <v>1.4239023787215247E-12</v>
      </c>
      <c r="CP66" s="303">
        <f t="shared" si="246"/>
        <v>1.3929479791841003E-12</v>
      </c>
      <c r="CQ66" s="303">
        <f t="shared" si="246"/>
        <v>1.4084251789528123E-12</v>
      </c>
      <c r="CR66" s="303">
        <f t="shared" si="246"/>
        <v>1.4239023787215247E-12</v>
      </c>
      <c r="CS66" s="303">
        <f t="shared" si="246"/>
        <v>1.4239023787215247E-12</v>
      </c>
      <c r="CT66" s="303">
        <f t="shared" si="246"/>
        <v>1.4084251789528123E-12</v>
      </c>
      <c r="CU66" s="303">
        <f t="shared" si="246"/>
        <v>1.4084251789528123E-12</v>
      </c>
      <c r="CV66" s="303">
        <f t="shared" si="246"/>
        <v>1.4239023787215247E-12</v>
      </c>
      <c r="CW66" s="303">
        <f t="shared" si="246"/>
        <v>1.4239023787215247E-12</v>
      </c>
      <c r="CX66" s="303">
        <f t="shared" si="246"/>
        <v>1.3929479791841003E-12</v>
      </c>
      <c r="CY66" s="303">
        <f t="shared" si="246"/>
        <v>1.4084251789528123E-12</v>
      </c>
      <c r="CZ66" s="303">
        <f t="shared" si="246"/>
        <v>1.4239023787215247E-12</v>
      </c>
      <c r="DA66" s="303">
        <f t="shared" si="246"/>
        <v>1.4239023787215247E-12</v>
      </c>
      <c r="DB66" s="303">
        <f t="shared" ref="DB66:EG66" si="247">DB65*DB64</f>
        <v>1.3929479791841003E-12</v>
      </c>
      <c r="DC66" s="303">
        <f t="shared" si="247"/>
        <v>1.4084251789528123E-12</v>
      </c>
      <c r="DD66" s="303">
        <f t="shared" si="247"/>
        <v>1.4239023787215247E-12</v>
      </c>
      <c r="DE66" s="303">
        <f t="shared" si="247"/>
        <v>1.4239023787215247E-12</v>
      </c>
      <c r="DF66" s="303">
        <f t="shared" si="247"/>
        <v>1.3929479791841003E-12</v>
      </c>
      <c r="DG66" s="303">
        <f t="shared" si="247"/>
        <v>1.4084251789528123E-12</v>
      </c>
      <c r="DH66" s="303">
        <f t="shared" si="247"/>
        <v>1.4239023787215247E-12</v>
      </c>
      <c r="DI66" s="303">
        <f t="shared" si="247"/>
        <v>1.4239023787215247E-12</v>
      </c>
      <c r="DJ66" s="303">
        <f t="shared" si="247"/>
        <v>1.4084251789528123E-12</v>
      </c>
    </row>
    <row r="67" spans="1:114" s="375" customFormat="1" ht="14.4" x14ac:dyDescent="0.25">
      <c r="A67" s="287"/>
      <c r="B67" s="287"/>
      <c r="C67" s="288"/>
      <c r="D67" s="289"/>
      <c r="E67" s="373" t="str">
        <f xml:space="preserve"> LEFT(E66, LEN(E66) - 4)</f>
        <v>Snr Debt Interest</v>
      </c>
      <c r="F67" s="373"/>
      <c r="G67" s="374" t="s">
        <v>57</v>
      </c>
      <c r="H67" s="373">
        <f xml:space="preserve"> SUM(J67:BB67)</f>
        <v>-55781.909490740793</v>
      </c>
      <c r="I67" s="373"/>
      <c r="J67" s="373">
        <f t="shared" ref="J67:BU67" si="248" xml:space="preserve"> -1 * J66</f>
        <v>0</v>
      </c>
      <c r="K67" s="373">
        <f t="shared" si="248"/>
        <v>0</v>
      </c>
      <c r="L67" s="373">
        <f t="shared" si="248"/>
        <v>-2010.2638888888887</v>
      </c>
      <c r="M67" s="373">
        <f t="shared" si="248"/>
        <v>-1976.7594907407406</v>
      </c>
      <c r="N67" s="373">
        <f t="shared" si="248"/>
        <v>-1901.0104166666667</v>
      </c>
      <c r="O67" s="373">
        <f t="shared" si="248"/>
        <v>-1888.992534722222</v>
      </c>
      <c r="P67" s="373">
        <f t="shared" si="248"/>
        <v>-1876.2462962962964</v>
      </c>
      <c r="Q67" s="373">
        <f t="shared" si="248"/>
        <v>-1842.7418981481483</v>
      </c>
      <c r="R67" s="373">
        <f t="shared" si="248"/>
        <v>-1789.5718750000001</v>
      </c>
      <c r="S67" s="373">
        <f t="shared" si="248"/>
        <v>-1756.4316550925928</v>
      </c>
      <c r="T67" s="373">
        <f t="shared" si="248"/>
        <v>-1742.2287037037042</v>
      </c>
      <c r="U67" s="373">
        <f t="shared" si="248"/>
        <v>-1708.7243055555562</v>
      </c>
      <c r="V67" s="373">
        <f t="shared" si="248"/>
        <v>-1638.8020833333342</v>
      </c>
      <c r="W67" s="373">
        <f t="shared" si="248"/>
        <v>-1623.8707754629636</v>
      </c>
      <c r="X67" s="373">
        <f t="shared" si="248"/>
        <v>-1608.2111111111119</v>
      </c>
      <c r="Y67" s="373">
        <f t="shared" si="248"/>
        <v>-1574.7067129629638</v>
      </c>
      <c r="Z67" s="373">
        <f t="shared" si="248"/>
        <v>-1507.6979166666679</v>
      </c>
      <c r="AA67" s="373">
        <f t="shared" si="248"/>
        <v>-1491.3098958333344</v>
      </c>
      <c r="AB67" s="373">
        <f t="shared" si="248"/>
        <v>-1474.1935185185198</v>
      </c>
      <c r="AC67" s="373">
        <f t="shared" si="248"/>
        <v>-1440.6891203703717</v>
      </c>
      <c r="AD67" s="373">
        <f t="shared" si="248"/>
        <v>-1376.5937500000016</v>
      </c>
      <c r="AE67" s="373">
        <f t="shared" si="248"/>
        <v>-1358.7490162037052</v>
      </c>
      <c r="AF67" s="373">
        <f t="shared" si="248"/>
        <v>-1340.1759259259275</v>
      </c>
      <c r="AG67" s="373">
        <f t="shared" si="248"/>
        <v>-1306.6715277777794</v>
      </c>
      <c r="AH67" s="373">
        <f t="shared" si="248"/>
        <v>-1259.3283564814831</v>
      </c>
      <c r="AI67" s="373">
        <f t="shared" si="248"/>
        <v>-1226.1881365740758</v>
      </c>
      <c r="AJ67" s="373">
        <f t="shared" si="248"/>
        <v>-1206.1583333333351</v>
      </c>
      <c r="AK67" s="373">
        <f t="shared" si="248"/>
        <v>-1172.653935185187</v>
      </c>
      <c r="AL67" s="373">
        <f t="shared" si="248"/>
        <v>-1114.3854166666686</v>
      </c>
      <c r="AM67" s="373">
        <f t="shared" si="248"/>
        <v>-1093.6272569444461</v>
      </c>
      <c r="AN67" s="373">
        <f t="shared" si="248"/>
        <v>-1072.1407407407423</v>
      </c>
      <c r="AO67" s="373">
        <f t="shared" si="248"/>
        <v>-1038.6363425925942</v>
      </c>
      <c r="AP67" s="373">
        <f t="shared" si="248"/>
        <v>-983.28125000000159</v>
      </c>
      <c r="AQ67" s="373">
        <f t="shared" si="248"/>
        <v>-961.06637731481635</v>
      </c>
      <c r="AR67" s="373">
        <f t="shared" si="248"/>
        <v>-938.12314814814965</v>
      </c>
      <c r="AS67" s="373">
        <f t="shared" si="248"/>
        <v>-904.61875000000146</v>
      </c>
      <c r="AT67" s="373">
        <f t="shared" si="248"/>
        <v>-852.17708333333485</v>
      </c>
      <c r="AU67" s="373">
        <f t="shared" si="248"/>
        <v>-828.50549768518647</v>
      </c>
      <c r="AV67" s="373">
        <f t="shared" si="248"/>
        <v>-804.10555555555686</v>
      </c>
      <c r="AW67" s="373">
        <f t="shared" si="248"/>
        <v>-770.60115740740878</v>
      </c>
      <c r="AX67" s="373">
        <f t="shared" si="248"/>
        <v>-729.08483796296423</v>
      </c>
      <c r="AY67" s="373">
        <f t="shared" si="248"/>
        <v>-695.9446180555567</v>
      </c>
      <c r="AZ67" s="373">
        <f t="shared" si="248"/>
        <v>-670.08796296296418</v>
      </c>
      <c r="BA67" s="373">
        <f t="shared" si="248"/>
        <v>-636.58356481481599</v>
      </c>
      <c r="BB67" s="373">
        <f t="shared" si="248"/>
        <v>-589.96875000000125</v>
      </c>
      <c r="BC67" s="373">
        <f t="shared" si="248"/>
        <v>-563.38373842592705</v>
      </c>
      <c r="BD67" s="373">
        <f t="shared" si="248"/>
        <v>-536.07037037037162</v>
      </c>
      <c r="BE67" s="373">
        <f t="shared" si="248"/>
        <v>-502.56597222222348</v>
      </c>
      <c r="BF67" s="373">
        <f t="shared" si="248"/>
        <v>-458.86458333333462</v>
      </c>
      <c r="BG67" s="373">
        <f t="shared" si="248"/>
        <v>-430.82285879629757</v>
      </c>
      <c r="BH67" s="373">
        <f t="shared" si="248"/>
        <v>-402.05277777777911</v>
      </c>
      <c r="BI67" s="373">
        <f t="shared" si="248"/>
        <v>-368.54837962963103</v>
      </c>
      <c r="BJ67" s="373">
        <f t="shared" si="248"/>
        <v>-327.76041666666805</v>
      </c>
      <c r="BK67" s="373">
        <f t="shared" si="248"/>
        <v>-298.26197916666803</v>
      </c>
      <c r="BL67" s="373">
        <f t="shared" si="248"/>
        <v>-268.03518518518661</v>
      </c>
      <c r="BM67" s="373">
        <f t="shared" si="248"/>
        <v>-234.53078703703844</v>
      </c>
      <c r="BN67" s="373">
        <f t="shared" si="248"/>
        <v>-198.84131944444582</v>
      </c>
      <c r="BO67" s="373">
        <f t="shared" si="248"/>
        <v>-165.7010995370384</v>
      </c>
      <c r="BP67" s="373">
        <f t="shared" si="248"/>
        <v>-134.01759259259399</v>
      </c>
      <c r="BQ67" s="373">
        <f t="shared" si="248"/>
        <v>-100.51319444444584</v>
      </c>
      <c r="BR67" s="373">
        <f t="shared" si="248"/>
        <v>-65.552083333334721</v>
      </c>
      <c r="BS67" s="373">
        <f t="shared" si="248"/>
        <v>-33.140219907408806</v>
      </c>
      <c r="BT67" s="373">
        <f t="shared" si="248"/>
        <v>-1.4239023787215247E-12</v>
      </c>
      <c r="BU67" s="373">
        <f t="shared" si="248"/>
        <v>-1.4239023787215247E-12</v>
      </c>
      <c r="BV67" s="373">
        <f t="shared" ref="BV67:EC67" si="249" xml:space="preserve"> -1 * BV66</f>
        <v>-1.3929479791841003E-12</v>
      </c>
      <c r="BW67" s="373">
        <f t="shared" si="249"/>
        <v>-1.4084251789528123E-12</v>
      </c>
      <c r="BX67" s="373">
        <f t="shared" si="249"/>
        <v>-1.4239023787215247E-12</v>
      </c>
      <c r="BY67" s="373">
        <f t="shared" si="249"/>
        <v>-1.4239023787215247E-12</v>
      </c>
      <c r="BZ67" s="373">
        <f t="shared" si="249"/>
        <v>-1.3929479791841003E-12</v>
      </c>
      <c r="CA67" s="373">
        <f t="shared" si="249"/>
        <v>-1.4084251789528123E-12</v>
      </c>
      <c r="CB67" s="373">
        <f t="shared" si="249"/>
        <v>-1.4239023787215247E-12</v>
      </c>
      <c r="CC67" s="373">
        <f t="shared" si="249"/>
        <v>-1.4239023787215247E-12</v>
      </c>
      <c r="CD67" s="373">
        <f t="shared" si="249"/>
        <v>-1.4084251789528123E-12</v>
      </c>
      <c r="CE67" s="373">
        <f t="shared" si="249"/>
        <v>-1.4084251789528123E-12</v>
      </c>
      <c r="CF67" s="373">
        <f t="shared" si="249"/>
        <v>-1.4239023787215247E-12</v>
      </c>
      <c r="CG67" s="373">
        <f t="shared" si="249"/>
        <v>-1.4239023787215247E-12</v>
      </c>
      <c r="CH67" s="373">
        <f t="shared" si="249"/>
        <v>-1.3929479791841003E-12</v>
      </c>
      <c r="CI67" s="373">
        <f t="shared" si="249"/>
        <v>-1.4084251789528123E-12</v>
      </c>
      <c r="CJ67" s="373">
        <f t="shared" si="249"/>
        <v>-1.4239023787215247E-12</v>
      </c>
      <c r="CK67" s="373">
        <f t="shared" si="249"/>
        <v>-1.4239023787215247E-12</v>
      </c>
      <c r="CL67" s="373">
        <f t="shared" si="249"/>
        <v>-1.3929479791841003E-12</v>
      </c>
      <c r="CM67" s="373">
        <f t="shared" si="249"/>
        <v>-1.4084251789528123E-12</v>
      </c>
      <c r="CN67" s="373">
        <f t="shared" si="249"/>
        <v>-1.4239023787215247E-12</v>
      </c>
      <c r="CO67" s="373">
        <f t="shared" si="249"/>
        <v>-1.4239023787215247E-12</v>
      </c>
      <c r="CP67" s="373">
        <f t="shared" si="249"/>
        <v>-1.3929479791841003E-12</v>
      </c>
      <c r="CQ67" s="373">
        <f t="shared" si="249"/>
        <v>-1.4084251789528123E-12</v>
      </c>
      <c r="CR67" s="373">
        <f t="shared" si="249"/>
        <v>-1.4239023787215247E-12</v>
      </c>
      <c r="CS67" s="373">
        <f t="shared" si="249"/>
        <v>-1.4239023787215247E-12</v>
      </c>
      <c r="CT67" s="373">
        <f t="shared" si="249"/>
        <v>-1.4084251789528123E-12</v>
      </c>
      <c r="CU67" s="373">
        <f t="shared" si="249"/>
        <v>-1.4084251789528123E-12</v>
      </c>
      <c r="CV67" s="373">
        <f t="shared" si="249"/>
        <v>-1.4239023787215247E-12</v>
      </c>
      <c r="CW67" s="373">
        <f t="shared" si="249"/>
        <v>-1.4239023787215247E-12</v>
      </c>
      <c r="CX67" s="373">
        <f t="shared" si="249"/>
        <v>-1.3929479791841003E-12</v>
      </c>
      <c r="CY67" s="373">
        <f t="shared" si="249"/>
        <v>-1.4084251789528123E-12</v>
      </c>
      <c r="CZ67" s="373">
        <f t="shared" si="249"/>
        <v>-1.4239023787215247E-12</v>
      </c>
      <c r="DA67" s="373">
        <f t="shared" si="249"/>
        <v>-1.4239023787215247E-12</v>
      </c>
      <c r="DB67" s="373">
        <f t="shared" si="249"/>
        <v>-1.3929479791841003E-12</v>
      </c>
      <c r="DC67" s="373">
        <f t="shared" si="249"/>
        <v>-1.4084251789528123E-12</v>
      </c>
      <c r="DD67" s="373">
        <f t="shared" si="249"/>
        <v>-1.4239023787215247E-12</v>
      </c>
      <c r="DE67" s="373">
        <f t="shared" si="249"/>
        <v>-1.4239023787215247E-12</v>
      </c>
      <c r="DF67" s="373">
        <f t="shared" si="249"/>
        <v>-1.3929479791841003E-12</v>
      </c>
      <c r="DG67" s="373">
        <f t="shared" si="249"/>
        <v>-1.4084251789528123E-12</v>
      </c>
      <c r="DH67" s="373">
        <f t="shared" si="249"/>
        <v>-1.4239023787215247E-12</v>
      </c>
      <c r="DI67" s="373">
        <f t="shared" si="249"/>
        <v>-1.4239023787215247E-12</v>
      </c>
      <c r="DJ67" s="373">
        <f t="shared" si="249"/>
        <v>-1.4084251789528123E-12</v>
      </c>
    </row>
    <row r="68" spans="1:114" s="375" customFormat="1" ht="14.4" x14ac:dyDescent="0.25">
      <c r="A68" s="287"/>
      <c r="B68" s="287"/>
      <c r="C68" s="288"/>
      <c r="D68" s="289"/>
      <c r="E68" s="373"/>
      <c r="F68" s="373"/>
      <c r="G68" s="374"/>
      <c r="H68" s="373"/>
      <c r="I68" s="373"/>
      <c r="J68" s="373"/>
      <c r="K68" s="373"/>
      <c r="L68" s="373"/>
      <c r="M68" s="373"/>
      <c r="N68" s="373"/>
      <c r="O68" s="373"/>
      <c r="P68" s="373"/>
      <c r="Q68" s="373"/>
      <c r="R68" s="373"/>
      <c r="S68" s="373"/>
      <c r="T68" s="373"/>
      <c r="U68" s="373"/>
      <c r="V68" s="373"/>
      <c r="W68" s="373"/>
      <c r="X68" s="373"/>
      <c r="Y68" s="373"/>
      <c r="Z68" s="373"/>
      <c r="AA68" s="373"/>
      <c r="AB68" s="373"/>
      <c r="AC68" s="373"/>
      <c r="AD68" s="373"/>
      <c r="AE68" s="373"/>
      <c r="AF68" s="373"/>
      <c r="AG68" s="373"/>
      <c r="AH68" s="373"/>
      <c r="AI68" s="373"/>
      <c r="AJ68" s="373"/>
      <c r="AK68" s="373"/>
      <c r="AL68" s="373"/>
      <c r="AM68" s="373"/>
      <c r="AN68" s="373"/>
      <c r="AO68" s="373"/>
      <c r="AP68" s="373"/>
      <c r="AQ68" s="373"/>
      <c r="AR68" s="373"/>
      <c r="AS68" s="373"/>
      <c r="AT68" s="373"/>
      <c r="AU68" s="373"/>
      <c r="AV68" s="373"/>
      <c r="AW68" s="373"/>
      <c r="AX68" s="373"/>
      <c r="AY68" s="373"/>
      <c r="AZ68" s="373"/>
      <c r="BA68" s="373"/>
      <c r="BB68" s="373"/>
      <c r="BC68" s="373"/>
      <c r="BD68" s="373"/>
      <c r="BE68" s="373"/>
      <c r="BF68" s="373"/>
      <c r="BG68" s="373"/>
      <c r="BH68" s="373"/>
      <c r="BI68" s="373"/>
      <c r="BJ68" s="373"/>
      <c r="BK68" s="373"/>
      <c r="BL68" s="373"/>
      <c r="BM68" s="373"/>
      <c r="BN68" s="373"/>
      <c r="BO68" s="373"/>
      <c r="BP68" s="373"/>
      <c r="BQ68" s="373"/>
      <c r="BR68" s="373"/>
      <c r="BS68" s="373"/>
      <c r="BT68" s="373"/>
      <c r="BU68" s="373"/>
      <c r="BV68" s="373"/>
      <c r="BW68" s="373"/>
      <c r="BX68" s="373"/>
      <c r="BY68" s="373"/>
      <c r="BZ68" s="373"/>
      <c r="CA68" s="373"/>
      <c r="CB68" s="373"/>
      <c r="CC68" s="373"/>
      <c r="CD68" s="373"/>
      <c r="CE68" s="373"/>
      <c r="CF68" s="373"/>
      <c r="CG68" s="373"/>
      <c r="CH68" s="373"/>
      <c r="CI68" s="373"/>
      <c r="CJ68" s="373"/>
      <c r="CK68" s="373"/>
      <c r="CL68" s="373"/>
      <c r="CM68" s="373"/>
      <c r="CN68" s="373"/>
      <c r="CO68" s="373"/>
      <c r="CP68" s="373"/>
      <c r="CQ68" s="373"/>
      <c r="CR68" s="373"/>
      <c r="CS68" s="373"/>
      <c r="CT68" s="373"/>
      <c r="CU68" s="373"/>
      <c r="CV68" s="373"/>
      <c r="CW68" s="373"/>
      <c r="CX68" s="373"/>
      <c r="CY68" s="373"/>
      <c r="CZ68" s="373"/>
      <c r="DA68" s="373"/>
      <c r="DB68" s="373"/>
      <c r="DC68" s="373"/>
      <c r="DD68" s="373"/>
      <c r="DE68" s="373"/>
      <c r="DF68" s="373"/>
      <c r="DG68" s="373"/>
      <c r="DH68" s="373"/>
      <c r="DI68" s="373"/>
      <c r="DJ68" s="373"/>
    </row>
    <row r="69" spans="1:114" x14ac:dyDescent="0.25">
      <c r="A69" s="2" t="s">
        <v>322</v>
      </c>
    </row>
    <row r="70" spans="1:114" x14ac:dyDescent="0.25">
      <c r="E70" s="284" t="str">
        <f xml:space="preserve"> InpC!E$75</f>
        <v>Convention days</v>
      </c>
      <c r="F70" s="359">
        <f xml:space="preserve"> InpC!F$75</f>
        <v>360</v>
      </c>
      <c r="G70" s="284" t="str">
        <f xml:space="preserve"> InpC!G$75</f>
        <v>days</v>
      </c>
    </row>
    <row r="71" spans="1:114" x14ac:dyDescent="0.25">
      <c r="E71" s="284" t="str">
        <f xml:space="preserve"> InpC!E$79</f>
        <v>interest on loan</v>
      </c>
      <c r="F71" s="286">
        <f xml:space="preserve"> InpC!F$79</f>
        <v>0.105</v>
      </c>
      <c r="G71" s="284" t="str">
        <f xml:space="preserve"> InpC!G$79</f>
        <v>%p.a</v>
      </c>
    </row>
    <row r="72" spans="1:114" x14ac:dyDescent="0.25">
      <c r="E72" s="323" t="str">
        <f xml:space="preserve"> Time!E$27</f>
        <v>Actual days between model period</v>
      </c>
      <c r="F72" s="323">
        <f xml:space="preserve"> Time!F$27</f>
        <v>0</v>
      </c>
      <c r="G72" s="323" t="str">
        <f xml:space="preserve"> Time!G$27</f>
        <v>days</v>
      </c>
      <c r="H72" s="323">
        <f xml:space="preserve"> Time!H$27</f>
        <v>0</v>
      </c>
      <c r="I72" s="323">
        <f xml:space="preserve"> Time!I$27</f>
        <v>0</v>
      </c>
      <c r="J72" s="323">
        <f xml:space="preserve"> Time!J$27</f>
        <v>90</v>
      </c>
      <c r="K72" s="323">
        <f xml:space="preserve"> Time!K$27</f>
        <v>91</v>
      </c>
      <c r="L72" s="323">
        <f xml:space="preserve"> Time!L$27</f>
        <v>92</v>
      </c>
      <c r="M72" s="323">
        <f xml:space="preserve"> Time!M$27</f>
        <v>92</v>
      </c>
      <c r="N72" s="323">
        <f xml:space="preserve"> Time!N$27</f>
        <v>90</v>
      </c>
      <c r="O72" s="323">
        <f xml:space="preserve"> Time!O$27</f>
        <v>91</v>
      </c>
      <c r="P72" s="323">
        <f xml:space="preserve"> Time!P$27</f>
        <v>92</v>
      </c>
      <c r="Q72" s="323">
        <f xml:space="preserve"> Time!Q$27</f>
        <v>92</v>
      </c>
      <c r="R72" s="323">
        <f xml:space="preserve"> Time!R$27</f>
        <v>91</v>
      </c>
      <c r="S72" s="323">
        <f xml:space="preserve"> Time!S$27</f>
        <v>91</v>
      </c>
      <c r="T72" s="323">
        <f xml:space="preserve"> Time!T$27</f>
        <v>92</v>
      </c>
      <c r="U72" s="323">
        <f xml:space="preserve"> Time!U$27</f>
        <v>92</v>
      </c>
      <c r="V72" s="323">
        <f xml:space="preserve"> Time!V$27</f>
        <v>90</v>
      </c>
      <c r="W72" s="323">
        <f xml:space="preserve"> Time!W$27</f>
        <v>91</v>
      </c>
      <c r="X72" s="323">
        <f xml:space="preserve"> Time!X$27</f>
        <v>92</v>
      </c>
      <c r="Y72" s="323">
        <f xml:space="preserve"> Time!Y$27</f>
        <v>92</v>
      </c>
      <c r="Z72" s="323">
        <f xml:space="preserve"> Time!Z$27</f>
        <v>90</v>
      </c>
      <c r="AA72" s="323">
        <f xml:space="preserve"> Time!AA$27</f>
        <v>91</v>
      </c>
      <c r="AB72" s="323">
        <f xml:space="preserve"> Time!AB$27</f>
        <v>92</v>
      </c>
      <c r="AC72" s="323">
        <f xml:space="preserve"> Time!AC$27</f>
        <v>92</v>
      </c>
      <c r="AD72" s="323">
        <f xml:space="preserve"> Time!AD$27</f>
        <v>90</v>
      </c>
      <c r="AE72" s="323">
        <f xml:space="preserve"> Time!AE$27</f>
        <v>91</v>
      </c>
      <c r="AF72" s="323">
        <f xml:space="preserve"> Time!AF$27</f>
        <v>92</v>
      </c>
      <c r="AG72" s="323">
        <f xml:space="preserve"> Time!AG$27</f>
        <v>92</v>
      </c>
      <c r="AH72" s="323">
        <f xml:space="preserve"> Time!AH$27</f>
        <v>91</v>
      </c>
      <c r="AI72" s="323">
        <f xml:space="preserve"> Time!AI$27</f>
        <v>91</v>
      </c>
      <c r="AJ72" s="323">
        <f xml:space="preserve"> Time!AJ$27</f>
        <v>92</v>
      </c>
      <c r="AK72" s="323">
        <f xml:space="preserve"> Time!AK$27</f>
        <v>92</v>
      </c>
      <c r="AL72" s="323">
        <f xml:space="preserve"> Time!AL$27</f>
        <v>90</v>
      </c>
      <c r="AM72" s="323">
        <f xml:space="preserve"> Time!AM$27</f>
        <v>91</v>
      </c>
      <c r="AN72" s="323">
        <f xml:space="preserve"> Time!AN$27</f>
        <v>92</v>
      </c>
      <c r="AO72" s="323">
        <f xml:space="preserve"> Time!AO$27</f>
        <v>92</v>
      </c>
      <c r="AP72" s="323">
        <f xml:space="preserve"> Time!AP$27</f>
        <v>90</v>
      </c>
      <c r="AQ72" s="323">
        <f xml:space="preserve"> Time!AQ$27</f>
        <v>91</v>
      </c>
      <c r="AR72" s="323">
        <f xml:space="preserve"> Time!AR$27</f>
        <v>92</v>
      </c>
      <c r="AS72" s="323">
        <f xml:space="preserve"> Time!AS$27</f>
        <v>92</v>
      </c>
      <c r="AT72" s="323">
        <f xml:space="preserve"> Time!AT$27</f>
        <v>90</v>
      </c>
      <c r="AU72" s="323">
        <f xml:space="preserve"> Time!AU$27</f>
        <v>91</v>
      </c>
      <c r="AV72" s="323">
        <f xml:space="preserve"> Time!AV$27</f>
        <v>92</v>
      </c>
      <c r="AW72" s="323">
        <f xml:space="preserve"> Time!AW$27</f>
        <v>92</v>
      </c>
      <c r="AX72" s="323">
        <f xml:space="preserve"> Time!AX$27</f>
        <v>91</v>
      </c>
      <c r="AY72" s="323">
        <f xml:space="preserve"> Time!AY$27</f>
        <v>91</v>
      </c>
      <c r="AZ72" s="323">
        <f xml:space="preserve"> Time!AZ$27</f>
        <v>92</v>
      </c>
      <c r="BA72" s="323">
        <f xml:space="preserve"> Time!BA$27</f>
        <v>92</v>
      </c>
      <c r="BB72" s="323">
        <f xml:space="preserve"> Time!BB$27</f>
        <v>90</v>
      </c>
      <c r="BC72" s="323">
        <f xml:space="preserve"> Time!BC$27</f>
        <v>91</v>
      </c>
      <c r="BD72" s="323">
        <f xml:space="preserve"> Time!BD$27</f>
        <v>92</v>
      </c>
      <c r="BE72" s="323">
        <f xml:space="preserve"> Time!BE$27</f>
        <v>92</v>
      </c>
      <c r="BF72" s="323">
        <f xml:space="preserve"> Time!BF$27</f>
        <v>90</v>
      </c>
      <c r="BG72" s="323">
        <f xml:space="preserve"> Time!BG$27</f>
        <v>91</v>
      </c>
      <c r="BH72" s="323">
        <f xml:space="preserve"> Time!BH$27</f>
        <v>92</v>
      </c>
      <c r="BI72" s="323">
        <f xml:space="preserve"> Time!BI$27</f>
        <v>92</v>
      </c>
      <c r="BJ72" s="323">
        <f xml:space="preserve"> Time!BJ$27</f>
        <v>90</v>
      </c>
      <c r="BK72" s="323">
        <f xml:space="preserve"> Time!BK$27</f>
        <v>91</v>
      </c>
      <c r="BL72" s="323">
        <f xml:space="preserve"> Time!BL$27</f>
        <v>92</v>
      </c>
      <c r="BM72" s="323">
        <f xml:space="preserve"> Time!BM$27</f>
        <v>92</v>
      </c>
      <c r="BN72" s="323">
        <f xml:space="preserve"> Time!BN$27</f>
        <v>91</v>
      </c>
      <c r="BO72" s="323">
        <f xml:space="preserve"> Time!BO$27</f>
        <v>91</v>
      </c>
      <c r="BP72" s="323">
        <f xml:space="preserve"> Time!BP$27</f>
        <v>92</v>
      </c>
      <c r="BQ72" s="323">
        <f xml:space="preserve"> Time!BQ$27</f>
        <v>92</v>
      </c>
      <c r="BR72" s="323">
        <f xml:space="preserve"> Time!BR$27</f>
        <v>90</v>
      </c>
      <c r="BS72" s="323">
        <f xml:space="preserve"> Time!BS$27</f>
        <v>91</v>
      </c>
      <c r="BT72" s="323">
        <f xml:space="preserve"> Time!BT$27</f>
        <v>92</v>
      </c>
      <c r="BU72" s="323">
        <f xml:space="preserve"> Time!BU$27</f>
        <v>92</v>
      </c>
      <c r="BV72" s="323">
        <f xml:space="preserve"> Time!BV$27</f>
        <v>90</v>
      </c>
      <c r="BW72" s="323">
        <f xml:space="preserve"> Time!BW$27</f>
        <v>91</v>
      </c>
      <c r="BX72" s="323">
        <f xml:space="preserve"> Time!BX$27</f>
        <v>92</v>
      </c>
      <c r="BY72" s="323">
        <f xml:space="preserve"> Time!BY$27</f>
        <v>92</v>
      </c>
      <c r="BZ72" s="323">
        <f xml:space="preserve"> Time!BZ$27</f>
        <v>90</v>
      </c>
      <c r="CA72" s="323">
        <f xml:space="preserve"> Time!CA$27</f>
        <v>91</v>
      </c>
      <c r="CB72" s="323">
        <f xml:space="preserve"> Time!CB$27</f>
        <v>92</v>
      </c>
      <c r="CC72" s="323">
        <f xml:space="preserve"> Time!CC$27</f>
        <v>92</v>
      </c>
      <c r="CD72" s="323">
        <f xml:space="preserve"> Time!CD$27</f>
        <v>91</v>
      </c>
      <c r="CE72" s="323">
        <f xml:space="preserve"> Time!CE$27</f>
        <v>91</v>
      </c>
      <c r="CF72" s="323">
        <f xml:space="preserve"> Time!CF$27</f>
        <v>92</v>
      </c>
      <c r="CG72" s="323">
        <f xml:space="preserve"> Time!CG$27</f>
        <v>92</v>
      </c>
      <c r="CH72" s="323">
        <f xml:space="preserve"> Time!CH$27</f>
        <v>90</v>
      </c>
      <c r="CI72" s="323">
        <f xml:space="preserve"> Time!CI$27</f>
        <v>91</v>
      </c>
      <c r="CJ72" s="323">
        <f xml:space="preserve"> Time!CJ$27</f>
        <v>92</v>
      </c>
      <c r="CK72" s="323">
        <f xml:space="preserve"> Time!CK$27</f>
        <v>92</v>
      </c>
      <c r="CL72" s="323">
        <f xml:space="preserve"> Time!CL$27</f>
        <v>90</v>
      </c>
      <c r="CM72" s="323">
        <f xml:space="preserve"> Time!CM$27</f>
        <v>91</v>
      </c>
      <c r="CN72" s="323">
        <f xml:space="preserve"> Time!CN$27</f>
        <v>92</v>
      </c>
      <c r="CO72" s="323">
        <f xml:space="preserve"> Time!CO$27</f>
        <v>92</v>
      </c>
      <c r="CP72" s="323">
        <f xml:space="preserve"> Time!CP$27</f>
        <v>90</v>
      </c>
      <c r="CQ72" s="323">
        <f xml:space="preserve"> Time!CQ$27</f>
        <v>91</v>
      </c>
      <c r="CR72" s="323">
        <f xml:space="preserve"> Time!CR$27</f>
        <v>92</v>
      </c>
      <c r="CS72" s="323">
        <f xml:space="preserve"> Time!CS$27</f>
        <v>92</v>
      </c>
      <c r="CT72" s="323">
        <f xml:space="preserve"> Time!CT$27</f>
        <v>91</v>
      </c>
      <c r="CU72" s="323">
        <f xml:space="preserve"> Time!CU$27</f>
        <v>91</v>
      </c>
      <c r="CV72" s="323">
        <f xml:space="preserve"> Time!CV$27</f>
        <v>92</v>
      </c>
      <c r="CW72" s="323">
        <f xml:space="preserve"> Time!CW$27</f>
        <v>92</v>
      </c>
      <c r="CX72" s="323">
        <f xml:space="preserve"> Time!CX$27</f>
        <v>90</v>
      </c>
      <c r="CY72" s="323">
        <f xml:space="preserve"> Time!CY$27</f>
        <v>91</v>
      </c>
      <c r="CZ72" s="323">
        <f xml:space="preserve"> Time!CZ$27</f>
        <v>92</v>
      </c>
      <c r="DA72" s="323">
        <f xml:space="preserve"> Time!DA$27</f>
        <v>92</v>
      </c>
      <c r="DB72" s="323">
        <f xml:space="preserve"> Time!DB$27</f>
        <v>90</v>
      </c>
      <c r="DC72" s="323">
        <f xml:space="preserve"> Time!DC$27</f>
        <v>91</v>
      </c>
      <c r="DD72" s="323">
        <f xml:space="preserve"> Time!DD$27</f>
        <v>92</v>
      </c>
      <c r="DE72" s="323">
        <f xml:space="preserve"> Time!DE$27</f>
        <v>92</v>
      </c>
      <c r="DF72" s="323">
        <f xml:space="preserve"> Time!DF$27</f>
        <v>90</v>
      </c>
      <c r="DG72" s="323">
        <f xml:space="preserve"> Time!DG$27</f>
        <v>91</v>
      </c>
      <c r="DH72" s="323">
        <f xml:space="preserve"> Time!DH$27</f>
        <v>92</v>
      </c>
      <c r="DI72" s="323">
        <f xml:space="preserve"> Time!DI$27</f>
        <v>92</v>
      </c>
      <c r="DJ72" s="323">
        <f xml:space="preserve"> Time!DJ$27</f>
        <v>91</v>
      </c>
    </row>
    <row r="73" spans="1:114" s="309" customFormat="1" x14ac:dyDescent="0.25">
      <c r="A73" s="306"/>
      <c r="B73" s="306"/>
      <c r="C73" s="307"/>
      <c r="D73" s="308"/>
      <c r="E73" s="293" t="s">
        <v>340</v>
      </c>
      <c r="F73" s="293"/>
      <c r="G73" s="293" t="s">
        <v>26</v>
      </c>
      <c r="H73" s="293"/>
      <c r="I73" s="293"/>
      <c r="J73" s="293">
        <f t="shared" ref="J73" si="250">$F71/$F70*J72</f>
        <v>2.6249999999999996E-2</v>
      </c>
      <c r="K73" s="293">
        <f t="shared" ref="K73" si="251">$F71/$F70*K72</f>
        <v>2.6541666666666665E-2</v>
      </c>
      <c r="L73" s="293">
        <f t="shared" ref="L73" si="252">$F71/$F70*L72</f>
        <v>2.6833333333333331E-2</v>
      </c>
      <c r="M73" s="293">
        <f t="shared" ref="M73" si="253">$F71/$F70*M72</f>
        <v>2.6833333333333331E-2</v>
      </c>
      <c r="N73" s="293">
        <f t="shared" ref="N73" si="254">$F71/$F70*N72</f>
        <v>2.6249999999999996E-2</v>
      </c>
      <c r="O73" s="293">
        <f t="shared" ref="O73" si="255">$F71/$F70*O72</f>
        <v>2.6541666666666665E-2</v>
      </c>
      <c r="P73" s="293">
        <f t="shared" ref="P73" si="256">$F71/$F70*P72</f>
        <v>2.6833333333333331E-2</v>
      </c>
      <c r="Q73" s="293">
        <f t="shared" ref="Q73" si="257">$F71/$F70*Q72</f>
        <v>2.6833333333333331E-2</v>
      </c>
      <c r="R73" s="293">
        <f t="shared" ref="R73" si="258">$F71/$F70*R72</f>
        <v>2.6541666666666665E-2</v>
      </c>
      <c r="S73" s="293">
        <f t="shared" ref="S73" si="259">$F71/$F70*S72</f>
        <v>2.6541666666666665E-2</v>
      </c>
      <c r="T73" s="293">
        <f t="shared" ref="T73" si="260">$F71/$F70*T72</f>
        <v>2.6833333333333331E-2</v>
      </c>
      <c r="U73" s="293">
        <f t="shared" ref="U73" si="261">$F71/$F70*U72</f>
        <v>2.6833333333333331E-2</v>
      </c>
      <c r="V73" s="293">
        <f t="shared" ref="V73" si="262">$F71/$F70*V72</f>
        <v>2.6249999999999996E-2</v>
      </c>
      <c r="W73" s="293">
        <f t="shared" ref="W73" si="263">$F71/$F70*W72</f>
        <v>2.6541666666666665E-2</v>
      </c>
      <c r="X73" s="293">
        <f t="shared" ref="X73" si="264">$F71/$F70*X72</f>
        <v>2.6833333333333331E-2</v>
      </c>
      <c r="Y73" s="293">
        <f t="shared" ref="Y73" si="265">$F71/$F70*Y72</f>
        <v>2.6833333333333331E-2</v>
      </c>
      <c r="Z73" s="293">
        <f t="shared" ref="Z73" si="266">$F71/$F70*Z72</f>
        <v>2.6249999999999996E-2</v>
      </c>
      <c r="AA73" s="293">
        <f t="shared" ref="AA73" si="267">$F71/$F70*AA72</f>
        <v>2.6541666666666665E-2</v>
      </c>
      <c r="AB73" s="293">
        <f t="shared" ref="AB73" si="268">$F71/$F70*AB72</f>
        <v>2.6833333333333331E-2</v>
      </c>
      <c r="AC73" s="293">
        <f t="shared" ref="AC73" si="269">$F71/$F70*AC72</f>
        <v>2.6833333333333331E-2</v>
      </c>
      <c r="AD73" s="293">
        <f t="shared" ref="AD73" si="270">$F71/$F70*AD72</f>
        <v>2.6249999999999996E-2</v>
      </c>
      <c r="AE73" s="293">
        <f t="shared" ref="AE73" si="271">$F71/$F70*AE72</f>
        <v>2.6541666666666665E-2</v>
      </c>
      <c r="AF73" s="293">
        <f t="shared" ref="AF73" si="272">$F71/$F70*AF72</f>
        <v>2.6833333333333331E-2</v>
      </c>
      <c r="AG73" s="293">
        <f t="shared" ref="AG73" si="273">$F71/$F70*AG72</f>
        <v>2.6833333333333331E-2</v>
      </c>
      <c r="AH73" s="293">
        <f t="shared" ref="AH73" si="274">$F71/$F70*AH72</f>
        <v>2.6541666666666665E-2</v>
      </c>
      <c r="AI73" s="293">
        <f t="shared" ref="AI73" si="275">$F71/$F70*AI72</f>
        <v>2.6541666666666665E-2</v>
      </c>
      <c r="AJ73" s="293">
        <f t="shared" ref="AJ73" si="276">$F71/$F70*AJ72</f>
        <v>2.6833333333333331E-2</v>
      </c>
      <c r="AK73" s="293">
        <f t="shared" ref="AK73" si="277">$F71/$F70*AK72</f>
        <v>2.6833333333333331E-2</v>
      </c>
      <c r="AL73" s="293">
        <f t="shared" ref="AL73" si="278">$F71/$F70*AL72</f>
        <v>2.6249999999999996E-2</v>
      </c>
      <c r="AM73" s="293">
        <f t="shared" ref="AM73" si="279">$F71/$F70*AM72</f>
        <v>2.6541666666666665E-2</v>
      </c>
      <c r="AN73" s="293">
        <f t="shared" ref="AN73" si="280">$F71/$F70*AN72</f>
        <v>2.6833333333333331E-2</v>
      </c>
      <c r="AO73" s="293">
        <f t="shared" ref="AO73" si="281">$F71/$F70*AO72</f>
        <v>2.6833333333333331E-2</v>
      </c>
      <c r="AP73" s="293">
        <f t="shared" ref="AP73" si="282">$F71/$F70*AP72</f>
        <v>2.6249999999999996E-2</v>
      </c>
      <c r="AQ73" s="293">
        <f t="shared" ref="AQ73" si="283">$F71/$F70*AQ72</f>
        <v>2.6541666666666665E-2</v>
      </c>
      <c r="AR73" s="293">
        <f t="shared" ref="AR73" si="284">$F71/$F70*AR72</f>
        <v>2.6833333333333331E-2</v>
      </c>
      <c r="AS73" s="293">
        <f t="shared" ref="AS73" si="285">$F71/$F70*AS72</f>
        <v>2.6833333333333331E-2</v>
      </c>
      <c r="AT73" s="293">
        <f t="shared" ref="AT73" si="286">$F71/$F70*AT72</f>
        <v>2.6249999999999996E-2</v>
      </c>
      <c r="AU73" s="293">
        <f t="shared" ref="AU73" si="287">$F71/$F70*AU72</f>
        <v>2.6541666666666665E-2</v>
      </c>
      <c r="AV73" s="293">
        <f t="shared" ref="AV73" si="288">$F71/$F70*AV72</f>
        <v>2.6833333333333331E-2</v>
      </c>
      <c r="AW73" s="293">
        <f t="shared" ref="AW73" si="289">$F71/$F70*AW72</f>
        <v>2.6833333333333331E-2</v>
      </c>
      <c r="AX73" s="293">
        <f t="shared" ref="AX73" si="290">$F71/$F70*AX72</f>
        <v>2.6541666666666665E-2</v>
      </c>
      <c r="AY73" s="293">
        <f t="shared" ref="AY73" si="291">$F71/$F70*AY72</f>
        <v>2.6541666666666665E-2</v>
      </c>
      <c r="AZ73" s="293">
        <f t="shared" ref="AZ73" si="292">$F71/$F70*AZ72</f>
        <v>2.6833333333333331E-2</v>
      </c>
      <c r="BA73" s="293">
        <f t="shared" ref="BA73" si="293">$F71/$F70*BA72</f>
        <v>2.6833333333333331E-2</v>
      </c>
      <c r="BB73" s="293">
        <f t="shared" ref="BB73" si="294">$F71/$F70*BB72</f>
        <v>2.6249999999999996E-2</v>
      </c>
      <c r="BC73" s="293">
        <f t="shared" ref="BC73" si="295">$F71/$F70*BC72</f>
        <v>2.6541666666666665E-2</v>
      </c>
      <c r="BD73" s="293">
        <f t="shared" ref="BD73" si="296">$F71/$F70*BD72</f>
        <v>2.6833333333333331E-2</v>
      </c>
      <c r="BE73" s="293">
        <f t="shared" ref="BE73" si="297">$F71/$F70*BE72</f>
        <v>2.6833333333333331E-2</v>
      </c>
      <c r="BF73" s="293">
        <f t="shared" ref="BF73" si="298">$F71/$F70*BF72</f>
        <v>2.6249999999999996E-2</v>
      </c>
      <c r="BG73" s="293">
        <f t="shared" ref="BG73" si="299">$F71/$F70*BG72</f>
        <v>2.6541666666666665E-2</v>
      </c>
      <c r="BH73" s="293">
        <f t="shared" ref="BH73" si="300">$F71/$F70*BH72</f>
        <v>2.6833333333333331E-2</v>
      </c>
      <c r="BI73" s="293">
        <f t="shared" ref="BI73" si="301">$F71/$F70*BI72</f>
        <v>2.6833333333333331E-2</v>
      </c>
      <c r="BJ73" s="293">
        <f t="shared" ref="BJ73" si="302">$F71/$F70*BJ72</f>
        <v>2.6249999999999996E-2</v>
      </c>
      <c r="BK73" s="293">
        <f t="shared" ref="BK73" si="303">$F71/$F70*BK72</f>
        <v>2.6541666666666665E-2</v>
      </c>
      <c r="BL73" s="293">
        <f t="shared" ref="BL73" si="304">$F71/$F70*BL72</f>
        <v>2.6833333333333331E-2</v>
      </c>
      <c r="BM73" s="293">
        <f t="shared" ref="BM73" si="305">$F71/$F70*BM72</f>
        <v>2.6833333333333331E-2</v>
      </c>
      <c r="BN73" s="293">
        <f t="shared" ref="BN73" si="306">$F71/$F70*BN72</f>
        <v>2.6541666666666665E-2</v>
      </c>
      <c r="BO73" s="293">
        <f t="shared" ref="BO73" si="307">$F71/$F70*BO72</f>
        <v>2.6541666666666665E-2</v>
      </c>
      <c r="BP73" s="293">
        <f t="shared" ref="BP73" si="308">$F71/$F70*BP72</f>
        <v>2.6833333333333331E-2</v>
      </c>
      <c r="BQ73" s="293">
        <f t="shared" ref="BQ73" si="309">$F71/$F70*BQ72</f>
        <v>2.6833333333333331E-2</v>
      </c>
      <c r="BR73" s="293">
        <f t="shared" ref="BR73" si="310">$F71/$F70*BR72</f>
        <v>2.6249999999999996E-2</v>
      </c>
      <c r="BS73" s="293">
        <f t="shared" ref="BS73" si="311">$F71/$F70*BS72</f>
        <v>2.6541666666666665E-2</v>
      </c>
      <c r="BT73" s="293">
        <f t="shared" ref="BT73" si="312">$F71/$F70*BT72</f>
        <v>2.6833333333333331E-2</v>
      </c>
      <c r="BU73" s="293">
        <f t="shared" ref="BU73" si="313">$F71/$F70*BU72</f>
        <v>2.6833333333333331E-2</v>
      </c>
      <c r="BV73" s="293">
        <f t="shared" ref="BV73" si="314">$F71/$F70*BV72</f>
        <v>2.6249999999999996E-2</v>
      </c>
      <c r="BW73" s="293">
        <f t="shared" ref="BW73" si="315">$F71/$F70*BW72</f>
        <v>2.6541666666666665E-2</v>
      </c>
      <c r="BX73" s="293">
        <f t="shared" ref="BX73" si="316">$F71/$F70*BX72</f>
        <v>2.6833333333333331E-2</v>
      </c>
      <c r="BY73" s="293">
        <f t="shared" ref="BY73" si="317">$F71/$F70*BY72</f>
        <v>2.6833333333333331E-2</v>
      </c>
      <c r="BZ73" s="293">
        <f t="shared" ref="BZ73" si="318">$F71/$F70*BZ72</f>
        <v>2.6249999999999996E-2</v>
      </c>
      <c r="CA73" s="293">
        <f t="shared" ref="CA73" si="319">$F71/$F70*CA72</f>
        <v>2.6541666666666665E-2</v>
      </c>
      <c r="CB73" s="293">
        <f t="shared" ref="CB73" si="320">$F71/$F70*CB72</f>
        <v>2.6833333333333331E-2</v>
      </c>
      <c r="CC73" s="293">
        <f t="shared" ref="CC73" si="321">$F71/$F70*CC72</f>
        <v>2.6833333333333331E-2</v>
      </c>
      <c r="CD73" s="293">
        <f t="shared" ref="CD73" si="322">$F71/$F70*CD72</f>
        <v>2.6541666666666665E-2</v>
      </c>
      <c r="CE73" s="293">
        <f t="shared" ref="CE73" si="323">$F71/$F70*CE72</f>
        <v>2.6541666666666665E-2</v>
      </c>
      <c r="CF73" s="293">
        <f t="shared" ref="CF73" si="324">$F71/$F70*CF72</f>
        <v>2.6833333333333331E-2</v>
      </c>
      <c r="CG73" s="293">
        <f t="shared" ref="CG73" si="325">$F71/$F70*CG72</f>
        <v>2.6833333333333331E-2</v>
      </c>
      <c r="CH73" s="293">
        <f t="shared" ref="CH73" si="326">$F71/$F70*CH72</f>
        <v>2.6249999999999996E-2</v>
      </c>
      <c r="CI73" s="293">
        <f t="shared" ref="CI73" si="327">$F71/$F70*CI72</f>
        <v>2.6541666666666665E-2</v>
      </c>
      <c r="CJ73" s="293">
        <f t="shared" ref="CJ73" si="328">$F71/$F70*CJ72</f>
        <v>2.6833333333333331E-2</v>
      </c>
      <c r="CK73" s="293">
        <f t="shared" ref="CK73" si="329">$F71/$F70*CK72</f>
        <v>2.6833333333333331E-2</v>
      </c>
      <c r="CL73" s="293">
        <f t="shared" ref="CL73" si="330">$F71/$F70*CL72</f>
        <v>2.6249999999999996E-2</v>
      </c>
      <c r="CM73" s="293">
        <f t="shared" ref="CM73" si="331">$F71/$F70*CM72</f>
        <v>2.6541666666666665E-2</v>
      </c>
      <c r="CN73" s="293">
        <f t="shared" ref="CN73" si="332">$F71/$F70*CN72</f>
        <v>2.6833333333333331E-2</v>
      </c>
      <c r="CO73" s="293">
        <f t="shared" ref="CO73" si="333">$F71/$F70*CO72</f>
        <v>2.6833333333333331E-2</v>
      </c>
      <c r="CP73" s="293">
        <f t="shared" ref="CP73" si="334">$F71/$F70*CP72</f>
        <v>2.6249999999999996E-2</v>
      </c>
      <c r="CQ73" s="293">
        <f t="shared" ref="CQ73" si="335">$F71/$F70*CQ72</f>
        <v>2.6541666666666665E-2</v>
      </c>
      <c r="CR73" s="293">
        <f t="shared" ref="CR73" si="336">$F71/$F70*CR72</f>
        <v>2.6833333333333331E-2</v>
      </c>
      <c r="CS73" s="293">
        <f t="shared" ref="CS73" si="337">$F71/$F70*CS72</f>
        <v>2.6833333333333331E-2</v>
      </c>
      <c r="CT73" s="293">
        <f t="shared" ref="CT73" si="338">$F71/$F70*CT72</f>
        <v>2.6541666666666665E-2</v>
      </c>
      <c r="CU73" s="293">
        <f t="shared" ref="CU73" si="339">$F71/$F70*CU72</f>
        <v>2.6541666666666665E-2</v>
      </c>
      <c r="CV73" s="293">
        <f t="shared" ref="CV73" si="340">$F71/$F70*CV72</f>
        <v>2.6833333333333331E-2</v>
      </c>
      <c r="CW73" s="293">
        <f t="shared" ref="CW73" si="341">$F71/$F70*CW72</f>
        <v>2.6833333333333331E-2</v>
      </c>
      <c r="CX73" s="293">
        <f t="shared" ref="CX73" si="342">$F71/$F70*CX72</f>
        <v>2.6249999999999996E-2</v>
      </c>
      <c r="CY73" s="293">
        <f t="shared" ref="CY73" si="343">$F71/$F70*CY72</f>
        <v>2.6541666666666665E-2</v>
      </c>
      <c r="CZ73" s="293">
        <f t="shared" ref="CZ73" si="344">$F71/$F70*CZ72</f>
        <v>2.6833333333333331E-2</v>
      </c>
      <c r="DA73" s="293">
        <f t="shared" ref="DA73" si="345">$F71/$F70*DA72</f>
        <v>2.6833333333333331E-2</v>
      </c>
      <c r="DB73" s="293">
        <f t="shared" ref="DB73" si="346">$F71/$F70*DB72</f>
        <v>2.6249999999999996E-2</v>
      </c>
      <c r="DC73" s="293">
        <f t="shared" ref="DC73" si="347">$F71/$F70*DC72</f>
        <v>2.6541666666666665E-2</v>
      </c>
      <c r="DD73" s="293">
        <f t="shared" ref="DD73" si="348">$F71/$F70*DD72</f>
        <v>2.6833333333333331E-2</v>
      </c>
      <c r="DE73" s="293">
        <f t="shared" ref="DE73" si="349">$F71/$F70*DE72</f>
        <v>2.6833333333333331E-2</v>
      </c>
      <c r="DF73" s="293">
        <f t="shared" ref="DF73" si="350">$F71/$F70*DF72</f>
        <v>2.6249999999999996E-2</v>
      </c>
      <c r="DG73" s="293">
        <f t="shared" ref="DG73" si="351">$F71/$F70*DG72</f>
        <v>2.6541666666666665E-2</v>
      </c>
      <c r="DH73" s="293">
        <f t="shared" ref="DH73" si="352">$F71/$F70*DH72</f>
        <v>2.6833333333333331E-2</v>
      </c>
      <c r="DI73" s="293">
        <f t="shared" ref="DI73" si="353">$F71/$F70*DI72</f>
        <v>2.6833333333333331E-2</v>
      </c>
      <c r="DJ73" s="293">
        <f t="shared" ref="DJ73" si="354">$F71/$F70*DJ72</f>
        <v>2.6541666666666665E-2</v>
      </c>
    </row>
    <row r="74" spans="1:114" x14ac:dyDescent="0.25">
      <c r="N74" s="293"/>
    </row>
    <row r="75" spans="1:114" x14ac:dyDescent="0.25">
      <c r="E75" s="349" t="str">
        <f t="shared" ref="E75:AJ75" si="355" xml:space="preserve"> E$46</f>
        <v>Subbordinated Debt balance BEG</v>
      </c>
      <c r="F75" s="349">
        <f t="shared" si="355"/>
        <v>0</v>
      </c>
      <c r="G75" s="349" t="str">
        <f t="shared" si="355"/>
        <v>$000s</v>
      </c>
      <c r="H75" s="349">
        <f t="shared" si="355"/>
        <v>0</v>
      </c>
      <c r="I75" s="349">
        <f t="shared" si="355"/>
        <v>0</v>
      </c>
      <c r="J75" s="349">
        <f t="shared" si="355"/>
        <v>0</v>
      </c>
      <c r="K75" s="349">
        <f t="shared" si="355"/>
        <v>0</v>
      </c>
      <c r="L75" s="349">
        <f t="shared" si="355"/>
        <v>0</v>
      </c>
      <c r="M75" s="349">
        <f t="shared" si="355"/>
        <v>0</v>
      </c>
      <c r="N75" s="349">
        <f t="shared" si="355"/>
        <v>0</v>
      </c>
      <c r="O75" s="349">
        <f t="shared" si="355"/>
        <v>0</v>
      </c>
      <c r="P75" s="349">
        <f t="shared" si="355"/>
        <v>0</v>
      </c>
      <c r="Q75" s="349">
        <f t="shared" si="355"/>
        <v>0</v>
      </c>
      <c r="R75" s="349">
        <f t="shared" si="355"/>
        <v>0</v>
      </c>
      <c r="S75" s="349">
        <f t="shared" si="355"/>
        <v>0</v>
      </c>
      <c r="T75" s="349">
        <f t="shared" si="355"/>
        <v>0</v>
      </c>
      <c r="U75" s="349">
        <f t="shared" si="355"/>
        <v>0</v>
      </c>
      <c r="V75" s="349">
        <f t="shared" si="355"/>
        <v>0</v>
      </c>
      <c r="W75" s="349">
        <f t="shared" si="355"/>
        <v>0</v>
      </c>
      <c r="X75" s="349">
        <f t="shared" si="355"/>
        <v>0</v>
      </c>
      <c r="Y75" s="349">
        <f t="shared" si="355"/>
        <v>0</v>
      </c>
      <c r="Z75" s="349">
        <f t="shared" si="355"/>
        <v>0</v>
      </c>
      <c r="AA75" s="349">
        <f t="shared" si="355"/>
        <v>0</v>
      </c>
      <c r="AB75" s="349">
        <f t="shared" si="355"/>
        <v>0</v>
      </c>
      <c r="AC75" s="349">
        <f t="shared" si="355"/>
        <v>0</v>
      </c>
      <c r="AD75" s="349">
        <f t="shared" si="355"/>
        <v>0</v>
      </c>
      <c r="AE75" s="349">
        <f t="shared" si="355"/>
        <v>0</v>
      </c>
      <c r="AF75" s="349">
        <f t="shared" si="355"/>
        <v>0</v>
      </c>
      <c r="AG75" s="349">
        <f t="shared" si="355"/>
        <v>0</v>
      </c>
      <c r="AH75" s="349">
        <f t="shared" si="355"/>
        <v>12000</v>
      </c>
      <c r="AI75" s="349">
        <f t="shared" si="355"/>
        <v>11700</v>
      </c>
      <c r="AJ75" s="349">
        <f t="shared" si="355"/>
        <v>11400</v>
      </c>
      <c r="AK75" s="349">
        <f t="shared" ref="AK75:BP75" si="356" xml:space="preserve"> AK$46</f>
        <v>11100</v>
      </c>
      <c r="AL75" s="349">
        <f t="shared" si="356"/>
        <v>10800</v>
      </c>
      <c r="AM75" s="349">
        <f t="shared" si="356"/>
        <v>10500</v>
      </c>
      <c r="AN75" s="349">
        <f t="shared" si="356"/>
        <v>10200</v>
      </c>
      <c r="AO75" s="349">
        <f t="shared" si="356"/>
        <v>9900</v>
      </c>
      <c r="AP75" s="349">
        <f t="shared" si="356"/>
        <v>9600</v>
      </c>
      <c r="AQ75" s="349">
        <f t="shared" si="356"/>
        <v>9300</v>
      </c>
      <c r="AR75" s="349">
        <f t="shared" si="356"/>
        <v>9000</v>
      </c>
      <c r="AS75" s="349">
        <f t="shared" si="356"/>
        <v>8700</v>
      </c>
      <c r="AT75" s="349">
        <f t="shared" si="356"/>
        <v>8400</v>
      </c>
      <c r="AU75" s="349">
        <f t="shared" si="356"/>
        <v>8100</v>
      </c>
      <c r="AV75" s="349">
        <f t="shared" si="356"/>
        <v>7800</v>
      </c>
      <c r="AW75" s="349">
        <f t="shared" si="356"/>
        <v>7500</v>
      </c>
      <c r="AX75" s="349">
        <f t="shared" si="356"/>
        <v>7200</v>
      </c>
      <c r="AY75" s="349">
        <f t="shared" si="356"/>
        <v>6900</v>
      </c>
      <c r="AZ75" s="349">
        <f t="shared" si="356"/>
        <v>6600</v>
      </c>
      <c r="BA75" s="349">
        <f t="shared" si="356"/>
        <v>6300</v>
      </c>
      <c r="BB75" s="349">
        <f t="shared" si="356"/>
        <v>6000</v>
      </c>
      <c r="BC75" s="349">
        <f t="shared" si="356"/>
        <v>5700</v>
      </c>
      <c r="BD75" s="349">
        <f t="shared" si="356"/>
        <v>5400</v>
      </c>
      <c r="BE75" s="349">
        <f t="shared" si="356"/>
        <v>5100</v>
      </c>
      <c r="BF75" s="349">
        <f t="shared" si="356"/>
        <v>4800</v>
      </c>
      <c r="BG75" s="349">
        <f t="shared" si="356"/>
        <v>4500</v>
      </c>
      <c r="BH75" s="349">
        <f t="shared" si="356"/>
        <v>4200</v>
      </c>
      <c r="BI75" s="349">
        <f t="shared" si="356"/>
        <v>3900</v>
      </c>
      <c r="BJ75" s="349">
        <f t="shared" si="356"/>
        <v>3600</v>
      </c>
      <c r="BK75" s="349">
        <f t="shared" si="356"/>
        <v>3300</v>
      </c>
      <c r="BL75" s="349">
        <f t="shared" si="356"/>
        <v>3000</v>
      </c>
      <c r="BM75" s="349">
        <f t="shared" si="356"/>
        <v>2700</v>
      </c>
      <c r="BN75" s="349">
        <f t="shared" si="356"/>
        <v>2400</v>
      </c>
      <c r="BO75" s="349">
        <f t="shared" si="356"/>
        <v>2100</v>
      </c>
      <c r="BP75" s="349">
        <f t="shared" si="356"/>
        <v>1800</v>
      </c>
      <c r="BQ75" s="349">
        <f t="shared" ref="BQ75:CV75" si="357" xml:space="preserve"> BQ$46</f>
        <v>1500</v>
      </c>
      <c r="BR75" s="349">
        <f t="shared" si="357"/>
        <v>1200</v>
      </c>
      <c r="BS75" s="349">
        <f t="shared" si="357"/>
        <v>900</v>
      </c>
      <c r="BT75" s="349">
        <f t="shared" si="357"/>
        <v>600</v>
      </c>
      <c r="BU75" s="349">
        <f t="shared" si="357"/>
        <v>300</v>
      </c>
      <c r="BV75" s="349">
        <f t="shared" si="357"/>
        <v>0</v>
      </c>
      <c r="BW75" s="349">
        <f t="shared" si="357"/>
        <v>0</v>
      </c>
      <c r="BX75" s="349">
        <f t="shared" si="357"/>
        <v>0</v>
      </c>
      <c r="BY75" s="349">
        <f t="shared" si="357"/>
        <v>0</v>
      </c>
      <c r="BZ75" s="349">
        <f t="shared" si="357"/>
        <v>0</v>
      </c>
      <c r="CA75" s="349">
        <f t="shared" si="357"/>
        <v>0</v>
      </c>
      <c r="CB75" s="349">
        <f t="shared" si="357"/>
        <v>0</v>
      </c>
      <c r="CC75" s="349">
        <f t="shared" si="357"/>
        <v>0</v>
      </c>
      <c r="CD75" s="349">
        <f t="shared" si="357"/>
        <v>0</v>
      </c>
      <c r="CE75" s="349">
        <f t="shared" si="357"/>
        <v>0</v>
      </c>
      <c r="CF75" s="349">
        <f t="shared" si="357"/>
        <v>0</v>
      </c>
      <c r="CG75" s="349">
        <f t="shared" si="357"/>
        <v>0</v>
      </c>
      <c r="CH75" s="349">
        <f t="shared" si="357"/>
        <v>0</v>
      </c>
      <c r="CI75" s="349">
        <f t="shared" si="357"/>
        <v>0</v>
      </c>
      <c r="CJ75" s="349">
        <f t="shared" si="357"/>
        <v>0</v>
      </c>
      <c r="CK75" s="349">
        <f t="shared" si="357"/>
        <v>0</v>
      </c>
      <c r="CL75" s="349">
        <f t="shared" si="357"/>
        <v>0</v>
      </c>
      <c r="CM75" s="349">
        <f t="shared" si="357"/>
        <v>0</v>
      </c>
      <c r="CN75" s="349">
        <f t="shared" si="357"/>
        <v>0</v>
      </c>
      <c r="CO75" s="349">
        <f t="shared" si="357"/>
        <v>0</v>
      </c>
      <c r="CP75" s="349">
        <f t="shared" si="357"/>
        <v>0</v>
      </c>
      <c r="CQ75" s="349">
        <f t="shared" si="357"/>
        <v>0</v>
      </c>
      <c r="CR75" s="349">
        <f t="shared" si="357"/>
        <v>0</v>
      </c>
      <c r="CS75" s="349">
        <f t="shared" si="357"/>
        <v>0</v>
      </c>
      <c r="CT75" s="349">
        <f t="shared" si="357"/>
        <v>0</v>
      </c>
      <c r="CU75" s="349">
        <f t="shared" si="357"/>
        <v>0</v>
      </c>
      <c r="CV75" s="349">
        <f t="shared" si="357"/>
        <v>0</v>
      </c>
      <c r="CW75" s="349">
        <f t="shared" ref="CW75:DJ75" si="358" xml:space="preserve"> CW$46</f>
        <v>0</v>
      </c>
      <c r="CX75" s="349">
        <f t="shared" si="358"/>
        <v>0</v>
      </c>
      <c r="CY75" s="349">
        <f t="shared" si="358"/>
        <v>0</v>
      </c>
      <c r="CZ75" s="349">
        <f t="shared" si="358"/>
        <v>0</v>
      </c>
      <c r="DA75" s="349">
        <f t="shared" si="358"/>
        <v>0</v>
      </c>
      <c r="DB75" s="349">
        <f t="shared" si="358"/>
        <v>0</v>
      </c>
      <c r="DC75" s="349">
        <f t="shared" si="358"/>
        <v>0</v>
      </c>
      <c r="DD75" s="349">
        <f t="shared" si="358"/>
        <v>0</v>
      </c>
      <c r="DE75" s="349">
        <f t="shared" si="358"/>
        <v>0</v>
      </c>
      <c r="DF75" s="349">
        <f t="shared" si="358"/>
        <v>0</v>
      </c>
      <c r="DG75" s="349">
        <f t="shared" si="358"/>
        <v>0</v>
      </c>
      <c r="DH75" s="349">
        <f t="shared" si="358"/>
        <v>0</v>
      </c>
      <c r="DI75" s="349">
        <f t="shared" si="358"/>
        <v>0</v>
      </c>
      <c r="DJ75" s="349">
        <f t="shared" si="358"/>
        <v>0</v>
      </c>
    </row>
    <row r="76" spans="1:114" x14ac:dyDescent="0.25">
      <c r="E76" s="381" t="str">
        <f t="shared" ref="E76:AJ76" si="359" xml:space="preserve"> E$73</f>
        <v>periodic Subbordinated Debt interest rate</v>
      </c>
      <c r="F76" s="381">
        <f t="shared" si="359"/>
        <v>0</v>
      </c>
      <c r="G76" s="381" t="str">
        <f t="shared" si="359"/>
        <v>%</v>
      </c>
      <c r="H76" s="381">
        <f t="shared" si="359"/>
        <v>0</v>
      </c>
      <c r="I76" s="381">
        <f t="shared" si="359"/>
        <v>0</v>
      </c>
      <c r="J76" s="381">
        <f t="shared" si="359"/>
        <v>2.6249999999999996E-2</v>
      </c>
      <c r="K76" s="381">
        <f t="shared" si="359"/>
        <v>2.6541666666666665E-2</v>
      </c>
      <c r="L76" s="381">
        <f t="shared" si="359"/>
        <v>2.6833333333333331E-2</v>
      </c>
      <c r="M76" s="381">
        <f t="shared" si="359"/>
        <v>2.6833333333333331E-2</v>
      </c>
      <c r="N76" s="381">
        <f t="shared" si="359"/>
        <v>2.6249999999999996E-2</v>
      </c>
      <c r="O76" s="381">
        <f t="shared" si="359"/>
        <v>2.6541666666666665E-2</v>
      </c>
      <c r="P76" s="381">
        <f t="shared" si="359"/>
        <v>2.6833333333333331E-2</v>
      </c>
      <c r="Q76" s="381">
        <f t="shared" si="359"/>
        <v>2.6833333333333331E-2</v>
      </c>
      <c r="R76" s="381">
        <f t="shared" si="359"/>
        <v>2.6541666666666665E-2</v>
      </c>
      <c r="S76" s="381">
        <f t="shared" si="359"/>
        <v>2.6541666666666665E-2</v>
      </c>
      <c r="T76" s="381">
        <f t="shared" si="359"/>
        <v>2.6833333333333331E-2</v>
      </c>
      <c r="U76" s="381">
        <f t="shared" si="359"/>
        <v>2.6833333333333331E-2</v>
      </c>
      <c r="V76" s="381">
        <f t="shared" si="359"/>
        <v>2.6249999999999996E-2</v>
      </c>
      <c r="W76" s="381">
        <f t="shared" si="359"/>
        <v>2.6541666666666665E-2</v>
      </c>
      <c r="X76" s="381">
        <f t="shared" si="359"/>
        <v>2.6833333333333331E-2</v>
      </c>
      <c r="Y76" s="381">
        <f t="shared" si="359"/>
        <v>2.6833333333333331E-2</v>
      </c>
      <c r="Z76" s="381">
        <f t="shared" si="359"/>
        <v>2.6249999999999996E-2</v>
      </c>
      <c r="AA76" s="381">
        <f t="shared" si="359"/>
        <v>2.6541666666666665E-2</v>
      </c>
      <c r="AB76" s="381">
        <f t="shared" si="359"/>
        <v>2.6833333333333331E-2</v>
      </c>
      <c r="AC76" s="381">
        <f t="shared" si="359"/>
        <v>2.6833333333333331E-2</v>
      </c>
      <c r="AD76" s="381">
        <f t="shared" si="359"/>
        <v>2.6249999999999996E-2</v>
      </c>
      <c r="AE76" s="381">
        <f t="shared" si="359"/>
        <v>2.6541666666666665E-2</v>
      </c>
      <c r="AF76" s="381">
        <f t="shared" si="359"/>
        <v>2.6833333333333331E-2</v>
      </c>
      <c r="AG76" s="381">
        <f t="shared" si="359"/>
        <v>2.6833333333333331E-2</v>
      </c>
      <c r="AH76" s="381">
        <f t="shared" si="359"/>
        <v>2.6541666666666665E-2</v>
      </c>
      <c r="AI76" s="381">
        <f t="shared" si="359"/>
        <v>2.6541666666666665E-2</v>
      </c>
      <c r="AJ76" s="381">
        <f t="shared" si="359"/>
        <v>2.6833333333333331E-2</v>
      </c>
      <c r="AK76" s="381">
        <f t="shared" ref="AK76:BP76" si="360" xml:space="preserve"> AK$73</f>
        <v>2.6833333333333331E-2</v>
      </c>
      <c r="AL76" s="381">
        <f t="shared" si="360"/>
        <v>2.6249999999999996E-2</v>
      </c>
      <c r="AM76" s="381">
        <f t="shared" si="360"/>
        <v>2.6541666666666665E-2</v>
      </c>
      <c r="AN76" s="381">
        <f t="shared" si="360"/>
        <v>2.6833333333333331E-2</v>
      </c>
      <c r="AO76" s="381">
        <f t="shared" si="360"/>
        <v>2.6833333333333331E-2</v>
      </c>
      <c r="AP76" s="381">
        <f t="shared" si="360"/>
        <v>2.6249999999999996E-2</v>
      </c>
      <c r="AQ76" s="381">
        <f t="shared" si="360"/>
        <v>2.6541666666666665E-2</v>
      </c>
      <c r="AR76" s="381">
        <f t="shared" si="360"/>
        <v>2.6833333333333331E-2</v>
      </c>
      <c r="AS76" s="381">
        <f t="shared" si="360"/>
        <v>2.6833333333333331E-2</v>
      </c>
      <c r="AT76" s="381">
        <f t="shared" si="360"/>
        <v>2.6249999999999996E-2</v>
      </c>
      <c r="AU76" s="381">
        <f t="shared" si="360"/>
        <v>2.6541666666666665E-2</v>
      </c>
      <c r="AV76" s="381">
        <f t="shared" si="360"/>
        <v>2.6833333333333331E-2</v>
      </c>
      <c r="AW76" s="381">
        <f t="shared" si="360"/>
        <v>2.6833333333333331E-2</v>
      </c>
      <c r="AX76" s="381">
        <f t="shared" si="360"/>
        <v>2.6541666666666665E-2</v>
      </c>
      <c r="AY76" s="381">
        <f t="shared" si="360"/>
        <v>2.6541666666666665E-2</v>
      </c>
      <c r="AZ76" s="381">
        <f t="shared" si="360"/>
        <v>2.6833333333333331E-2</v>
      </c>
      <c r="BA76" s="381">
        <f t="shared" si="360"/>
        <v>2.6833333333333331E-2</v>
      </c>
      <c r="BB76" s="381">
        <f t="shared" si="360"/>
        <v>2.6249999999999996E-2</v>
      </c>
      <c r="BC76" s="381">
        <f t="shared" si="360"/>
        <v>2.6541666666666665E-2</v>
      </c>
      <c r="BD76" s="381">
        <f t="shared" si="360"/>
        <v>2.6833333333333331E-2</v>
      </c>
      <c r="BE76" s="381">
        <f t="shared" si="360"/>
        <v>2.6833333333333331E-2</v>
      </c>
      <c r="BF76" s="381">
        <f t="shared" si="360"/>
        <v>2.6249999999999996E-2</v>
      </c>
      <c r="BG76" s="381">
        <f t="shared" si="360"/>
        <v>2.6541666666666665E-2</v>
      </c>
      <c r="BH76" s="381">
        <f t="shared" si="360"/>
        <v>2.6833333333333331E-2</v>
      </c>
      <c r="BI76" s="381">
        <f t="shared" si="360"/>
        <v>2.6833333333333331E-2</v>
      </c>
      <c r="BJ76" s="381">
        <f t="shared" si="360"/>
        <v>2.6249999999999996E-2</v>
      </c>
      <c r="BK76" s="381">
        <f t="shared" si="360"/>
        <v>2.6541666666666665E-2</v>
      </c>
      <c r="BL76" s="381">
        <f t="shared" si="360"/>
        <v>2.6833333333333331E-2</v>
      </c>
      <c r="BM76" s="381">
        <f t="shared" si="360"/>
        <v>2.6833333333333331E-2</v>
      </c>
      <c r="BN76" s="381">
        <f t="shared" si="360"/>
        <v>2.6541666666666665E-2</v>
      </c>
      <c r="BO76" s="381">
        <f t="shared" si="360"/>
        <v>2.6541666666666665E-2</v>
      </c>
      <c r="BP76" s="381">
        <f t="shared" si="360"/>
        <v>2.6833333333333331E-2</v>
      </c>
      <c r="BQ76" s="381">
        <f t="shared" ref="BQ76:CV76" si="361" xml:space="preserve"> BQ$73</f>
        <v>2.6833333333333331E-2</v>
      </c>
      <c r="BR76" s="381">
        <f t="shared" si="361"/>
        <v>2.6249999999999996E-2</v>
      </c>
      <c r="BS76" s="381">
        <f t="shared" si="361"/>
        <v>2.6541666666666665E-2</v>
      </c>
      <c r="BT76" s="381">
        <f t="shared" si="361"/>
        <v>2.6833333333333331E-2</v>
      </c>
      <c r="BU76" s="381">
        <f t="shared" si="361"/>
        <v>2.6833333333333331E-2</v>
      </c>
      <c r="BV76" s="381">
        <f t="shared" si="361"/>
        <v>2.6249999999999996E-2</v>
      </c>
      <c r="BW76" s="381">
        <f t="shared" si="361"/>
        <v>2.6541666666666665E-2</v>
      </c>
      <c r="BX76" s="381">
        <f t="shared" si="361"/>
        <v>2.6833333333333331E-2</v>
      </c>
      <c r="BY76" s="381">
        <f t="shared" si="361"/>
        <v>2.6833333333333331E-2</v>
      </c>
      <c r="BZ76" s="381">
        <f t="shared" si="361"/>
        <v>2.6249999999999996E-2</v>
      </c>
      <c r="CA76" s="381">
        <f t="shared" si="361"/>
        <v>2.6541666666666665E-2</v>
      </c>
      <c r="CB76" s="381">
        <f t="shared" si="361"/>
        <v>2.6833333333333331E-2</v>
      </c>
      <c r="CC76" s="381">
        <f t="shared" si="361"/>
        <v>2.6833333333333331E-2</v>
      </c>
      <c r="CD76" s="381">
        <f t="shared" si="361"/>
        <v>2.6541666666666665E-2</v>
      </c>
      <c r="CE76" s="381">
        <f t="shared" si="361"/>
        <v>2.6541666666666665E-2</v>
      </c>
      <c r="CF76" s="381">
        <f t="shared" si="361"/>
        <v>2.6833333333333331E-2</v>
      </c>
      <c r="CG76" s="381">
        <f t="shared" si="361"/>
        <v>2.6833333333333331E-2</v>
      </c>
      <c r="CH76" s="381">
        <f t="shared" si="361"/>
        <v>2.6249999999999996E-2</v>
      </c>
      <c r="CI76" s="381">
        <f t="shared" si="361"/>
        <v>2.6541666666666665E-2</v>
      </c>
      <c r="CJ76" s="381">
        <f t="shared" si="361"/>
        <v>2.6833333333333331E-2</v>
      </c>
      <c r="CK76" s="381">
        <f t="shared" si="361"/>
        <v>2.6833333333333331E-2</v>
      </c>
      <c r="CL76" s="381">
        <f t="shared" si="361"/>
        <v>2.6249999999999996E-2</v>
      </c>
      <c r="CM76" s="381">
        <f t="shared" si="361"/>
        <v>2.6541666666666665E-2</v>
      </c>
      <c r="CN76" s="381">
        <f t="shared" si="361"/>
        <v>2.6833333333333331E-2</v>
      </c>
      <c r="CO76" s="381">
        <f t="shared" si="361"/>
        <v>2.6833333333333331E-2</v>
      </c>
      <c r="CP76" s="381">
        <f t="shared" si="361"/>
        <v>2.6249999999999996E-2</v>
      </c>
      <c r="CQ76" s="381">
        <f t="shared" si="361"/>
        <v>2.6541666666666665E-2</v>
      </c>
      <c r="CR76" s="381">
        <f t="shared" si="361"/>
        <v>2.6833333333333331E-2</v>
      </c>
      <c r="CS76" s="381">
        <f t="shared" si="361"/>
        <v>2.6833333333333331E-2</v>
      </c>
      <c r="CT76" s="381">
        <f t="shared" si="361"/>
        <v>2.6541666666666665E-2</v>
      </c>
      <c r="CU76" s="381">
        <f t="shared" si="361"/>
        <v>2.6541666666666665E-2</v>
      </c>
      <c r="CV76" s="381">
        <f t="shared" si="361"/>
        <v>2.6833333333333331E-2</v>
      </c>
      <c r="CW76" s="381">
        <f t="shared" ref="CW76:DJ76" si="362" xml:space="preserve"> CW$73</f>
        <v>2.6833333333333331E-2</v>
      </c>
      <c r="CX76" s="381">
        <f t="shared" si="362"/>
        <v>2.6249999999999996E-2</v>
      </c>
      <c r="CY76" s="381">
        <f t="shared" si="362"/>
        <v>2.6541666666666665E-2</v>
      </c>
      <c r="CZ76" s="381">
        <f t="shared" si="362"/>
        <v>2.6833333333333331E-2</v>
      </c>
      <c r="DA76" s="381">
        <f t="shared" si="362"/>
        <v>2.6833333333333331E-2</v>
      </c>
      <c r="DB76" s="381">
        <f t="shared" si="362"/>
        <v>2.6249999999999996E-2</v>
      </c>
      <c r="DC76" s="381">
        <f t="shared" si="362"/>
        <v>2.6541666666666665E-2</v>
      </c>
      <c r="DD76" s="381">
        <f t="shared" si="362"/>
        <v>2.6833333333333331E-2</v>
      </c>
      <c r="DE76" s="381">
        <f t="shared" si="362"/>
        <v>2.6833333333333331E-2</v>
      </c>
      <c r="DF76" s="381">
        <f t="shared" si="362"/>
        <v>2.6249999999999996E-2</v>
      </c>
      <c r="DG76" s="381">
        <f t="shared" si="362"/>
        <v>2.6541666666666665E-2</v>
      </c>
      <c r="DH76" s="381">
        <f t="shared" si="362"/>
        <v>2.6833333333333331E-2</v>
      </c>
      <c r="DI76" s="381">
        <f t="shared" si="362"/>
        <v>2.6833333333333331E-2</v>
      </c>
      <c r="DJ76" s="381">
        <f t="shared" si="362"/>
        <v>2.6541666666666665E-2</v>
      </c>
    </row>
    <row r="77" spans="1:114" s="124" customFormat="1" x14ac:dyDescent="0.25">
      <c r="A77" s="301"/>
      <c r="B77" s="301"/>
      <c r="C77" s="302"/>
      <c r="E77" s="303" t="s">
        <v>348</v>
      </c>
      <c r="F77" s="303"/>
      <c r="G77" s="303" t="str">
        <f>smu</f>
        <v>$ 000s</v>
      </c>
      <c r="H77" s="303"/>
      <c r="I77" s="303"/>
      <c r="J77" s="303">
        <f t="shared" ref="J77" si="363">J76*J75</f>
        <v>0</v>
      </c>
      <c r="K77" s="303">
        <f t="shared" ref="K77" si="364">K76*K75</f>
        <v>0</v>
      </c>
      <c r="L77" s="303">
        <f t="shared" ref="L77" si="365">L76*L75</f>
        <v>0</v>
      </c>
      <c r="M77" s="303">
        <f t="shared" ref="M77" si="366">M76*M75</f>
        <v>0</v>
      </c>
      <c r="N77" s="303">
        <f t="shared" ref="N77" si="367">N76*N75</f>
        <v>0</v>
      </c>
      <c r="O77" s="303">
        <f t="shared" ref="O77" si="368">O76*O75</f>
        <v>0</v>
      </c>
      <c r="P77" s="303">
        <f t="shared" ref="P77" si="369">P76*P75</f>
        <v>0</v>
      </c>
      <c r="Q77" s="303">
        <f t="shared" ref="Q77" si="370">Q76*Q75</f>
        <v>0</v>
      </c>
      <c r="R77" s="303">
        <f t="shared" ref="R77" si="371">R76*R75</f>
        <v>0</v>
      </c>
      <c r="S77" s="303">
        <f t="shared" ref="S77" si="372">S76*S75</f>
        <v>0</v>
      </c>
      <c r="T77" s="303">
        <f t="shared" ref="T77" si="373">T76*T75</f>
        <v>0</v>
      </c>
      <c r="U77" s="303">
        <f t="shared" ref="U77" si="374">U76*U75</f>
        <v>0</v>
      </c>
      <c r="V77" s="303">
        <f t="shared" ref="V77" si="375">V76*V75</f>
        <v>0</v>
      </c>
      <c r="W77" s="303">
        <f t="shared" ref="W77" si="376">W76*W75</f>
        <v>0</v>
      </c>
      <c r="X77" s="303">
        <f t="shared" ref="X77" si="377">X76*X75</f>
        <v>0</v>
      </c>
      <c r="Y77" s="303">
        <f t="shared" ref="Y77" si="378">Y76*Y75</f>
        <v>0</v>
      </c>
      <c r="Z77" s="303">
        <f t="shared" ref="Z77" si="379">Z76*Z75</f>
        <v>0</v>
      </c>
      <c r="AA77" s="303">
        <f t="shared" ref="AA77" si="380">AA76*AA75</f>
        <v>0</v>
      </c>
      <c r="AB77" s="303">
        <f t="shared" ref="AB77" si="381">AB76*AB75</f>
        <v>0</v>
      </c>
      <c r="AC77" s="303">
        <f t="shared" ref="AC77" si="382">AC76*AC75</f>
        <v>0</v>
      </c>
      <c r="AD77" s="303">
        <f t="shared" ref="AD77" si="383">AD76*AD75</f>
        <v>0</v>
      </c>
      <c r="AE77" s="303">
        <f t="shared" ref="AE77" si="384">AE76*AE75</f>
        <v>0</v>
      </c>
      <c r="AF77" s="303">
        <f t="shared" ref="AF77" si="385">AF76*AF75</f>
        <v>0</v>
      </c>
      <c r="AG77" s="303">
        <f t="shared" ref="AG77" si="386">AG76*AG75</f>
        <v>0</v>
      </c>
      <c r="AH77" s="303">
        <f t="shared" ref="AH77" si="387">AH76*AH75</f>
        <v>318.5</v>
      </c>
      <c r="AI77" s="303">
        <f t="shared" ref="AI77" si="388">AI76*AI75</f>
        <v>310.53749999999997</v>
      </c>
      <c r="AJ77" s="303">
        <f t="shared" ref="AJ77" si="389">AJ76*AJ75</f>
        <v>305.89999999999998</v>
      </c>
      <c r="AK77" s="303">
        <f t="shared" ref="AK77" si="390">AK76*AK75</f>
        <v>297.84999999999997</v>
      </c>
      <c r="AL77" s="303">
        <f t="shared" ref="AL77" si="391">AL76*AL75</f>
        <v>283.49999999999994</v>
      </c>
      <c r="AM77" s="303">
        <f t="shared" ref="AM77" si="392">AM76*AM75</f>
        <v>278.6875</v>
      </c>
      <c r="AN77" s="303">
        <f t="shared" ref="AN77" si="393">AN76*AN75</f>
        <v>273.7</v>
      </c>
      <c r="AO77" s="303">
        <f t="shared" ref="AO77" si="394">AO76*AO75</f>
        <v>265.64999999999998</v>
      </c>
      <c r="AP77" s="303">
        <f t="shared" ref="AP77" si="395">AP76*AP75</f>
        <v>251.99999999999994</v>
      </c>
      <c r="AQ77" s="303">
        <f t="shared" ref="AQ77" si="396">AQ76*AQ75</f>
        <v>246.83749999999998</v>
      </c>
      <c r="AR77" s="303">
        <f t="shared" ref="AR77" si="397">AR76*AR75</f>
        <v>241.49999999999997</v>
      </c>
      <c r="AS77" s="303">
        <f t="shared" ref="AS77" si="398">AS76*AS75</f>
        <v>233.45</v>
      </c>
      <c r="AT77" s="303">
        <f t="shared" ref="AT77" si="399">AT76*AT75</f>
        <v>220.49999999999997</v>
      </c>
      <c r="AU77" s="303">
        <f t="shared" ref="AU77" si="400">AU76*AU75</f>
        <v>214.98749999999998</v>
      </c>
      <c r="AV77" s="303">
        <f t="shared" ref="AV77" si="401">AV76*AV75</f>
        <v>209.29999999999998</v>
      </c>
      <c r="AW77" s="303">
        <f t="shared" ref="AW77" si="402">AW76*AW75</f>
        <v>201.24999999999997</v>
      </c>
      <c r="AX77" s="303">
        <f t="shared" ref="AX77" si="403">AX76*AX75</f>
        <v>191.1</v>
      </c>
      <c r="AY77" s="303">
        <f t="shared" ref="AY77" si="404">AY76*AY75</f>
        <v>183.13749999999999</v>
      </c>
      <c r="AZ77" s="303">
        <f t="shared" ref="AZ77" si="405">AZ76*AZ75</f>
        <v>177.1</v>
      </c>
      <c r="BA77" s="303">
        <f t="shared" ref="BA77" si="406">BA76*BA75</f>
        <v>169.04999999999998</v>
      </c>
      <c r="BB77" s="303">
        <f t="shared" ref="BB77" si="407">BB76*BB75</f>
        <v>157.49999999999997</v>
      </c>
      <c r="BC77" s="303">
        <f t="shared" ref="BC77" si="408">BC76*BC75</f>
        <v>151.28749999999999</v>
      </c>
      <c r="BD77" s="303">
        <f t="shared" ref="BD77" si="409">BD76*BD75</f>
        <v>144.89999999999998</v>
      </c>
      <c r="BE77" s="303">
        <f t="shared" ref="BE77" si="410">BE76*BE75</f>
        <v>136.85</v>
      </c>
      <c r="BF77" s="303">
        <f t="shared" ref="BF77" si="411">BF76*BF75</f>
        <v>125.99999999999997</v>
      </c>
      <c r="BG77" s="303">
        <f t="shared" ref="BG77" si="412">BG76*BG75</f>
        <v>119.43749999999999</v>
      </c>
      <c r="BH77" s="303">
        <f t="shared" ref="BH77" si="413">BH76*BH75</f>
        <v>112.69999999999999</v>
      </c>
      <c r="BI77" s="303">
        <f t="shared" ref="BI77" si="414">BI76*BI75</f>
        <v>104.64999999999999</v>
      </c>
      <c r="BJ77" s="303">
        <f t="shared" ref="BJ77" si="415">BJ76*BJ75</f>
        <v>94.499999999999986</v>
      </c>
      <c r="BK77" s="303">
        <f t="shared" ref="BK77" si="416">BK76*BK75</f>
        <v>87.587499999999991</v>
      </c>
      <c r="BL77" s="303">
        <f t="shared" ref="BL77" si="417">BL76*BL75</f>
        <v>80.499999999999986</v>
      </c>
      <c r="BM77" s="303">
        <f t="shared" ref="BM77" si="418">BM76*BM75</f>
        <v>72.449999999999989</v>
      </c>
      <c r="BN77" s="303">
        <f t="shared" ref="BN77" si="419">BN76*BN75</f>
        <v>63.699999999999996</v>
      </c>
      <c r="BO77" s="303">
        <f t="shared" ref="BO77" si="420">BO76*BO75</f>
        <v>55.737499999999997</v>
      </c>
      <c r="BP77" s="303">
        <f t="shared" ref="BP77" si="421">BP76*BP75</f>
        <v>48.3</v>
      </c>
      <c r="BQ77" s="303">
        <f t="shared" ref="BQ77" si="422">BQ76*BQ75</f>
        <v>40.249999999999993</v>
      </c>
      <c r="BR77" s="303">
        <f t="shared" ref="BR77" si="423">BR76*BR75</f>
        <v>31.499999999999993</v>
      </c>
      <c r="BS77" s="303">
        <f t="shared" ref="BS77" si="424">BS76*BS75</f>
        <v>23.887499999999999</v>
      </c>
      <c r="BT77" s="303">
        <f t="shared" ref="BT77" si="425">BT76*BT75</f>
        <v>16.099999999999998</v>
      </c>
      <c r="BU77" s="303">
        <f t="shared" ref="BU77" si="426">BU76*BU75</f>
        <v>8.0499999999999989</v>
      </c>
      <c r="BV77" s="303">
        <f t="shared" ref="BV77" si="427">BV76*BV75</f>
        <v>0</v>
      </c>
      <c r="BW77" s="303">
        <f t="shared" ref="BW77" si="428">BW76*BW75</f>
        <v>0</v>
      </c>
      <c r="BX77" s="303">
        <f t="shared" ref="BX77" si="429">BX76*BX75</f>
        <v>0</v>
      </c>
      <c r="BY77" s="303">
        <f t="shared" ref="BY77" si="430">BY76*BY75</f>
        <v>0</v>
      </c>
      <c r="BZ77" s="303">
        <f t="shared" ref="BZ77" si="431">BZ76*BZ75</f>
        <v>0</v>
      </c>
      <c r="CA77" s="303">
        <f t="shared" ref="CA77" si="432">CA76*CA75</f>
        <v>0</v>
      </c>
      <c r="CB77" s="303">
        <f t="shared" ref="CB77" si="433">CB76*CB75</f>
        <v>0</v>
      </c>
      <c r="CC77" s="303">
        <f t="shared" ref="CC77" si="434">CC76*CC75</f>
        <v>0</v>
      </c>
      <c r="CD77" s="303">
        <f t="shared" ref="CD77" si="435">CD76*CD75</f>
        <v>0</v>
      </c>
      <c r="CE77" s="303">
        <f t="shared" ref="CE77" si="436">CE76*CE75</f>
        <v>0</v>
      </c>
      <c r="CF77" s="303">
        <f t="shared" ref="CF77" si="437">CF76*CF75</f>
        <v>0</v>
      </c>
      <c r="CG77" s="303">
        <f t="shared" ref="CG77" si="438">CG76*CG75</f>
        <v>0</v>
      </c>
      <c r="CH77" s="303">
        <f t="shared" ref="CH77" si="439">CH76*CH75</f>
        <v>0</v>
      </c>
      <c r="CI77" s="303">
        <f t="shared" ref="CI77" si="440">CI76*CI75</f>
        <v>0</v>
      </c>
      <c r="CJ77" s="303">
        <f t="shared" ref="CJ77" si="441">CJ76*CJ75</f>
        <v>0</v>
      </c>
      <c r="CK77" s="303">
        <f t="shared" ref="CK77" si="442">CK76*CK75</f>
        <v>0</v>
      </c>
      <c r="CL77" s="303">
        <f t="shared" ref="CL77" si="443">CL76*CL75</f>
        <v>0</v>
      </c>
      <c r="CM77" s="303">
        <f t="shared" ref="CM77" si="444">CM76*CM75</f>
        <v>0</v>
      </c>
      <c r="CN77" s="303">
        <f t="shared" ref="CN77" si="445">CN76*CN75</f>
        <v>0</v>
      </c>
      <c r="CO77" s="303">
        <f t="shared" ref="CO77" si="446">CO76*CO75</f>
        <v>0</v>
      </c>
      <c r="CP77" s="303">
        <f t="shared" ref="CP77" si="447">CP76*CP75</f>
        <v>0</v>
      </c>
      <c r="CQ77" s="303">
        <f t="shared" ref="CQ77" si="448">CQ76*CQ75</f>
        <v>0</v>
      </c>
      <c r="CR77" s="303">
        <f t="shared" ref="CR77" si="449">CR76*CR75</f>
        <v>0</v>
      </c>
      <c r="CS77" s="303">
        <f t="shared" ref="CS77" si="450">CS76*CS75</f>
        <v>0</v>
      </c>
      <c r="CT77" s="303">
        <f t="shared" ref="CT77" si="451">CT76*CT75</f>
        <v>0</v>
      </c>
      <c r="CU77" s="303">
        <f t="shared" ref="CU77" si="452">CU76*CU75</f>
        <v>0</v>
      </c>
      <c r="CV77" s="303">
        <f t="shared" ref="CV77" si="453">CV76*CV75</f>
        <v>0</v>
      </c>
      <c r="CW77" s="303">
        <f t="shared" ref="CW77" si="454">CW76*CW75</f>
        <v>0</v>
      </c>
      <c r="CX77" s="303">
        <f t="shared" ref="CX77" si="455">CX76*CX75</f>
        <v>0</v>
      </c>
      <c r="CY77" s="303">
        <f t="shared" ref="CY77" si="456">CY76*CY75</f>
        <v>0</v>
      </c>
      <c r="CZ77" s="303">
        <f t="shared" ref="CZ77" si="457">CZ76*CZ75</f>
        <v>0</v>
      </c>
      <c r="DA77" s="303">
        <f t="shared" ref="DA77" si="458">DA76*DA75</f>
        <v>0</v>
      </c>
      <c r="DB77" s="303">
        <f t="shared" ref="DB77" si="459">DB76*DB75</f>
        <v>0</v>
      </c>
      <c r="DC77" s="303">
        <f t="shared" ref="DC77" si="460">DC76*DC75</f>
        <v>0</v>
      </c>
      <c r="DD77" s="303">
        <f t="shared" ref="DD77" si="461">DD76*DD75</f>
        <v>0</v>
      </c>
      <c r="DE77" s="303">
        <f t="shared" ref="DE77" si="462">DE76*DE75</f>
        <v>0</v>
      </c>
      <c r="DF77" s="303">
        <f t="shared" ref="DF77" si="463">DF76*DF75</f>
        <v>0</v>
      </c>
      <c r="DG77" s="303">
        <f t="shared" ref="DG77" si="464">DG76*DG75</f>
        <v>0</v>
      </c>
      <c r="DH77" s="303">
        <f t="shared" ref="DH77" si="465">DH76*DH75</f>
        <v>0</v>
      </c>
      <c r="DI77" s="303">
        <f t="shared" ref="DI77" si="466">DI76*DI75</f>
        <v>0</v>
      </c>
      <c r="DJ77" s="303">
        <f t="shared" ref="DJ77" si="467">DJ76*DJ75</f>
        <v>0</v>
      </c>
    </row>
    <row r="78" spans="1:114" s="375" customFormat="1" ht="14.4" x14ac:dyDescent="0.25">
      <c r="A78" s="287"/>
      <c r="B78" s="287"/>
      <c r="C78" s="288"/>
      <c r="D78" s="289"/>
      <c r="E78" s="373" t="str">
        <f xml:space="preserve"> LEFT(E77, LEN(E77) - 4)</f>
        <v xml:space="preserve">Subbordinated Debt Interest </v>
      </c>
      <c r="F78" s="373"/>
      <c r="G78" s="374" t="s">
        <v>57</v>
      </c>
      <c r="H78" s="373">
        <f xml:space="preserve"> SUM(J78:BB78)</f>
        <v>-5032.0375000000004</v>
      </c>
      <c r="I78" s="373"/>
      <c r="J78" s="373">
        <f t="shared" ref="J78:BU78" si="468" xml:space="preserve"> -1 * J77</f>
        <v>0</v>
      </c>
      <c r="K78" s="373">
        <f t="shared" si="468"/>
        <v>0</v>
      </c>
      <c r="L78" s="373">
        <f t="shared" si="468"/>
        <v>0</v>
      </c>
      <c r="M78" s="373">
        <f t="shared" si="468"/>
        <v>0</v>
      </c>
      <c r="N78" s="373">
        <f t="shared" si="468"/>
        <v>0</v>
      </c>
      <c r="O78" s="373">
        <f t="shared" si="468"/>
        <v>0</v>
      </c>
      <c r="P78" s="373">
        <f t="shared" si="468"/>
        <v>0</v>
      </c>
      <c r="Q78" s="373">
        <f t="shared" si="468"/>
        <v>0</v>
      </c>
      <c r="R78" s="373">
        <f t="shared" si="468"/>
        <v>0</v>
      </c>
      <c r="S78" s="373">
        <f t="shared" si="468"/>
        <v>0</v>
      </c>
      <c r="T78" s="373">
        <f t="shared" si="468"/>
        <v>0</v>
      </c>
      <c r="U78" s="373">
        <f t="shared" si="468"/>
        <v>0</v>
      </c>
      <c r="V78" s="373">
        <f t="shared" si="468"/>
        <v>0</v>
      </c>
      <c r="W78" s="373">
        <f t="shared" si="468"/>
        <v>0</v>
      </c>
      <c r="X78" s="373">
        <f t="shared" si="468"/>
        <v>0</v>
      </c>
      <c r="Y78" s="373">
        <f t="shared" si="468"/>
        <v>0</v>
      </c>
      <c r="Z78" s="373">
        <f t="shared" si="468"/>
        <v>0</v>
      </c>
      <c r="AA78" s="373">
        <f t="shared" si="468"/>
        <v>0</v>
      </c>
      <c r="AB78" s="373">
        <f t="shared" si="468"/>
        <v>0</v>
      </c>
      <c r="AC78" s="373">
        <f t="shared" si="468"/>
        <v>0</v>
      </c>
      <c r="AD78" s="373">
        <f t="shared" si="468"/>
        <v>0</v>
      </c>
      <c r="AE78" s="373">
        <f t="shared" si="468"/>
        <v>0</v>
      </c>
      <c r="AF78" s="373">
        <f t="shared" si="468"/>
        <v>0</v>
      </c>
      <c r="AG78" s="373">
        <f t="shared" si="468"/>
        <v>0</v>
      </c>
      <c r="AH78" s="373">
        <f t="shared" si="468"/>
        <v>-318.5</v>
      </c>
      <c r="AI78" s="373">
        <f t="shared" si="468"/>
        <v>-310.53749999999997</v>
      </c>
      <c r="AJ78" s="373">
        <f t="shared" si="468"/>
        <v>-305.89999999999998</v>
      </c>
      <c r="AK78" s="373">
        <f t="shared" si="468"/>
        <v>-297.84999999999997</v>
      </c>
      <c r="AL78" s="373">
        <f t="shared" si="468"/>
        <v>-283.49999999999994</v>
      </c>
      <c r="AM78" s="373">
        <f t="shared" si="468"/>
        <v>-278.6875</v>
      </c>
      <c r="AN78" s="373">
        <f t="shared" si="468"/>
        <v>-273.7</v>
      </c>
      <c r="AO78" s="373">
        <f t="shared" si="468"/>
        <v>-265.64999999999998</v>
      </c>
      <c r="AP78" s="373">
        <f t="shared" si="468"/>
        <v>-251.99999999999994</v>
      </c>
      <c r="AQ78" s="373">
        <f t="shared" si="468"/>
        <v>-246.83749999999998</v>
      </c>
      <c r="AR78" s="373">
        <f t="shared" si="468"/>
        <v>-241.49999999999997</v>
      </c>
      <c r="AS78" s="373">
        <f t="shared" si="468"/>
        <v>-233.45</v>
      </c>
      <c r="AT78" s="373">
        <f t="shared" si="468"/>
        <v>-220.49999999999997</v>
      </c>
      <c r="AU78" s="373">
        <f t="shared" si="468"/>
        <v>-214.98749999999998</v>
      </c>
      <c r="AV78" s="373">
        <f t="shared" si="468"/>
        <v>-209.29999999999998</v>
      </c>
      <c r="AW78" s="373">
        <f t="shared" si="468"/>
        <v>-201.24999999999997</v>
      </c>
      <c r="AX78" s="373">
        <f t="shared" si="468"/>
        <v>-191.1</v>
      </c>
      <c r="AY78" s="373">
        <f t="shared" si="468"/>
        <v>-183.13749999999999</v>
      </c>
      <c r="AZ78" s="373">
        <f t="shared" si="468"/>
        <v>-177.1</v>
      </c>
      <c r="BA78" s="373">
        <f t="shared" si="468"/>
        <v>-169.04999999999998</v>
      </c>
      <c r="BB78" s="373">
        <f t="shared" si="468"/>
        <v>-157.49999999999997</v>
      </c>
      <c r="BC78" s="373">
        <f t="shared" si="468"/>
        <v>-151.28749999999999</v>
      </c>
      <c r="BD78" s="373">
        <f t="shared" si="468"/>
        <v>-144.89999999999998</v>
      </c>
      <c r="BE78" s="373">
        <f t="shared" si="468"/>
        <v>-136.85</v>
      </c>
      <c r="BF78" s="373">
        <f t="shared" si="468"/>
        <v>-125.99999999999997</v>
      </c>
      <c r="BG78" s="373">
        <f t="shared" si="468"/>
        <v>-119.43749999999999</v>
      </c>
      <c r="BH78" s="373">
        <f t="shared" si="468"/>
        <v>-112.69999999999999</v>
      </c>
      <c r="BI78" s="373">
        <f t="shared" si="468"/>
        <v>-104.64999999999999</v>
      </c>
      <c r="BJ78" s="373">
        <f t="shared" si="468"/>
        <v>-94.499999999999986</v>
      </c>
      <c r="BK78" s="373">
        <f t="shared" si="468"/>
        <v>-87.587499999999991</v>
      </c>
      <c r="BL78" s="373">
        <f t="shared" si="468"/>
        <v>-80.499999999999986</v>
      </c>
      <c r="BM78" s="373">
        <f t="shared" si="468"/>
        <v>-72.449999999999989</v>
      </c>
      <c r="BN78" s="373">
        <f t="shared" si="468"/>
        <v>-63.699999999999996</v>
      </c>
      <c r="BO78" s="373">
        <f t="shared" si="468"/>
        <v>-55.737499999999997</v>
      </c>
      <c r="BP78" s="373">
        <f t="shared" si="468"/>
        <v>-48.3</v>
      </c>
      <c r="BQ78" s="373">
        <f t="shared" si="468"/>
        <v>-40.249999999999993</v>
      </c>
      <c r="BR78" s="373">
        <f t="shared" si="468"/>
        <v>-31.499999999999993</v>
      </c>
      <c r="BS78" s="373">
        <f t="shared" si="468"/>
        <v>-23.887499999999999</v>
      </c>
      <c r="BT78" s="373">
        <f t="shared" si="468"/>
        <v>-16.099999999999998</v>
      </c>
      <c r="BU78" s="373">
        <f t="shared" si="468"/>
        <v>-8.0499999999999989</v>
      </c>
      <c r="BV78" s="373">
        <f t="shared" ref="BV78:EC78" si="469" xml:space="preserve"> -1 * BV77</f>
        <v>0</v>
      </c>
      <c r="BW78" s="373">
        <f t="shared" si="469"/>
        <v>0</v>
      </c>
      <c r="BX78" s="373">
        <f t="shared" si="469"/>
        <v>0</v>
      </c>
      <c r="BY78" s="373">
        <f t="shared" si="469"/>
        <v>0</v>
      </c>
      <c r="BZ78" s="373">
        <f t="shared" si="469"/>
        <v>0</v>
      </c>
      <c r="CA78" s="373">
        <f t="shared" si="469"/>
        <v>0</v>
      </c>
      <c r="CB78" s="373">
        <f t="shared" si="469"/>
        <v>0</v>
      </c>
      <c r="CC78" s="373">
        <f t="shared" si="469"/>
        <v>0</v>
      </c>
      <c r="CD78" s="373">
        <f t="shared" si="469"/>
        <v>0</v>
      </c>
      <c r="CE78" s="373">
        <f t="shared" si="469"/>
        <v>0</v>
      </c>
      <c r="CF78" s="373">
        <f t="shared" si="469"/>
        <v>0</v>
      </c>
      <c r="CG78" s="373">
        <f t="shared" si="469"/>
        <v>0</v>
      </c>
      <c r="CH78" s="373">
        <f t="shared" si="469"/>
        <v>0</v>
      </c>
      <c r="CI78" s="373">
        <f t="shared" si="469"/>
        <v>0</v>
      </c>
      <c r="CJ78" s="373">
        <f t="shared" si="469"/>
        <v>0</v>
      </c>
      <c r="CK78" s="373">
        <f t="shared" si="469"/>
        <v>0</v>
      </c>
      <c r="CL78" s="373">
        <f t="shared" si="469"/>
        <v>0</v>
      </c>
      <c r="CM78" s="373">
        <f t="shared" si="469"/>
        <v>0</v>
      </c>
      <c r="CN78" s="373">
        <f t="shared" si="469"/>
        <v>0</v>
      </c>
      <c r="CO78" s="373">
        <f t="shared" si="469"/>
        <v>0</v>
      </c>
      <c r="CP78" s="373">
        <f t="shared" si="469"/>
        <v>0</v>
      </c>
      <c r="CQ78" s="373">
        <f t="shared" si="469"/>
        <v>0</v>
      </c>
      <c r="CR78" s="373">
        <f t="shared" si="469"/>
        <v>0</v>
      </c>
      <c r="CS78" s="373">
        <f t="shared" si="469"/>
        <v>0</v>
      </c>
      <c r="CT78" s="373">
        <f t="shared" si="469"/>
        <v>0</v>
      </c>
      <c r="CU78" s="373">
        <f t="shared" si="469"/>
        <v>0</v>
      </c>
      <c r="CV78" s="373">
        <f t="shared" si="469"/>
        <v>0</v>
      </c>
      <c r="CW78" s="373">
        <f t="shared" si="469"/>
        <v>0</v>
      </c>
      <c r="CX78" s="373">
        <f t="shared" si="469"/>
        <v>0</v>
      </c>
      <c r="CY78" s="373">
        <f t="shared" si="469"/>
        <v>0</v>
      </c>
      <c r="CZ78" s="373">
        <f t="shared" si="469"/>
        <v>0</v>
      </c>
      <c r="DA78" s="373">
        <f t="shared" si="469"/>
        <v>0</v>
      </c>
      <c r="DB78" s="373">
        <f t="shared" si="469"/>
        <v>0</v>
      </c>
      <c r="DC78" s="373">
        <f t="shared" si="469"/>
        <v>0</v>
      </c>
      <c r="DD78" s="373">
        <f t="shared" si="469"/>
        <v>0</v>
      </c>
      <c r="DE78" s="373">
        <f t="shared" si="469"/>
        <v>0</v>
      </c>
      <c r="DF78" s="373">
        <f t="shared" si="469"/>
        <v>0</v>
      </c>
      <c r="DG78" s="373">
        <f t="shared" si="469"/>
        <v>0</v>
      </c>
      <c r="DH78" s="373">
        <f t="shared" si="469"/>
        <v>0</v>
      </c>
      <c r="DI78" s="373">
        <f t="shared" si="469"/>
        <v>0</v>
      </c>
      <c r="DJ78" s="373">
        <f t="shared" si="469"/>
        <v>0</v>
      </c>
    </row>
    <row r="79" spans="1:114" s="375" customFormat="1" ht="14.4" x14ac:dyDescent="0.25">
      <c r="A79" s="287"/>
      <c r="B79" s="287"/>
      <c r="C79" s="288"/>
      <c r="D79" s="289"/>
      <c r="E79" s="373"/>
      <c r="F79" s="373"/>
      <c r="G79" s="374"/>
      <c r="H79" s="373"/>
      <c r="I79" s="373"/>
      <c r="J79" s="373"/>
      <c r="K79" s="373"/>
      <c r="L79" s="373"/>
      <c r="M79" s="373"/>
      <c r="N79" s="373"/>
      <c r="O79" s="373"/>
      <c r="P79" s="373"/>
      <c r="Q79" s="373"/>
      <c r="R79" s="373"/>
      <c r="S79" s="373"/>
      <c r="T79" s="373"/>
      <c r="U79" s="373"/>
      <c r="V79" s="373"/>
      <c r="W79" s="373"/>
      <c r="X79" s="373"/>
      <c r="Y79" s="373"/>
      <c r="Z79" s="373"/>
      <c r="AA79" s="373"/>
      <c r="AB79" s="373"/>
      <c r="AC79" s="373"/>
      <c r="AD79" s="373"/>
      <c r="AE79" s="373"/>
      <c r="AF79" s="373"/>
      <c r="AG79" s="373"/>
      <c r="AH79" s="373"/>
      <c r="AI79" s="373"/>
      <c r="AJ79" s="373"/>
      <c r="AK79" s="373"/>
      <c r="AL79" s="373"/>
      <c r="AM79" s="373"/>
      <c r="AN79" s="373"/>
      <c r="AO79" s="373"/>
      <c r="AP79" s="373"/>
      <c r="AQ79" s="373"/>
      <c r="AR79" s="373"/>
      <c r="AS79" s="373"/>
      <c r="AT79" s="373"/>
      <c r="AU79" s="373"/>
      <c r="AV79" s="373"/>
      <c r="AW79" s="373"/>
      <c r="AX79" s="373"/>
      <c r="AY79" s="373"/>
      <c r="AZ79" s="373"/>
      <c r="BA79" s="373"/>
      <c r="BB79" s="373"/>
      <c r="BC79" s="373"/>
      <c r="BD79" s="373"/>
      <c r="BE79" s="373"/>
      <c r="BF79" s="373"/>
      <c r="BG79" s="373"/>
      <c r="BH79" s="373"/>
      <c r="BI79" s="373"/>
      <c r="BJ79" s="373"/>
      <c r="BK79" s="373"/>
      <c r="BL79" s="373"/>
      <c r="BM79" s="373"/>
      <c r="BN79" s="373"/>
      <c r="BO79" s="373"/>
      <c r="BP79" s="373"/>
      <c r="BQ79" s="373"/>
      <c r="BR79" s="373"/>
      <c r="BS79" s="373"/>
      <c r="BT79" s="373"/>
      <c r="BU79" s="373"/>
      <c r="BV79" s="373"/>
      <c r="BW79" s="373"/>
      <c r="BX79" s="373"/>
      <c r="BY79" s="373"/>
      <c r="BZ79" s="373"/>
      <c r="CA79" s="373"/>
      <c r="CB79" s="373"/>
      <c r="CC79" s="373"/>
      <c r="CD79" s="373"/>
      <c r="CE79" s="373"/>
      <c r="CF79" s="373"/>
      <c r="CG79" s="373"/>
      <c r="CH79" s="373"/>
      <c r="CI79" s="373"/>
      <c r="CJ79" s="373"/>
      <c r="CK79" s="373"/>
      <c r="CL79" s="373"/>
      <c r="CM79" s="373"/>
      <c r="CN79" s="373"/>
      <c r="CO79" s="373"/>
      <c r="CP79" s="373"/>
      <c r="CQ79" s="373"/>
      <c r="CR79" s="373"/>
      <c r="CS79" s="373"/>
      <c r="CT79" s="373"/>
      <c r="CU79" s="373"/>
      <c r="CV79" s="373"/>
      <c r="CW79" s="373"/>
      <c r="CX79" s="373"/>
      <c r="CY79" s="373"/>
      <c r="CZ79" s="373"/>
      <c r="DA79" s="373"/>
      <c r="DB79" s="373"/>
      <c r="DC79" s="373"/>
      <c r="DD79" s="373"/>
      <c r="DE79" s="373"/>
      <c r="DF79" s="373"/>
      <c r="DG79" s="373"/>
      <c r="DH79" s="373"/>
      <c r="DI79" s="373"/>
      <c r="DJ79" s="373"/>
    </row>
    <row r="80" spans="1:114" x14ac:dyDescent="0.25">
      <c r="A80" s="2" t="s">
        <v>343</v>
      </c>
    </row>
    <row r="81" spans="1:114" s="278" customFormat="1" x14ac:dyDescent="0.25">
      <c r="A81" s="419"/>
      <c r="B81" s="419"/>
      <c r="C81" s="420"/>
      <c r="D81" s="410"/>
      <c r="E81" s="421" t="str">
        <f t="shared" ref="E81:AJ81" si="470" xml:space="preserve"> E$66</f>
        <v>Snr Debt Interest POS</v>
      </c>
      <c r="F81" s="421">
        <f t="shared" si="470"/>
        <v>0</v>
      </c>
      <c r="G81" s="421" t="str">
        <f t="shared" si="470"/>
        <v>$ 000s</v>
      </c>
      <c r="H81" s="421">
        <f t="shared" si="470"/>
        <v>0</v>
      </c>
      <c r="I81" s="421">
        <f t="shared" si="470"/>
        <v>0</v>
      </c>
      <c r="J81" s="421">
        <f t="shared" si="470"/>
        <v>0</v>
      </c>
      <c r="K81" s="421">
        <f t="shared" si="470"/>
        <v>0</v>
      </c>
      <c r="L81" s="421">
        <f t="shared" si="470"/>
        <v>2010.2638888888887</v>
      </c>
      <c r="M81" s="421">
        <f t="shared" si="470"/>
        <v>1976.7594907407406</v>
      </c>
      <c r="N81" s="421">
        <f t="shared" si="470"/>
        <v>1901.0104166666667</v>
      </c>
      <c r="O81" s="421">
        <f t="shared" si="470"/>
        <v>1888.992534722222</v>
      </c>
      <c r="P81" s="421">
        <f t="shared" si="470"/>
        <v>1876.2462962962964</v>
      </c>
      <c r="Q81" s="421">
        <f t="shared" si="470"/>
        <v>1842.7418981481483</v>
      </c>
      <c r="R81" s="421">
        <f t="shared" si="470"/>
        <v>1789.5718750000001</v>
      </c>
      <c r="S81" s="421">
        <f t="shared" si="470"/>
        <v>1756.4316550925928</v>
      </c>
      <c r="T81" s="421">
        <f t="shared" si="470"/>
        <v>1742.2287037037042</v>
      </c>
      <c r="U81" s="421">
        <f t="shared" si="470"/>
        <v>1708.7243055555562</v>
      </c>
      <c r="V81" s="421">
        <f t="shared" si="470"/>
        <v>1638.8020833333342</v>
      </c>
      <c r="W81" s="421">
        <f t="shared" si="470"/>
        <v>1623.8707754629636</v>
      </c>
      <c r="X81" s="421">
        <f t="shared" si="470"/>
        <v>1608.2111111111119</v>
      </c>
      <c r="Y81" s="421">
        <f t="shared" si="470"/>
        <v>1574.7067129629638</v>
      </c>
      <c r="Z81" s="421">
        <f t="shared" si="470"/>
        <v>1507.6979166666679</v>
      </c>
      <c r="AA81" s="421">
        <f t="shared" si="470"/>
        <v>1491.3098958333344</v>
      </c>
      <c r="AB81" s="421">
        <f t="shared" si="470"/>
        <v>1474.1935185185198</v>
      </c>
      <c r="AC81" s="421">
        <f t="shared" si="470"/>
        <v>1440.6891203703717</v>
      </c>
      <c r="AD81" s="421">
        <f t="shared" si="470"/>
        <v>1376.5937500000016</v>
      </c>
      <c r="AE81" s="421">
        <f t="shared" si="470"/>
        <v>1358.7490162037052</v>
      </c>
      <c r="AF81" s="421">
        <f t="shared" si="470"/>
        <v>1340.1759259259275</v>
      </c>
      <c r="AG81" s="421">
        <f t="shared" si="470"/>
        <v>1306.6715277777794</v>
      </c>
      <c r="AH81" s="421">
        <f t="shared" si="470"/>
        <v>1259.3283564814831</v>
      </c>
      <c r="AI81" s="421">
        <f t="shared" si="470"/>
        <v>1226.1881365740758</v>
      </c>
      <c r="AJ81" s="421">
        <f t="shared" si="470"/>
        <v>1206.1583333333351</v>
      </c>
      <c r="AK81" s="421">
        <f t="shared" ref="AK81:BP81" si="471" xml:space="preserve"> AK$66</f>
        <v>1172.653935185187</v>
      </c>
      <c r="AL81" s="421">
        <f t="shared" si="471"/>
        <v>1114.3854166666686</v>
      </c>
      <c r="AM81" s="421">
        <f t="shared" si="471"/>
        <v>1093.6272569444461</v>
      </c>
      <c r="AN81" s="421">
        <f t="shared" si="471"/>
        <v>1072.1407407407423</v>
      </c>
      <c r="AO81" s="421">
        <f t="shared" si="471"/>
        <v>1038.6363425925942</v>
      </c>
      <c r="AP81" s="421">
        <f t="shared" si="471"/>
        <v>983.28125000000159</v>
      </c>
      <c r="AQ81" s="421">
        <f t="shared" si="471"/>
        <v>961.06637731481635</v>
      </c>
      <c r="AR81" s="421">
        <f t="shared" si="471"/>
        <v>938.12314814814965</v>
      </c>
      <c r="AS81" s="421">
        <f t="shared" si="471"/>
        <v>904.61875000000146</v>
      </c>
      <c r="AT81" s="421">
        <f t="shared" si="471"/>
        <v>852.17708333333485</v>
      </c>
      <c r="AU81" s="421">
        <f t="shared" si="471"/>
        <v>828.50549768518647</v>
      </c>
      <c r="AV81" s="421">
        <f t="shared" si="471"/>
        <v>804.10555555555686</v>
      </c>
      <c r="AW81" s="421">
        <f t="shared" si="471"/>
        <v>770.60115740740878</v>
      </c>
      <c r="AX81" s="421">
        <f t="shared" si="471"/>
        <v>729.08483796296423</v>
      </c>
      <c r="AY81" s="421">
        <f t="shared" si="471"/>
        <v>695.9446180555567</v>
      </c>
      <c r="AZ81" s="421">
        <f t="shared" si="471"/>
        <v>670.08796296296418</v>
      </c>
      <c r="BA81" s="421">
        <f t="shared" si="471"/>
        <v>636.58356481481599</v>
      </c>
      <c r="BB81" s="421">
        <f t="shared" si="471"/>
        <v>589.96875000000125</v>
      </c>
      <c r="BC81" s="421">
        <f t="shared" si="471"/>
        <v>563.38373842592705</v>
      </c>
      <c r="BD81" s="421">
        <f t="shared" si="471"/>
        <v>536.07037037037162</v>
      </c>
      <c r="BE81" s="421">
        <f t="shared" si="471"/>
        <v>502.56597222222348</v>
      </c>
      <c r="BF81" s="421">
        <f t="shared" si="471"/>
        <v>458.86458333333462</v>
      </c>
      <c r="BG81" s="421">
        <f t="shared" si="471"/>
        <v>430.82285879629757</v>
      </c>
      <c r="BH81" s="421">
        <f t="shared" si="471"/>
        <v>402.05277777777911</v>
      </c>
      <c r="BI81" s="421">
        <f t="shared" si="471"/>
        <v>368.54837962963103</v>
      </c>
      <c r="BJ81" s="421">
        <f t="shared" si="471"/>
        <v>327.76041666666805</v>
      </c>
      <c r="BK81" s="421">
        <f t="shared" si="471"/>
        <v>298.26197916666803</v>
      </c>
      <c r="BL81" s="421">
        <f t="shared" si="471"/>
        <v>268.03518518518661</v>
      </c>
      <c r="BM81" s="421">
        <f t="shared" si="471"/>
        <v>234.53078703703844</v>
      </c>
      <c r="BN81" s="421">
        <f t="shared" si="471"/>
        <v>198.84131944444582</v>
      </c>
      <c r="BO81" s="421">
        <f t="shared" si="471"/>
        <v>165.7010995370384</v>
      </c>
      <c r="BP81" s="421">
        <f t="shared" si="471"/>
        <v>134.01759259259399</v>
      </c>
      <c r="BQ81" s="421">
        <f t="shared" ref="BQ81:CV81" si="472" xml:space="preserve"> BQ$66</f>
        <v>100.51319444444584</v>
      </c>
      <c r="BR81" s="421">
        <f t="shared" si="472"/>
        <v>65.552083333334721</v>
      </c>
      <c r="BS81" s="421">
        <f t="shared" si="472"/>
        <v>33.140219907408806</v>
      </c>
      <c r="BT81" s="421">
        <f t="shared" si="472"/>
        <v>1.4239023787215247E-12</v>
      </c>
      <c r="BU81" s="421">
        <f t="shared" si="472"/>
        <v>1.4239023787215247E-12</v>
      </c>
      <c r="BV81" s="421">
        <f t="shared" si="472"/>
        <v>1.3929479791841003E-12</v>
      </c>
      <c r="BW81" s="421">
        <f t="shared" si="472"/>
        <v>1.4084251789528123E-12</v>
      </c>
      <c r="BX81" s="421">
        <f t="shared" si="472"/>
        <v>1.4239023787215247E-12</v>
      </c>
      <c r="BY81" s="421">
        <f t="shared" si="472"/>
        <v>1.4239023787215247E-12</v>
      </c>
      <c r="BZ81" s="421">
        <f t="shared" si="472"/>
        <v>1.3929479791841003E-12</v>
      </c>
      <c r="CA81" s="421">
        <f t="shared" si="472"/>
        <v>1.4084251789528123E-12</v>
      </c>
      <c r="CB81" s="421">
        <f t="shared" si="472"/>
        <v>1.4239023787215247E-12</v>
      </c>
      <c r="CC81" s="421">
        <f t="shared" si="472"/>
        <v>1.4239023787215247E-12</v>
      </c>
      <c r="CD81" s="421">
        <f t="shared" si="472"/>
        <v>1.4084251789528123E-12</v>
      </c>
      <c r="CE81" s="421">
        <f t="shared" si="472"/>
        <v>1.4084251789528123E-12</v>
      </c>
      <c r="CF81" s="421">
        <f t="shared" si="472"/>
        <v>1.4239023787215247E-12</v>
      </c>
      <c r="CG81" s="421">
        <f t="shared" si="472"/>
        <v>1.4239023787215247E-12</v>
      </c>
      <c r="CH81" s="421">
        <f t="shared" si="472"/>
        <v>1.3929479791841003E-12</v>
      </c>
      <c r="CI81" s="421">
        <f t="shared" si="472"/>
        <v>1.4084251789528123E-12</v>
      </c>
      <c r="CJ81" s="421">
        <f t="shared" si="472"/>
        <v>1.4239023787215247E-12</v>
      </c>
      <c r="CK81" s="421">
        <f t="shared" si="472"/>
        <v>1.4239023787215247E-12</v>
      </c>
      <c r="CL81" s="421">
        <f t="shared" si="472"/>
        <v>1.3929479791841003E-12</v>
      </c>
      <c r="CM81" s="421">
        <f t="shared" si="472"/>
        <v>1.4084251789528123E-12</v>
      </c>
      <c r="CN81" s="421">
        <f t="shared" si="472"/>
        <v>1.4239023787215247E-12</v>
      </c>
      <c r="CO81" s="421">
        <f t="shared" si="472"/>
        <v>1.4239023787215247E-12</v>
      </c>
      <c r="CP81" s="421">
        <f t="shared" si="472"/>
        <v>1.3929479791841003E-12</v>
      </c>
      <c r="CQ81" s="421">
        <f t="shared" si="472"/>
        <v>1.4084251789528123E-12</v>
      </c>
      <c r="CR81" s="421">
        <f t="shared" si="472"/>
        <v>1.4239023787215247E-12</v>
      </c>
      <c r="CS81" s="421">
        <f t="shared" si="472"/>
        <v>1.4239023787215247E-12</v>
      </c>
      <c r="CT81" s="421">
        <f t="shared" si="472"/>
        <v>1.4084251789528123E-12</v>
      </c>
      <c r="CU81" s="421">
        <f t="shared" si="472"/>
        <v>1.4084251789528123E-12</v>
      </c>
      <c r="CV81" s="421">
        <f t="shared" si="472"/>
        <v>1.4239023787215247E-12</v>
      </c>
      <c r="CW81" s="421">
        <f t="shared" ref="CW81:DJ81" si="473" xml:space="preserve"> CW$66</f>
        <v>1.4239023787215247E-12</v>
      </c>
      <c r="CX81" s="421">
        <f t="shared" si="473"/>
        <v>1.3929479791841003E-12</v>
      </c>
      <c r="CY81" s="421">
        <f t="shared" si="473"/>
        <v>1.4084251789528123E-12</v>
      </c>
      <c r="CZ81" s="421">
        <f t="shared" si="473"/>
        <v>1.4239023787215247E-12</v>
      </c>
      <c r="DA81" s="421">
        <f t="shared" si="473"/>
        <v>1.4239023787215247E-12</v>
      </c>
      <c r="DB81" s="421">
        <f t="shared" si="473"/>
        <v>1.3929479791841003E-12</v>
      </c>
      <c r="DC81" s="421">
        <f t="shared" si="473"/>
        <v>1.4084251789528123E-12</v>
      </c>
      <c r="DD81" s="421">
        <f t="shared" si="473"/>
        <v>1.4239023787215247E-12</v>
      </c>
      <c r="DE81" s="421">
        <f t="shared" si="473"/>
        <v>1.4239023787215247E-12</v>
      </c>
      <c r="DF81" s="421">
        <f t="shared" si="473"/>
        <v>1.3929479791841003E-12</v>
      </c>
      <c r="DG81" s="421">
        <f t="shared" si="473"/>
        <v>1.4084251789528123E-12</v>
      </c>
      <c r="DH81" s="421">
        <f t="shared" si="473"/>
        <v>1.4239023787215247E-12</v>
      </c>
      <c r="DI81" s="421">
        <f t="shared" si="473"/>
        <v>1.4239023787215247E-12</v>
      </c>
      <c r="DJ81" s="421">
        <f t="shared" si="473"/>
        <v>1.4084251789528123E-12</v>
      </c>
    </row>
    <row r="82" spans="1:114" s="278" customFormat="1" x14ac:dyDescent="0.25">
      <c r="A82" s="419"/>
      <c r="B82" s="419"/>
      <c r="C82" s="420"/>
      <c r="D82" s="410"/>
      <c r="E82" s="421" t="str">
        <f t="shared" ref="E82:AJ82" si="474" xml:space="preserve"> E$77</f>
        <v xml:space="preserve">Subbordinated Debt Interest POS </v>
      </c>
      <c r="F82" s="421">
        <f t="shared" si="474"/>
        <v>0</v>
      </c>
      <c r="G82" s="421" t="str">
        <f t="shared" si="474"/>
        <v>$ 000s</v>
      </c>
      <c r="H82" s="421">
        <f t="shared" si="474"/>
        <v>0</v>
      </c>
      <c r="I82" s="421">
        <f t="shared" si="474"/>
        <v>0</v>
      </c>
      <c r="J82" s="421">
        <f t="shared" si="474"/>
        <v>0</v>
      </c>
      <c r="K82" s="421">
        <f t="shared" si="474"/>
        <v>0</v>
      </c>
      <c r="L82" s="421">
        <f t="shared" si="474"/>
        <v>0</v>
      </c>
      <c r="M82" s="421">
        <f t="shared" si="474"/>
        <v>0</v>
      </c>
      <c r="N82" s="421">
        <f t="shared" si="474"/>
        <v>0</v>
      </c>
      <c r="O82" s="421">
        <f t="shared" si="474"/>
        <v>0</v>
      </c>
      <c r="P82" s="421">
        <f t="shared" si="474"/>
        <v>0</v>
      </c>
      <c r="Q82" s="421">
        <f t="shared" si="474"/>
        <v>0</v>
      </c>
      <c r="R82" s="421">
        <f t="shared" si="474"/>
        <v>0</v>
      </c>
      <c r="S82" s="421">
        <f t="shared" si="474"/>
        <v>0</v>
      </c>
      <c r="T82" s="421">
        <f t="shared" si="474"/>
        <v>0</v>
      </c>
      <c r="U82" s="421">
        <f t="shared" si="474"/>
        <v>0</v>
      </c>
      <c r="V82" s="421">
        <f t="shared" si="474"/>
        <v>0</v>
      </c>
      <c r="W82" s="421">
        <f t="shared" si="474"/>
        <v>0</v>
      </c>
      <c r="X82" s="421">
        <f t="shared" si="474"/>
        <v>0</v>
      </c>
      <c r="Y82" s="421">
        <f t="shared" si="474"/>
        <v>0</v>
      </c>
      <c r="Z82" s="421">
        <f t="shared" si="474"/>
        <v>0</v>
      </c>
      <c r="AA82" s="421">
        <f t="shared" si="474"/>
        <v>0</v>
      </c>
      <c r="AB82" s="421">
        <f t="shared" si="474"/>
        <v>0</v>
      </c>
      <c r="AC82" s="421">
        <f t="shared" si="474"/>
        <v>0</v>
      </c>
      <c r="AD82" s="421">
        <f t="shared" si="474"/>
        <v>0</v>
      </c>
      <c r="AE82" s="421">
        <f t="shared" si="474"/>
        <v>0</v>
      </c>
      <c r="AF82" s="421">
        <f t="shared" si="474"/>
        <v>0</v>
      </c>
      <c r="AG82" s="421">
        <f t="shared" si="474"/>
        <v>0</v>
      </c>
      <c r="AH82" s="421">
        <f t="shared" si="474"/>
        <v>318.5</v>
      </c>
      <c r="AI82" s="421">
        <f t="shared" si="474"/>
        <v>310.53749999999997</v>
      </c>
      <c r="AJ82" s="421">
        <f t="shared" si="474"/>
        <v>305.89999999999998</v>
      </c>
      <c r="AK82" s="421">
        <f t="shared" ref="AK82:BP82" si="475" xml:space="preserve"> AK$77</f>
        <v>297.84999999999997</v>
      </c>
      <c r="AL82" s="421">
        <f t="shared" si="475"/>
        <v>283.49999999999994</v>
      </c>
      <c r="AM82" s="421">
        <f t="shared" si="475"/>
        <v>278.6875</v>
      </c>
      <c r="AN82" s="421">
        <f t="shared" si="475"/>
        <v>273.7</v>
      </c>
      <c r="AO82" s="421">
        <f t="shared" si="475"/>
        <v>265.64999999999998</v>
      </c>
      <c r="AP82" s="421">
        <f t="shared" si="475"/>
        <v>251.99999999999994</v>
      </c>
      <c r="AQ82" s="421">
        <f t="shared" si="475"/>
        <v>246.83749999999998</v>
      </c>
      <c r="AR82" s="421">
        <f t="shared" si="475"/>
        <v>241.49999999999997</v>
      </c>
      <c r="AS82" s="421">
        <f t="shared" si="475"/>
        <v>233.45</v>
      </c>
      <c r="AT82" s="421">
        <f t="shared" si="475"/>
        <v>220.49999999999997</v>
      </c>
      <c r="AU82" s="421">
        <f t="shared" si="475"/>
        <v>214.98749999999998</v>
      </c>
      <c r="AV82" s="421">
        <f t="shared" si="475"/>
        <v>209.29999999999998</v>
      </c>
      <c r="AW82" s="421">
        <f t="shared" si="475"/>
        <v>201.24999999999997</v>
      </c>
      <c r="AX82" s="421">
        <f t="shared" si="475"/>
        <v>191.1</v>
      </c>
      <c r="AY82" s="421">
        <f t="shared" si="475"/>
        <v>183.13749999999999</v>
      </c>
      <c r="AZ82" s="421">
        <f t="shared" si="475"/>
        <v>177.1</v>
      </c>
      <c r="BA82" s="421">
        <f t="shared" si="475"/>
        <v>169.04999999999998</v>
      </c>
      <c r="BB82" s="421">
        <f t="shared" si="475"/>
        <v>157.49999999999997</v>
      </c>
      <c r="BC82" s="421">
        <f t="shared" si="475"/>
        <v>151.28749999999999</v>
      </c>
      <c r="BD82" s="421">
        <f t="shared" si="475"/>
        <v>144.89999999999998</v>
      </c>
      <c r="BE82" s="421">
        <f t="shared" si="475"/>
        <v>136.85</v>
      </c>
      <c r="BF82" s="421">
        <f t="shared" si="475"/>
        <v>125.99999999999997</v>
      </c>
      <c r="BG82" s="421">
        <f t="shared" si="475"/>
        <v>119.43749999999999</v>
      </c>
      <c r="BH82" s="421">
        <f t="shared" si="475"/>
        <v>112.69999999999999</v>
      </c>
      <c r="BI82" s="421">
        <f t="shared" si="475"/>
        <v>104.64999999999999</v>
      </c>
      <c r="BJ82" s="421">
        <f t="shared" si="475"/>
        <v>94.499999999999986</v>
      </c>
      <c r="BK82" s="421">
        <f t="shared" si="475"/>
        <v>87.587499999999991</v>
      </c>
      <c r="BL82" s="421">
        <f t="shared" si="475"/>
        <v>80.499999999999986</v>
      </c>
      <c r="BM82" s="421">
        <f t="shared" si="475"/>
        <v>72.449999999999989</v>
      </c>
      <c r="BN82" s="421">
        <f t="shared" si="475"/>
        <v>63.699999999999996</v>
      </c>
      <c r="BO82" s="421">
        <f t="shared" si="475"/>
        <v>55.737499999999997</v>
      </c>
      <c r="BP82" s="421">
        <f t="shared" si="475"/>
        <v>48.3</v>
      </c>
      <c r="BQ82" s="421">
        <f t="shared" ref="BQ82:CV82" si="476" xml:space="preserve"> BQ$77</f>
        <v>40.249999999999993</v>
      </c>
      <c r="BR82" s="421">
        <f t="shared" si="476"/>
        <v>31.499999999999993</v>
      </c>
      <c r="BS82" s="421">
        <f t="shared" si="476"/>
        <v>23.887499999999999</v>
      </c>
      <c r="BT82" s="421">
        <f t="shared" si="476"/>
        <v>16.099999999999998</v>
      </c>
      <c r="BU82" s="421">
        <f t="shared" si="476"/>
        <v>8.0499999999999989</v>
      </c>
      <c r="BV82" s="421">
        <f t="shared" si="476"/>
        <v>0</v>
      </c>
      <c r="BW82" s="421">
        <f t="shared" si="476"/>
        <v>0</v>
      </c>
      <c r="BX82" s="421">
        <f t="shared" si="476"/>
        <v>0</v>
      </c>
      <c r="BY82" s="421">
        <f t="shared" si="476"/>
        <v>0</v>
      </c>
      <c r="BZ82" s="421">
        <f t="shared" si="476"/>
        <v>0</v>
      </c>
      <c r="CA82" s="421">
        <f t="shared" si="476"/>
        <v>0</v>
      </c>
      <c r="CB82" s="421">
        <f t="shared" si="476"/>
        <v>0</v>
      </c>
      <c r="CC82" s="421">
        <f t="shared" si="476"/>
        <v>0</v>
      </c>
      <c r="CD82" s="421">
        <f t="shared" si="476"/>
        <v>0</v>
      </c>
      <c r="CE82" s="421">
        <f t="shared" si="476"/>
        <v>0</v>
      </c>
      <c r="CF82" s="421">
        <f t="shared" si="476"/>
        <v>0</v>
      </c>
      <c r="CG82" s="421">
        <f t="shared" si="476"/>
        <v>0</v>
      </c>
      <c r="CH82" s="421">
        <f t="shared" si="476"/>
        <v>0</v>
      </c>
      <c r="CI82" s="421">
        <f t="shared" si="476"/>
        <v>0</v>
      </c>
      <c r="CJ82" s="421">
        <f t="shared" si="476"/>
        <v>0</v>
      </c>
      <c r="CK82" s="421">
        <f t="shared" si="476"/>
        <v>0</v>
      </c>
      <c r="CL82" s="421">
        <f t="shared" si="476"/>
        <v>0</v>
      </c>
      <c r="CM82" s="421">
        <f t="shared" si="476"/>
        <v>0</v>
      </c>
      <c r="CN82" s="421">
        <f t="shared" si="476"/>
        <v>0</v>
      </c>
      <c r="CO82" s="421">
        <f t="shared" si="476"/>
        <v>0</v>
      </c>
      <c r="CP82" s="421">
        <f t="shared" si="476"/>
        <v>0</v>
      </c>
      <c r="CQ82" s="421">
        <f t="shared" si="476"/>
        <v>0</v>
      </c>
      <c r="CR82" s="421">
        <f t="shared" si="476"/>
        <v>0</v>
      </c>
      <c r="CS82" s="421">
        <f t="shared" si="476"/>
        <v>0</v>
      </c>
      <c r="CT82" s="421">
        <f t="shared" si="476"/>
        <v>0</v>
      </c>
      <c r="CU82" s="421">
        <f t="shared" si="476"/>
        <v>0</v>
      </c>
      <c r="CV82" s="421">
        <f t="shared" si="476"/>
        <v>0</v>
      </c>
      <c r="CW82" s="421">
        <f t="shared" ref="CW82:DJ82" si="477" xml:space="preserve"> CW$77</f>
        <v>0</v>
      </c>
      <c r="CX82" s="421">
        <f t="shared" si="477"/>
        <v>0</v>
      </c>
      <c r="CY82" s="421">
        <f t="shared" si="477"/>
        <v>0</v>
      </c>
      <c r="CZ82" s="421">
        <f t="shared" si="477"/>
        <v>0</v>
      </c>
      <c r="DA82" s="421">
        <f t="shared" si="477"/>
        <v>0</v>
      </c>
      <c r="DB82" s="421">
        <f t="shared" si="477"/>
        <v>0</v>
      </c>
      <c r="DC82" s="421">
        <f t="shared" si="477"/>
        <v>0</v>
      </c>
      <c r="DD82" s="421">
        <f t="shared" si="477"/>
        <v>0</v>
      </c>
      <c r="DE82" s="421">
        <f t="shared" si="477"/>
        <v>0</v>
      </c>
      <c r="DF82" s="421">
        <f t="shared" si="477"/>
        <v>0</v>
      </c>
      <c r="DG82" s="421">
        <f t="shared" si="477"/>
        <v>0</v>
      </c>
      <c r="DH82" s="421">
        <f t="shared" si="477"/>
        <v>0</v>
      </c>
      <c r="DI82" s="421">
        <f t="shared" si="477"/>
        <v>0</v>
      </c>
      <c r="DJ82" s="421">
        <f t="shared" si="477"/>
        <v>0</v>
      </c>
    </row>
    <row r="83" spans="1:114" s="363" customFormat="1" x14ac:dyDescent="0.25">
      <c r="A83" s="361"/>
      <c r="B83" s="361"/>
      <c r="C83" s="362"/>
      <c r="E83" s="372" t="s">
        <v>344</v>
      </c>
      <c r="F83" s="372"/>
      <c r="G83" s="372" t="str">
        <f>smu</f>
        <v>$ 000s</v>
      </c>
      <c r="H83" s="372"/>
      <c r="I83" s="372"/>
      <c r="J83" s="372">
        <f t="shared" ref="J83:AO83" si="478">SUM(J81:J82)</f>
        <v>0</v>
      </c>
      <c r="K83" s="372">
        <f t="shared" si="478"/>
        <v>0</v>
      </c>
      <c r="L83" s="372">
        <f t="shared" si="478"/>
        <v>2010.2638888888887</v>
      </c>
      <c r="M83" s="372">
        <f t="shared" si="478"/>
        <v>1976.7594907407406</v>
      </c>
      <c r="N83" s="372">
        <f t="shared" si="478"/>
        <v>1901.0104166666667</v>
      </c>
      <c r="O83" s="372">
        <f t="shared" si="478"/>
        <v>1888.992534722222</v>
      </c>
      <c r="P83" s="372">
        <f t="shared" si="478"/>
        <v>1876.2462962962964</v>
      </c>
      <c r="Q83" s="372">
        <f t="shared" si="478"/>
        <v>1842.7418981481483</v>
      </c>
      <c r="R83" s="372">
        <f t="shared" si="478"/>
        <v>1789.5718750000001</v>
      </c>
      <c r="S83" s="372">
        <f t="shared" si="478"/>
        <v>1756.4316550925928</v>
      </c>
      <c r="T83" s="372">
        <f t="shared" si="478"/>
        <v>1742.2287037037042</v>
      </c>
      <c r="U83" s="372">
        <f t="shared" si="478"/>
        <v>1708.7243055555562</v>
      </c>
      <c r="V83" s="372">
        <f t="shared" si="478"/>
        <v>1638.8020833333342</v>
      </c>
      <c r="W83" s="372">
        <f t="shared" si="478"/>
        <v>1623.8707754629636</v>
      </c>
      <c r="X83" s="372">
        <f t="shared" si="478"/>
        <v>1608.2111111111119</v>
      </c>
      <c r="Y83" s="372">
        <f t="shared" si="478"/>
        <v>1574.7067129629638</v>
      </c>
      <c r="Z83" s="372">
        <f t="shared" si="478"/>
        <v>1507.6979166666679</v>
      </c>
      <c r="AA83" s="372">
        <f t="shared" si="478"/>
        <v>1491.3098958333344</v>
      </c>
      <c r="AB83" s="372">
        <f t="shared" si="478"/>
        <v>1474.1935185185198</v>
      </c>
      <c r="AC83" s="372">
        <f t="shared" si="478"/>
        <v>1440.6891203703717</v>
      </c>
      <c r="AD83" s="372">
        <f t="shared" si="478"/>
        <v>1376.5937500000016</v>
      </c>
      <c r="AE83" s="372">
        <f t="shared" si="478"/>
        <v>1358.7490162037052</v>
      </c>
      <c r="AF83" s="372">
        <f t="shared" si="478"/>
        <v>1340.1759259259275</v>
      </c>
      <c r="AG83" s="372">
        <f t="shared" si="478"/>
        <v>1306.6715277777794</v>
      </c>
      <c r="AH83" s="372">
        <f t="shared" si="478"/>
        <v>1577.8283564814831</v>
      </c>
      <c r="AI83" s="372">
        <f t="shared" si="478"/>
        <v>1536.7256365740757</v>
      </c>
      <c r="AJ83" s="372">
        <f t="shared" si="478"/>
        <v>1512.0583333333352</v>
      </c>
      <c r="AK83" s="372">
        <f t="shared" si="478"/>
        <v>1470.5039351851869</v>
      </c>
      <c r="AL83" s="372">
        <f t="shared" si="478"/>
        <v>1397.8854166666686</v>
      </c>
      <c r="AM83" s="372">
        <f t="shared" si="478"/>
        <v>1372.3147569444461</v>
      </c>
      <c r="AN83" s="372">
        <f t="shared" si="478"/>
        <v>1345.8407407407424</v>
      </c>
      <c r="AO83" s="372">
        <f t="shared" si="478"/>
        <v>1304.2863425925943</v>
      </c>
      <c r="AP83" s="372">
        <f t="shared" ref="AP83:BU83" si="479">SUM(AP81:AP82)</f>
        <v>1235.2812500000016</v>
      </c>
      <c r="AQ83" s="372">
        <f t="shared" si="479"/>
        <v>1207.9038773148163</v>
      </c>
      <c r="AR83" s="372">
        <f t="shared" si="479"/>
        <v>1179.6231481481495</v>
      </c>
      <c r="AS83" s="372">
        <f t="shared" si="479"/>
        <v>1138.0687500000015</v>
      </c>
      <c r="AT83" s="372">
        <f t="shared" si="479"/>
        <v>1072.6770833333348</v>
      </c>
      <c r="AU83" s="372">
        <f t="shared" si="479"/>
        <v>1043.4929976851865</v>
      </c>
      <c r="AV83" s="372">
        <f t="shared" si="479"/>
        <v>1013.4055555555568</v>
      </c>
      <c r="AW83" s="372">
        <f t="shared" si="479"/>
        <v>971.85115740740878</v>
      </c>
      <c r="AX83" s="372">
        <f t="shared" si="479"/>
        <v>920.18483796296425</v>
      </c>
      <c r="AY83" s="372">
        <f t="shared" si="479"/>
        <v>879.08211805555675</v>
      </c>
      <c r="AZ83" s="372">
        <f t="shared" si="479"/>
        <v>847.18796296296421</v>
      </c>
      <c r="BA83" s="372">
        <f t="shared" si="479"/>
        <v>805.63356481481594</v>
      </c>
      <c r="BB83" s="372">
        <f t="shared" si="479"/>
        <v>747.46875000000125</v>
      </c>
      <c r="BC83" s="372">
        <f t="shared" si="479"/>
        <v>714.67123842592707</v>
      </c>
      <c r="BD83" s="372">
        <f t="shared" si="479"/>
        <v>680.9703703703716</v>
      </c>
      <c r="BE83" s="372">
        <f t="shared" si="479"/>
        <v>639.41597222222344</v>
      </c>
      <c r="BF83" s="372">
        <f t="shared" si="479"/>
        <v>584.86458333333462</v>
      </c>
      <c r="BG83" s="372">
        <f t="shared" si="479"/>
        <v>550.26035879629751</v>
      </c>
      <c r="BH83" s="372">
        <f t="shared" si="479"/>
        <v>514.7527777777791</v>
      </c>
      <c r="BI83" s="372">
        <f t="shared" si="479"/>
        <v>473.19837962963101</v>
      </c>
      <c r="BJ83" s="372">
        <f t="shared" si="479"/>
        <v>422.26041666666805</v>
      </c>
      <c r="BK83" s="372">
        <f t="shared" si="479"/>
        <v>385.849479166668</v>
      </c>
      <c r="BL83" s="372">
        <f t="shared" si="479"/>
        <v>348.53518518518661</v>
      </c>
      <c r="BM83" s="372">
        <f t="shared" si="479"/>
        <v>306.98078703703845</v>
      </c>
      <c r="BN83" s="372">
        <f t="shared" si="479"/>
        <v>262.54131944444583</v>
      </c>
      <c r="BO83" s="372">
        <f t="shared" si="479"/>
        <v>221.43859953703839</v>
      </c>
      <c r="BP83" s="372">
        <f t="shared" si="479"/>
        <v>182.317592592594</v>
      </c>
      <c r="BQ83" s="372">
        <f t="shared" si="479"/>
        <v>140.76319444444584</v>
      </c>
      <c r="BR83" s="372">
        <f t="shared" si="479"/>
        <v>97.052083333334707</v>
      </c>
      <c r="BS83" s="372">
        <f t="shared" si="479"/>
        <v>57.027719907408809</v>
      </c>
      <c r="BT83" s="372">
        <f t="shared" si="479"/>
        <v>16.100000000001423</v>
      </c>
      <c r="BU83" s="372">
        <f t="shared" si="479"/>
        <v>8.0500000000014236</v>
      </c>
      <c r="BV83" s="372">
        <f t="shared" ref="BV83:DA83" si="480">SUM(BV81:BV82)</f>
        <v>1.3929479791841003E-12</v>
      </c>
      <c r="BW83" s="372">
        <f t="shared" si="480"/>
        <v>1.4084251789528123E-12</v>
      </c>
      <c r="BX83" s="372">
        <f t="shared" si="480"/>
        <v>1.4239023787215247E-12</v>
      </c>
      <c r="BY83" s="372">
        <f t="shared" si="480"/>
        <v>1.4239023787215247E-12</v>
      </c>
      <c r="BZ83" s="372">
        <f t="shared" si="480"/>
        <v>1.3929479791841003E-12</v>
      </c>
      <c r="CA83" s="372">
        <f t="shared" si="480"/>
        <v>1.4084251789528123E-12</v>
      </c>
      <c r="CB83" s="372">
        <f t="shared" si="480"/>
        <v>1.4239023787215247E-12</v>
      </c>
      <c r="CC83" s="372">
        <f t="shared" si="480"/>
        <v>1.4239023787215247E-12</v>
      </c>
      <c r="CD83" s="372">
        <f t="shared" si="480"/>
        <v>1.4084251789528123E-12</v>
      </c>
      <c r="CE83" s="372">
        <f t="shared" si="480"/>
        <v>1.4084251789528123E-12</v>
      </c>
      <c r="CF83" s="372">
        <f t="shared" si="480"/>
        <v>1.4239023787215247E-12</v>
      </c>
      <c r="CG83" s="372">
        <f t="shared" si="480"/>
        <v>1.4239023787215247E-12</v>
      </c>
      <c r="CH83" s="372">
        <f t="shared" si="480"/>
        <v>1.3929479791841003E-12</v>
      </c>
      <c r="CI83" s="372">
        <f t="shared" si="480"/>
        <v>1.4084251789528123E-12</v>
      </c>
      <c r="CJ83" s="372">
        <f t="shared" si="480"/>
        <v>1.4239023787215247E-12</v>
      </c>
      <c r="CK83" s="372">
        <f t="shared" si="480"/>
        <v>1.4239023787215247E-12</v>
      </c>
      <c r="CL83" s="372">
        <f t="shared" si="480"/>
        <v>1.3929479791841003E-12</v>
      </c>
      <c r="CM83" s="372">
        <f t="shared" si="480"/>
        <v>1.4084251789528123E-12</v>
      </c>
      <c r="CN83" s="372">
        <f t="shared" si="480"/>
        <v>1.4239023787215247E-12</v>
      </c>
      <c r="CO83" s="372">
        <f t="shared" si="480"/>
        <v>1.4239023787215247E-12</v>
      </c>
      <c r="CP83" s="372">
        <f t="shared" si="480"/>
        <v>1.3929479791841003E-12</v>
      </c>
      <c r="CQ83" s="372">
        <f t="shared" si="480"/>
        <v>1.4084251789528123E-12</v>
      </c>
      <c r="CR83" s="372">
        <f t="shared" si="480"/>
        <v>1.4239023787215247E-12</v>
      </c>
      <c r="CS83" s="372">
        <f t="shared" si="480"/>
        <v>1.4239023787215247E-12</v>
      </c>
      <c r="CT83" s="372">
        <f t="shared" si="480"/>
        <v>1.4084251789528123E-12</v>
      </c>
      <c r="CU83" s="372">
        <f t="shared" si="480"/>
        <v>1.4084251789528123E-12</v>
      </c>
      <c r="CV83" s="372">
        <f t="shared" si="480"/>
        <v>1.4239023787215247E-12</v>
      </c>
      <c r="CW83" s="372">
        <f t="shared" si="480"/>
        <v>1.4239023787215247E-12</v>
      </c>
      <c r="CX83" s="372">
        <f t="shared" si="480"/>
        <v>1.3929479791841003E-12</v>
      </c>
      <c r="CY83" s="372">
        <f t="shared" si="480"/>
        <v>1.4084251789528123E-12</v>
      </c>
      <c r="CZ83" s="372">
        <f t="shared" si="480"/>
        <v>1.4239023787215247E-12</v>
      </c>
      <c r="DA83" s="372">
        <f t="shared" si="480"/>
        <v>1.4239023787215247E-12</v>
      </c>
      <c r="DB83" s="372">
        <f t="shared" ref="DB83:EG83" si="481">SUM(DB81:DB82)</f>
        <v>1.3929479791841003E-12</v>
      </c>
      <c r="DC83" s="372">
        <f t="shared" si="481"/>
        <v>1.4084251789528123E-12</v>
      </c>
      <c r="DD83" s="372">
        <f t="shared" si="481"/>
        <v>1.4239023787215247E-12</v>
      </c>
      <c r="DE83" s="372">
        <f t="shared" si="481"/>
        <v>1.4239023787215247E-12</v>
      </c>
      <c r="DF83" s="372">
        <f t="shared" si="481"/>
        <v>1.3929479791841003E-12</v>
      </c>
      <c r="DG83" s="372">
        <f t="shared" si="481"/>
        <v>1.4084251789528123E-12</v>
      </c>
      <c r="DH83" s="372">
        <f t="shared" si="481"/>
        <v>1.4239023787215247E-12</v>
      </c>
      <c r="DI83" s="372">
        <f t="shared" si="481"/>
        <v>1.4239023787215247E-12</v>
      </c>
      <c r="DJ83" s="372">
        <f t="shared" si="481"/>
        <v>1.4084251789528123E-12</v>
      </c>
    </row>
    <row r="84" spans="1:114" s="375" customFormat="1" ht="14.4" x14ac:dyDescent="0.25">
      <c r="A84" s="287"/>
      <c r="B84" s="287"/>
      <c r="C84" s="288"/>
      <c r="D84" s="289"/>
      <c r="E84" s="373" t="str">
        <f xml:space="preserve"> LEFT(E83, LEN(E83) - 4)</f>
        <v>Finance cost</v>
      </c>
      <c r="F84" s="373"/>
      <c r="G84" s="374" t="s">
        <v>57</v>
      </c>
      <c r="H84" s="373">
        <f xml:space="preserve"> SUM(J84:BB84)</f>
        <v>-60813.946990740784</v>
      </c>
      <c r="I84" s="373"/>
      <c r="J84" s="373">
        <f t="shared" ref="J84:BU84" si="482" xml:space="preserve"> -1 * J83</f>
        <v>0</v>
      </c>
      <c r="K84" s="373">
        <f t="shared" si="482"/>
        <v>0</v>
      </c>
      <c r="L84" s="373">
        <f t="shared" si="482"/>
        <v>-2010.2638888888887</v>
      </c>
      <c r="M84" s="373">
        <f t="shared" si="482"/>
        <v>-1976.7594907407406</v>
      </c>
      <c r="N84" s="373">
        <f t="shared" si="482"/>
        <v>-1901.0104166666667</v>
      </c>
      <c r="O84" s="373">
        <f t="shared" si="482"/>
        <v>-1888.992534722222</v>
      </c>
      <c r="P84" s="373">
        <f t="shared" si="482"/>
        <v>-1876.2462962962964</v>
      </c>
      <c r="Q84" s="373">
        <f t="shared" si="482"/>
        <v>-1842.7418981481483</v>
      </c>
      <c r="R84" s="373">
        <f t="shared" si="482"/>
        <v>-1789.5718750000001</v>
      </c>
      <c r="S84" s="373">
        <f t="shared" si="482"/>
        <v>-1756.4316550925928</v>
      </c>
      <c r="T84" s="373">
        <f t="shared" si="482"/>
        <v>-1742.2287037037042</v>
      </c>
      <c r="U84" s="373">
        <f t="shared" si="482"/>
        <v>-1708.7243055555562</v>
      </c>
      <c r="V84" s="373">
        <f t="shared" si="482"/>
        <v>-1638.8020833333342</v>
      </c>
      <c r="W84" s="373">
        <f t="shared" si="482"/>
        <v>-1623.8707754629636</v>
      </c>
      <c r="X84" s="373">
        <f t="shared" si="482"/>
        <v>-1608.2111111111119</v>
      </c>
      <c r="Y84" s="373">
        <f t="shared" si="482"/>
        <v>-1574.7067129629638</v>
      </c>
      <c r="Z84" s="373">
        <f t="shared" si="482"/>
        <v>-1507.6979166666679</v>
      </c>
      <c r="AA84" s="373">
        <f t="shared" si="482"/>
        <v>-1491.3098958333344</v>
      </c>
      <c r="AB84" s="373">
        <f t="shared" si="482"/>
        <v>-1474.1935185185198</v>
      </c>
      <c r="AC84" s="373">
        <f t="shared" si="482"/>
        <v>-1440.6891203703717</v>
      </c>
      <c r="AD84" s="373">
        <f t="shared" si="482"/>
        <v>-1376.5937500000016</v>
      </c>
      <c r="AE84" s="373">
        <f t="shared" si="482"/>
        <v>-1358.7490162037052</v>
      </c>
      <c r="AF84" s="373">
        <f t="shared" si="482"/>
        <v>-1340.1759259259275</v>
      </c>
      <c r="AG84" s="373">
        <f t="shared" si="482"/>
        <v>-1306.6715277777794</v>
      </c>
      <c r="AH84" s="373">
        <f t="shared" si="482"/>
        <v>-1577.8283564814831</v>
      </c>
      <c r="AI84" s="373">
        <f t="shared" si="482"/>
        <v>-1536.7256365740757</v>
      </c>
      <c r="AJ84" s="373">
        <f t="shared" si="482"/>
        <v>-1512.0583333333352</v>
      </c>
      <c r="AK84" s="373">
        <f t="shared" si="482"/>
        <v>-1470.5039351851869</v>
      </c>
      <c r="AL84" s="373">
        <f t="shared" si="482"/>
        <v>-1397.8854166666686</v>
      </c>
      <c r="AM84" s="373">
        <f t="shared" si="482"/>
        <v>-1372.3147569444461</v>
      </c>
      <c r="AN84" s="373">
        <f t="shared" si="482"/>
        <v>-1345.8407407407424</v>
      </c>
      <c r="AO84" s="373">
        <f t="shared" si="482"/>
        <v>-1304.2863425925943</v>
      </c>
      <c r="AP84" s="373">
        <f t="shared" si="482"/>
        <v>-1235.2812500000016</v>
      </c>
      <c r="AQ84" s="373">
        <f t="shared" si="482"/>
        <v>-1207.9038773148163</v>
      </c>
      <c r="AR84" s="373">
        <f t="shared" si="482"/>
        <v>-1179.6231481481495</v>
      </c>
      <c r="AS84" s="373">
        <f t="shared" si="482"/>
        <v>-1138.0687500000015</v>
      </c>
      <c r="AT84" s="373">
        <f t="shared" si="482"/>
        <v>-1072.6770833333348</v>
      </c>
      <c r="AU84" s="373">
        <f t="shared" si="482"/>
        <v>-1043.4929976851865</v>
      </c>
      <c r="AV84" s="373">
        <f t="shared" si="482"/>
        <v>-1013.4055555555568</v>
      </c>
      <c r="AW84" s="373">
        <f t="shared" si="482"/>
        <v>-971.85115740740878</v>
      </c>
      <c r="AX84" s="373">
        <f t="shared" si="482"/>
        <v>-920.18483796296425</v>
      </c>
      <c r="AY84" s="373">
        <f t="shared" si="482"/>
        <v>-879.08211805555675</v>
      </c>
      <c r="AZ84" s="373">
        <f t="shared" si="482"/>
        <v>-847.18796296296421</v>
      </c>
      <c r="BA84" s="373">
        <f t="shared" si="482"/>
        <v>-805.63356481481594</v>
      </c>
      <c r="BB84" s="373">
        <f t="shared" si="482"/>
        <v>-747.46875000000125</v>
      </c>
      <c r="BC84" s="373">
        <f t="shared" si="482"/>
        <v>-714.67123842592707</v>
      </c>
      <c r="BD84" s="373">
        <f t="shared" si="482"/>
        <v>-680.9703703703716</v>
      </c>
      <c r="BE84" s="373">
        <f t="shared" si="482"/>
        <v>-639.41597222222344</v>
      </c>
      <c r="BF84" s="373">
        <f t="shared" si="482"/>
        <v>-584.86458333333462</v>
      </c>
      <c r="BG84" s="373">
        <f t="shared" si="482"/>
        <v>-550.26035879629751</v>
      </c>
      <c r="BH84" s="373">
        <f t="shared" si="482"/>
        <v>-514.7527777777791</v>
      </c>
      <c r="BI84" s="373">
        <f t="shared" si="482"/>
        <v>-473.19837962963101</v>
      </c>
      <c r="BJ84" s="373">
        <f t="shared" si="482"/>
        <v>-422.26041666666805</v>
      </c>
      <c r="BK84" s="373">
        <f t="shared" si="482"/>
        <v>-385.849479166668</v>
      </c>
      <c r="BL84" s="373">
        <f t="shared" si="482"/>
        <v>-348.53518518518661</v>
      </c>
      <c r="BM84" s="373">
        <f t="shared" si="482"/>
        <v>-306.98078703703845</v>
      </c>
      <c r="BN84" s="373">
        <f t="shared" si="482"/>
        <v>-262.54131944444583</v>
      </c>
      <c r="BO84" s="373">
        <f t="shared" si="482"/>
        <v>-221.43859953703839</v>
      </c>
      <c r="BP84" s="373">
        <f t="shared" si="482"/>
        <v>-182.317592592594</v>
      </c>
      <c r="BQ84" s="373">
        <f t="shared" si="482"/>
        <v>-140.76319444444584</v>
      </c>
      <c r="BR84" s="373">
        <f t="shared" si="482"/>
        <v>-97.052083333334707</v>
      </c>
      <c r="BS84" s="373">
        <f t="shared" si="482"/>
        <v>-57.027719907408809</v>
      </c>
      <c r="BT84" s="373">
        <f t="shared" si="482"/>
        <v>-16.100000000001423</v>
      </c>
      <c r="BU84" s="373">
        <f t="shared" si="482"/>
        <v>-8.0500000000014236</v>
      </c>
      <c r="BV84" s="373">
        <f t="shared" ref="BV84:EC84" si="483" xml:space="preserve"> -1 * BV83</f>
        <v>-1.3929479791841003E-12</v>
      </c>
      <c r="BW84" s="373">
        <f t="shared" si="483"/>
        <v>-1.4084251789528123E-12</v>
      </c>
      <c r="BX84" s="373">
        <f t="shared" si="483"/>
        <v>-1.4239023787215247E-12</v>
      </c>
      <c r="BY84" s="373">
        <f t="shared" si="483"/>
        <v>-1.4239023787215247E-12</v>
      </c>
      <c r="BZ84" s="373">
        <f t="shared" si="483"/>
        <v>-1.3929479791841003E-12</v>
      </c>
      <c r="CA84" s="373">
        <f t="shared" si="483"/>
        <v>-1.4084251789528123E-12</v>
      </c>
      <c r="CB84" s="373">
        <f t="shared" si="483"/>
        <v>-1.4239023787215247E-12</v>
      </c>
      <c r="CC84" s="373">
        <f t="shared" si="483"/>
        <v>-1.4239023787215247E-12</v>
      </c>
      <c r="CD84" s="373">
        <f t="shared" si="483"/>
        <v>-1.4084251789528123E-12</v>
      </c>
      <c r="CE84" s="373">
        <f t="shared" si="483"/>
        <v>-1.4084251789528123E-12</v>
      </c>
      <c r="CF84" s="373">
        <f t="shared" si="483"/>
        <v>-1.4239023787215247E-12</v>
      </c>
      <c r="CG84" s="373">
        <f t="shared" si="483"/>
        <v>-1.4239023787215247E-12</v>
      </c>
      <c r="CH84" s="373">
        <f t="shared" si="483"/>
        <v>-1.3929479791841003E-12</v>
      </c>
      <c r="CI84" s="373">
        <f t="shared" si="483"/>
        <v>-1.4084251789528123E-12</v>
      </c>
      <c r="CJ84" s="373">
        <f t="shared" si="483"/>
        <v>-1.4239023787215247E-12</v>
      </c>
      <c r="CK84" s="373">
        <f t="shared" si="483"/>
        <v>-1.4239023787215247E-12</v>
      </c>
      <c r="CL84" s="373">
        <f t="shared" si="483"/>
        <v>-1.3929479791841003E-12</v>
      </c>
      <c r="CM84" s="373">
        <f t="shared" si="483"/>
        <v>-1.4084251789528123E-12</v>
      </c>
      <c r="CN84" s="373">
        <f t="shared" si="483"/>
        <v>-1.4239023787215247E-12</v>
      </c>
      <c r="CO84" s="373">
        <f t="shared" si="483"/>
        <v>-1.4239023787215247E-12</v>
      </c>
      <c r="CP84" s="373">
        <f t="shared" si="483"/>
        <v>-1.3929479791841003E-12</v>
      </c>
      <c r="CQ84" s="373">
        <f t="shared" si="483"/>
        <v>-1.4084251789528123E-12</v>
      </c>
      <c r="CR84" s="373">
        <f t="shared" si="483"/>
        <v>-1.4239023787215247E-12</v>
      </c>
      <c r="CS84" s="373">
        <f t="shared" si="483"/>
        <v>-1.4239023787215247E-12</v>
      </c>
      <c r="CT84" s="373">
        <f t="shared" si="483"/>
        <v>-1.4084251789528123E-12</v>
      </c>
      <c r="CU84" s="373">
        <f t="shared" si="483"/>
        <v>-1.4084251789528123E-12</v>
      </c>
      <c r="CV84" s="373">
        <f t="shared" si="483"/>
        <v>-1.4239023787215247E-12</v>
      </c>
      <c r="CW84" s="373">
        <f t="shared" si="483"/>
        <v>-1.4239023787215247E-12</v>
      </c>
      <c r="CX84" s="373">
        <f t="shared" si="483"/>
        <v>-1.3929479791841003E-12</v>
      </c>
      <c r="CY84" s="373">
        <f t="shared" si="483"/>
        <v>-1.4084251789528123E-12</v>
      </c>
      <c r="CZ84" s="373">
        <f t="shared" si="483"/>
        <v>-1.4239023787215247E-12</v>
      </c>
      <c r="DA84" s="373">
        <f t="shared" si="483"/>
        <v>-1.4239023787215247E-12</v>
      </c>
      <c r="DB84" s="373">
        <f t="shared" si="483"/>
        <v>-1.3929479791841003E-12</v>
      </c>
      <c r="DC84" s="373">
        <f t="shared" si="483"/>
        <v>-1.4084251789528123E-12</v>
      </c>
      <c r="DD84" s="373">
        <f t="shared" si="483"/>
        <v>-1.4239023787215247E-12</v>
      </c>
      <c r="DE84" s="373">
        <f t="shared" si="483"/>
        <v>-1.4239023787215247E-12</v>
      </c>
      <c r="DF84" s="373">
        <f t="shared" si="483"/>
        <v>-1.3929479791841003E-12</v>
      </c>
      <c r="DG84" s="373">
        <f t="shared" si="483"/>
        <v>-1.4084251789528123E-12</v>
      </c>
      <c r="DH84" s="373">
        <f t="shared" si="483"/>
        <v>-1.4239023787215247E-12</v>
      </c>
      <c r="DI84" s="373">
        <f t="shared" si="483"/>
        <v>-1.4239023787215247E-12</v>
      </c>
      <c r="DJ84" s="373">
        <f t="shared" si="483"/>
        <v>-1.4084251789528123E-12</v>
      </c>
    </row>
    <row r="87" spans="1:114" x14ac:dyDescent="0.25">
      <c r="A87" s="2" t="s">
        <v>374</v>
      </c>
    </row>
    <row r="88" spans="1:114" x14ac:dyDescent="0.25">
      <c r="E88" s="349" t="str">
        <f t="shared" ref="E88:AJ88" si="484" xml:space="preserve"> E$30</f>
        <v>Subbordinated Debt repayment plan POS</v>
      </c>
      <c r="F88" s="349">
        <f t="shared" si="484"/>
        <v>0</v>
      </c>
      <c r="G88" s="349" t="str">
        <f t="shared" si="484"/>
        <v>$ 000s</v>
      </c>
      <c r="H88" s="349">
        <f t="shared" si="484"/>
        <v>12000</v>
      </c>
      <c r="I88" s="349">
        <f t="shared" si="484"/>
        <v>0</v>
      </c>
      <c r="J88" s="349">
        <f t="shared" si="484"/>
        <v>0</v>
      </c>
      <c r="K88" s="349">
        <f t="shared" si="484"/>
        <v>0</v>
      </c>
      <c r="L88" s="349">
        <f t="shared" si="484"/>
        <v>0</v>
      </c>
      <c r="M88" s="349">
        <f t="shared" si="484"/>
        <v>0</v>
      </c>
      <c r="N88" s="349">
        <f t="shared" si="484"/>
        <v>0</v>
      </c>
      <c r="O88" s="349">
        <f t="shared" si="484"/>
        <v>0</v>
      </c>
      <c r="P88" s="349">
        <f t="shared" si="484"/>
        <v>0</v>
      </c>
      <c r="Q88" s="349">
        <f t="shared" si="484"/>
        <v>0</v>
      </c>
      <c r="R88" s="349">
        <f t="shared" si="484"/>
        <v>0</v>
      </c>
      <c r="S88" s="349">
        <f t="shared" si="484"/>
        <v>0</v>
      </c>
      <c r="T88" s="349">
        <f t="shared" si="484"/>
        <v>0</v>
      </c>
      <c r="U88" s="349">
        <f t="shared" si="484"/>
        <v>0</v>
      </c>
      <c r="V88" s="349">
        <f t="shared" si="484"/>
        <v>0</v>
      </c>
      <c r="W88" s="349">
        <f t="shared" si="484"/>
        <v>0</v>
      </c>
      <c r="X88" s="349">
        <f t="shared" si="484"/>
        <v>0</v>
      </c>
      <c r="Y88" s="349">
        <f t="shared" si="484"/>
        <v>0</v>
      </c>
      <c r="Z88" s="349">
        <f t="shared" si="484"/>
        <v>0</v>
      </c>
      <c r="AA88" s="349">
        <f t="shared" si="484"/>
        <v>0</v>
      </c>
      <c r="AB88" s="349">
        <f t="shared" si="484"/>
        <v>0</v>
      </c>
      <c r="AC88" s="349">
        <f t="shared" si="484"/>
        <v>0</v>
      </c>
      <c r="AD88" s="349">
        <f t="shared" si="484"/>
        <v>0</v>
      </c>
      <c r="AE88" s="349">
        <f t="shared" si="484"/>
        <v>0</v>
      </c>
      <c r="AF88" s="349">
        <f t="shared" si="484"/>
        <v>0</v>
      </c>
      <c r="AG88" s="349">
        <f t="shared" si="484"/>
        <v>0</v>
      </c>
      <c r="AH88" s="349">
        <f t="shared" si="484"/>
        <v>300</v>
      </c>
      <c r="AI88" s="349">
        <f t="shared" si="484"/>
        <v>300</v>
      </c>
      <c r="AJ88" s="349">
        <f t="shared" si="484"/>
        <v>300</v>
      </c>
      <c r="AK88" s="349">
        <f t="shared" ref="AK88:BP88" si="485" xml:space="preserve"> AK$30</f>
        <v>300</v>
      </c>
      <c r="AL88" s="349">
        <f t="shared" si="485"/>
        <v>300</v>
      </c>
      <c r="AM88" s="349">
        <f t="shared" si="485"/>
        <v>300</v>
      </c>
      <c r="AN88" s="349">
        <f t="shared" si="485"/>
        <v>300</v>
      </c>
      <c r="AO88" s="349">
        <f t="shared" si="485"/>
        <v>300</v>
      </c>
      <c r="AP88" s="349">
        <f t="shared" si="485"/>
        <v>300</v>
      </c>
      <c r="AQ88" s="349">
        <f t="shared" si="485"/>
        <v>300</v>
      </c>
      <c r="AR88" s="349">
        <f t="shared" si="485"/>
        <v>300</v>
      </c>
      <c r="AS88" s="349">
        <f t="shared" si="485"/>
        <v>300</v>
      </c>
      <c r="AT88" s="349">
        <f t="shared" si="485"/>
        <v>300</v>
      </c>
      <c r="AU88" s="349">
        <f t="shared" si="485"/>
        <v>300</v>
      </c>
      <c r="AV88" s="349">
        <f t="shared" si="485"/>
        <v>300</v>
      </c>
      <c r="AW88" s="349">
        <f t="shared" si="485"/>
        <v>300</v>
      </c>
      <c r="AX88" s="349">
        <f t="shared" si="485"/>
        <v>300</v>
      </c>
      <c r="AY88" s="349">
        <f t="shared" si="485"/>
        <v>300</v>
      </c>
      <c r="AZ88" s="349">
        <f t="shared" si="485"/>
        <v>300</v>
      </c>
      <c r="BA88" s="349">
        <f t="shared" si="485"/>
        <v>300</v>
      </c>
      <c r="BB88" s="349">
        <f t="shared" si="485"/>
        <v>300</v>
      </c>
      <c r="BC88" s="349">
        <f t="shared" si="485"/>
        <v>300</v>
      </c>
      <c r="BD88" s="349">
        <f t="shared" si="485"/>
        <v>300</v>
      </c>
      <c r="BE88" s="349">
        <f t="shared" si="485"/>
        <v>300</v>
      </c>
      <c r="BF88" s="349">
        <f t="shared" si="485"/>
        <v>300</v>
      </c>
      <c r="BG88" s="349">
        <f t="shared" si="485"/>
        <v>300</v>
      </c>
      <c r="BH88" s="349">
        <f t="shared" si="485"/>
        <v>300</v>
      </c>
      <c r="BI88" s="349">
        <f t="shared" si="485"/>
        <v>300</v>
      </c>
      <c r="BJ88" s="349">
        <f t="shared" si="485"/>
        <v>300</v>
      </c>
      <c r="BK88" s="349">
        <f t="shared" si="485"/>
        <v>300</v>
      </c>
      <c r="BL88" s="349">
        <f t="shared" si="485"/>
        <v>300</v>
      </c>
      <c r="BM88" s="349">
        <f t="shared" si="485"/>
        <v>300</v>
      </c>
      <c r="BN88" s="349">
        <f t="shared" si="485"/>
        <v>300</v>
      </c>
      <c r="BO88" s="349">
        <f t="shared" si="485"/>
        <v>300</v>
      </c>
      <c r="BP88" s="349">
        <f t="shared" si="485"/>
        <v>300</v>
      </c>
      <c r="BQ88" s="349">
        <f t="shared" ref="BQ88:CV88" si="486" xml:space="preserve"> BQ$30</f>
        <v>300</v>
      </c>
      <c r="BR88" s="349">
        <f t="shared" si="486"/>
        <v>300</v>
      </c>
      <c r="BS88" s="349">
        <f t="shared" si="486"/>
        <v>300</v>
      </c>
      <c r="BT88" s="349">
        <f t="shared" si="486"/>
        <v>300</v>
      </c>
      <c r="BU88" s="349">
        <f t="shared" si="486"/>
        <v>300</v>
      </c>
      <c r="BV88" s="349">
        <f t="shared" si="486"/>
        <v>0</v>
      </c>
      <c r="BW88" s="349">
        <f t="shared" si="486"/>
        <v>0</v>
      </c>
      <c r="BX88" s="349">
        <f t="shared" si="486"/>
        <v>0</v>
      </c>
      <c r="BY88" s="349">
        <f t="shared" si="486"/>
        <v>0</v>
      </c>
      <c r="BZ88" s="349">
        <f t="shared" si="486"/>
        <v>0</v>
      </c>
      <c r="CA88" s="349">
        <f t="shared" si="486"/>
        <v>0</v>
      </c>
      <c r="CB88" s="349">
        <f t="shared" si="486"/>
        <v>0</v>
      </c>
      <c r="CC88" s="349">
        <f t="shared" si="486"/>
        <v>0</v>
      </c>
      <c r="CD88" s="349">
        <f t="shared" si="486"/>
        <v>0</v>
      </c>
      <c r="CE88" s="349">
        <f t="shared" si="486"/>
        <v>0</v>
      </c>
      <c r="CF88" s="349">
        <f t="shared" si="486"/>
        <v>0</v>
      </c>
      <c r="CG88" s="349">
        <f t="shared" si="486"/>
        <v>0</v>
      </c>
      <c r="CH88" s="349">
        <f t="shared" si="486"/>
        <v>0</v>
      </c>
      <c r="CI88" s="349">
        <f t="shared" si="486"/>
        <v>0</v>
      </c>
      <c r="CJ88" s="349">
        <f t="shared" si="486"/>
        <v>0</v>
      </c>
      <c r="CK88" s="349">
        <f t="shared" si="486"/>
        <v>0</v>
      </c>
      <c r="CL88" s="349">
        <f t="shared" si="486"/>
        <v>0</v>
      </c>
      <c r="CM88" s="349">
        <f t="shared" si="486"/>
        <v>0</v>
      </c>
      <c r="CN88" s="349">
        <f t="shared" si="486"/>
        <v>0</v>
      </c>
      <c r="CO88" s="349">
        <f t="shared" si="486"/>
        <v>0</v>
      </c>
      <c r="CP88" s="349">
        <f t="shared" si="486"/>
        <v>0</v>
      </c>
      <c r="CQ88" s="349">
        <f t="shared" si="486"/>
        <v>0</v>
      </c>
      <c r="CR88" s="349">
        <f t="shared" si="486"/>
        <v>0</v>
      </c>
      <c r="CS88" s="349">
        <f t="shared" si="486"/>
        <v>0</v>
      </c>
      <c r="CT88" s="349">
        <f t="shared" si="486"/>
        <v>0</v>
      </c>
      <c r="CU88" s="349">
        <f t="shared" si="486"/>
        <v>0</v>
      </c>
      <c r="CV88" s="349">
        <f t="shared" si="486"/>
        <v>0</v>
      </c>
      <c r="CW88" s="349">
        <f t="shared" ref="CW88:DJ88" si="487" xml:space="preserve"> CW$30</f>
        <v>0</v>
      </c>
      <c r="CX88" s="349">
        <f t="shared" si="487"/>
        <v>0</v>
      </c>
      <c r="CY88" s="349">
        <f t="shared" si="487"/>
        <v>0</v>
      </c>
      <c r="CZ88" s="349">
        <f t="shared" si="487"/>
        <v>0</v>
      </c>
      <c r="DA88" s="349">
        <f t="shared" si="487"/>
        <v>0</v>
      </c>
      <c r="DB88" s="349">
        <f t="shared" si="487"/>
        <v>0</v>
      </c>
      <c r="DC88" s="349">
        <f t="shared" si="487"/>
        <v>0</v>
      </c>
      <c r="DD88" s="349">
        <f t="shared" si="487"/>
        <v>0</v>
      </c>
      <c r="DE88" s="349">
        <f t="shared" si="487"/>
        <v>0</v>
      </c>
      <c r="DF88" s="349">
        <f t="shared" si="487"/>
        <v>0</v>
      </c>
      <c r="DG88" s="349">
        <f t="shared" si="487"/>
        <v>0</v>
      </c>
      <c r="DH88" s="349">
        <f t="shared" si="487"/>
        <v>0</v>
      </c>
      <c r="DI88" s="349">
        <f t="shared" si="487"/>
        <v>0</v>
      </c>
      <c r="DJ88" s="349">
        <f t="shared" si="487"/>
        <v>0</v>
      </c>
    </row>
    <row r="89" spans="1:114" x14ac:dyDescent="0.25">
      <c r="E89" s="349" t="str">
        <f t="shared" ref="E89:AJ89" si="488" xml:space="preserve"> E$16</f>
        <v xml:space="preserve">Snr Debt repayment plan POS </v>
      </c>
      <c r="F89" s="349">
        <f t="shared" si="488"/>
        <v>0</v>
      </c>
      <c r="G89" s="349" t="str">
        <f t="shared" si="488"/>
        <v>$ 000s</v>
      </c>
      <c r="H89" s="349">
        <f t="shared" si="488"/>
        <v>108499.99999999993</v>
      </c>
      <c r="I89" s="349">
        <f t="shared" si="488"/>
        <v>0</v>
      </c>
      <c r="J89" s="349">
        <f t="shared" si="488"/>
        <v>0</v>
      </c>
      <c r="K89" s="349">
        <f t="shared" si="488"/>
        <v>0</v>
      </c>
      <c r="L89" s="349">
        <f t="shared" si="488"/>
        <v>1808.3333333333333</v>
      </c>
      <c r="M89" s="349">
        <f t="shared" si="488"/>
        <v>1808.3333333333333</v>
      </c>
      <c r="N89" s="349">
        <f t="shared" si="488"/>
        <v>1808.3333333333333</v>
      </c>
      <c r="O89" s="349">
        <f t="shared" si="488"/>
        <v>1808.3333333333333</v>
      </c>
      <c r="P89" s="349">
        <f t="shared" si="488"/>
        <v>1808.3333333333333</v>
      </c>
      <c r="Q89" s="349">
        <f t="shared" si="488"/>
        <v>1808.3333333333333</v>
      </c>
      <c r="R89" s="349">
        <f t="shared" si="488"/>
        <v>1808.3333333333333</v>
      </c>
      <c r="S89" s="349">
        <f t="shared" si="488"/>
        <v>1808.3333333333333</v>
      </c>
      <c r="T89" s="349">
        <f t="shared" si="488"/>
        <v>1808.3333333333333</v>
      </c>
      <c r="U89" s="349">
        <f t="shared" si="488"/>
        <v>1808.3333333333333</v>
      </c>
      <c r="V89" s="349">
        <f t="shared" si="488"/>
        <v>1808.3333333333333</v>
      </c>
      <c r="W89" s="349">
        <f t="shared" si="488"/>
        <v>1808.3333333333333</v>
      </c>
      <c r="X89" s="349">
        <f t="shared" si="488"/>
        <v>1808.3333333333333</v>
      </c>
      <c r="Y89" s="349">
        <f t="shared" si="488"/>
        <v>1808.3333333333333</v>
      </c>
      <c r="Z89" s="349">
        <f t="shared" si="488"/>
        <v>1808.3333333333333</v>
      </c>
      <c r="AA89" s="349">
        <f t="shared" si="488"/>
        <v>1808.3333333333333</v>
      </c>
      <c r="AB89" s="349">
        <f t="shared" si="488"/>
        <v>1808.3333333333333</v>
      </c>
      <c r="AC89" s="349">
        <f t="shared" si="488"/>
        <v>1808.3333333333333</v>
      </c>
      <c r="AD89" s="349">
        <f t="shared" si="488"/>
        <v>1808.3333333333333</v>
      </c>
      <c r="AE89" s="349">
        <f t="shared" si="488"/>
        <v>1808.3333333333333</v>
      </c>
      <c r="AF89" s="349">
        <f t="shared" si="488"/>
        <v>1808.3333333333333</v>
      </c>
      <c r="AG89" s="349">
        <f t="shared" si="488"/>
        <v>1808.3333333333333</v>
      </c>
      <c r="AH89" s="349">
        <f t="shared" si="488"/>
        <v>1808.3333333333333</v>
      </c>
      <c r="AI89" s="349">
        <f t="shared" si="488"/>
        <v>1808.3333333333333</v>
      </c>
      <c r="AJ89" s="349">
        <f t="shared" si="488"/>
        <v>1808.3333333333333</v>
      </c>
      <c r="AK89" s="349">
        <f t="shared" ref="AK89:BP89" si="489" xml:space="preserve"> AK$16</f>
        <v>1808.3333333333333</v>
      </c>
      <c r="AL89" s="349">
        <f t="shared" si="489"/>
        <v>1808.3333333333333</v>
      </c>
      <c r="AM89" s="349">
        <f t="shared" si="489"/>
        <v>1808.3333333333333</v>
      </c>
      <c r="AN89" s="349">
        <f t="shared" si="489"/>
        <v>1808.3333333333333</v>
      </c>
      <c r="AO89" s="349">
        <f t="shared" si="489"/>
        <v>1808.3333333333333</v>
      </c>
      <c r="AP89" s="349">
        <f t="shared" si="489"/>
        <v>1808.3333333333333</v>
      </c>
      <c r="AQ89" s="349">
        <f t="shared" si="489"/>
        <v>1808.3333333333333</v>
      </c>
      <c r="AR89" s="349">
        <f t="shared" si="489"/>
        <v>1808.3333333333333</v>
      </c>
      <c r="AS89" s="349">
        <f t="shared" si="489"/>
        <v>1808.3333333333333</v>
      </c>
      <c r="AT89" s="349">
        <f t="shared" si="489"/>
        <v>1808.3333333333333</v>
      </c>
      <c r="AU89" s="349">
        <f t="shared" si="489"/>
        <v>1808.3333333333333</v>
      </c>
      <c r="AV89" s="349">
        <f t="shared" si="489"/>
        <v>1808.3333333333333</v>
      </c>
      <c r="AW89" s="349">
        <f t="shared" si="489"/>
        <v>1808.3333333333333</v>
      </c>
      <c r="AX89" s="349">
        <f t="shared" si="489"/>
        <v>1808.3333333333333</v>
      </c>
      <c r="AY89" s="349">
        <f t="shared" si="489"/>
        <v>1808.3333333333333</v>
      </c>
      <c r="AZ89" s="349">
        <f t="shared" si="489"/>
        <v>1808.3333333333333</v>
      </c>
      <c r="BA89" s="349">
        <f t="shared" si="489"/>
        <v>1808.3333333333333</v>
      </c>
      <c r="BB89" s="349">
        <f t="shared" si="489"/>
        <v>1808.3333333333333</v>
      </c>
      <c r="BC89" s="349">
        <f t="shared" si="489"/>
        <v>1808.3333333333333</v>
      </c>
      <c r="BD89" s="349">
        <f t="shared" si="489"/>
        <v>1808.3333333333333</v>
      </c>
      <c r="BE89" s="349">
        <f t="shared" si="489"/>
        <v>1808.3333333333333</v>
      </c>
      <c r="BF89" s="349">
        <f t="shared" si="489"/>
        <v>1808.3333333333333</v>
      </c>
      <c r="BG89" s="349">
        <f t="shared" si="489"/>
        <v>1808.3333333333333</v>
      </c>
      <c r="BH89" s="349">
        <f t="shared" si="489"/>
        <v>1808.3333333333333</v>
      </c>
      <c r="BI89" s="349">
        <f t="shared" si="489"/>
        <v>1808.3333333333333</v>
      </c>
      <c r="BJ89" s="349">
        <f t="shared" si="489"/>
        <v>1808.3333333333333</v>
      </c>
      <c r="BK89" s="349">
        <f t="shared" si="489"/>
        <v>1808.3333333333333</v>
      </c>
      <c r="BL89" s="349">
        <f t="shared" si="489"/>
        <v>1808.3333333333333</v>
      </c>
      <c r="BM89" s="349">
        <f t="shared" si="489"/>
        <v>1808.3333333333333</v>
      </c>
      <c r="BN89" s="349">
        <f t="shared" si="489"/>
        <v>1808.3333333333333</v>
      </c>
      <c r="BO89" s="349">
        <f t="shared" si="489"/>
        <v>1808.3333333333333</v>
      </c>
      <c r="BP89" s="349">
        <f t="shared" si="489"/>
        <v>1808.3333333333333</v>
      </c>
      <c r="BQ89" s="349">
        <f t="shared" ref="BQ89:CV89" si="490" xml:space="preserve"> BQ$16</f>
        <v>1808.3333333333333</v>
      </c>
      <c r="BR89" s="349">
        <f t="shared" si="490"/>
        <v>1808.3333333333333</v>
      </c>
      <c r="BS89" s="349">
        <f t="shared" si="490"/>
        <v>1808.3333333333333</v>
      </c>
      <c r="BT89" s="349">
        <f t="shared" si="490"/>
        <v>0</v>
      </c>
      <c r="BU89" s="349">
        <f t="shared" si="490"/>
        <v>0</v>
      </c>
      <c r="BV89" s="349">
        <f t="shared" si="490"/>
        <v>0</v>
      </c>
      <c r="BW89" s="349">
        <f t="shared" si="490"/>
        <v>0</v>
      </c>
      <c r="BX89" s="349">
        <f t="shared" si="490"/>
        <v>0</v>
      </c>
      <c r="BY89" s="349">
        <f t="shared" si="490"/>
        <v>0</v>
      </c>
      <c r="BZ89" s="349">
        <f t="shared" si="490"/>
        <v>0</v>
      </c>
      <c r="CA89" s="349">
        <f t="shared" si="490"/>
        <v>0</v>
      </c>
      <c r="CB89" s="349">
        <f t="shared" si="490"/>
        <v>0</v>
      </c>
      <c r="CC89" s="349">
        <f t="shared" si="490"/>
        <v>0</v>
      </c>
      <c r="CD89" s="349">
        <f t="shared" si="490"/>
        <v>0</v>
      </c>
      <c r="CE89" s="349">
        <f t="shared" si="490"/>
        <v>0</v>
      </c>
      <c r="CF89" s="349">
        <f t="shared" si="490"/>
        <v>0</v>
      </c>
      <c r="CG89" s="349">
        <f t="shared" si="490"/>
        <v>0</v>
      </c>
      <c r="CH89" s="349">
        <f t="shared" si="490"/>
        <v>0</v>
      </c>
      <c r="CI89" s="349">
        <f t="shared" si="490"/>
        <v>0</v>
      </c>
      <c r="CJ89" s="349">
        <f t="shared" si="490"/>
        <v>0</v>
      </c>
      <c r="CK89" s="349">
        <f t="shared" si="490"/>
        <v>0</v>
      </c>
      <c r="CL89" s="349">
        <f t="shared" si="490"/>
        <v>0</v>
      </c>
      <c r="CM89" s="349">
        <f t="shared" si="490"/>
        <v>0</v>
      </c>
      <c r="CN89" s="349">
        <f t="shared" si="490"/>
        <v>0</v>
      </c>
      <c r="CO89" s="349">
        <f t="shared" si="490"/>
        <v>0</v>
      </c>
      <c r="CP89" s="349">
        <f t="shared" si="490"/>
        <v>0</v>
      </c>
      <c r="CQ89" s="349">
        <f t="shared" si="490"/>
        <v>0</v>
      </c>
      <c r="CR89" s="349">
        <f t="shared" si="490"/>
        <v>0</v>
      </c>
      <c r="CS89" s="349">
        <f t="shared" si="490"/>
        <v>0</v>
      </c>
      <c r="CT89" s="349">
        <f t="shared" si="490"/>
        <v>0</v>
      </c>
      <c r="CU89" s="349">
        <f t="shared" si="490"/>
        <v>0</v>
      </c>
      <c r="CV89" s="349">
        <f t="shared" si="490"/>
        <v>0</v>
      </c>
      <c r="CW89" s="349">
        <f t="shared" ref="CW89:DJ89" si="491" xml:space="preserve"> CW$16</f>
        <v>0</v>
      </c>
      <c r="CX89" s="349">
        <f t="shared" si="491"/>
        <v>0</v>
      </c>
      <c r="CY89" s="349">
        <f t="shared" si="491"/>
        <v>0</v>
      </c>
      <c r="CZ89" s="349">
        <f t="shared" si="491"/>
        <v>0</v>
      </c>
      <c r="DA89" s="349">
        <f t="shared" si="491"/>
        <v>0</v>
      </c>
      <c r="DB89" s="349">
        <f t="shared" si="491"/>
        <v>0</v>
      </c>
      <c r="DC89" s="349">
        <f t="shared" si="491"/>
        <v>0</v>
      </c>
      <c r="DD89" s="349">
        <f t="shared" si="491"/>
        <v>0</v>
      </c>
      <c r="DE89" s="349">
        <f t="shared" si="491"/>
        <v>0</v>
      </c>
      <c r="DF89" s="349">
        <f t="shared" si="491"/>
        <v>0</v>
      </c>
      <c r="DG89" s="349">
        <f t="shared" si="491"/>
        <v>0</v>
      </c>
      <c r="DH89" s="349">
        <f t="shared" si="491"/>
        <v>0</v>
      </c>
      <c r="DI89" s="349">
        <f t="shared" si="491"/>
        <v>0</v>
      </c>
      <c r="DJ89" s="349">
        <f t="shared" si="491"/>
        <v>0</v>
      </c>
    </row>
    <row r="90" spans="1:114" x14ac:dyDescent="0.25">
      <c r="E90" s="349" t="str">
        <f t="shared" ref="E90:AJ90" si="492" xml:space="preserve"> E$83</f>
        <v>Finance cost POS</v>
      </c>
      <c r="F90" s="349">
        <f t="shared" si="492"/>
        <v>0</v>
      </c>
      <c r="G90" s="349" t="str">
        <f t="shared" si="492"/>
        <v>$ 000s</v>
      </c>
      <c r="H90" s="349">
        <f t="shared" si="492"/>
        <v>0</v>
      </c>
      <c r="I90" s="349">
        <f t="shared" si="492"/>
        <v>0</v>
      </c>
      <c r="J90" s="349">
        <f t="shared" si="492"/>
        <v>0</v>
      </c>
      <c r="K90" s="349">
        <f t="shared" si="492"/>
        <v>0</v>
      </c>
      <c r="L90" s="349">
        <f t="shared" si="492"/>
        <v>2010.2638888888887</v>
      </c>
      <c r="M90" s="349">
        <f t="shared" si="492"/>
        <v>1976.7594907407406</v>
      </c>
      <c r="N90" s="349">
        <f t="shared" si="492"/>
        <v>1901.0104166666667</v>
      </c>
      <c r="O90" s="349">
        <f t="shared" si="492"/>
        <v>1888.992534722222</v>
      </c>
      <c r="P90" s="349">
        <f t="shared" si="492"/>
        <v>1876.2462962962964</v>
      </c>
      <c r="Q90" s="349">
        <f t="shared" si="492"/>
        <v>1842.7418981481483</v>
      </c>
      <c r="R90" s="349">
        <f t="shared" si="492"/>
        <v>1789.5718750000001</v>
      </c>
      <c r="S90" s="349">
        <f t="shared" si="492"/>
        <v>1756.4316550925928</v>
      </c>
      <c r="T90" s="349">
        <f t="shared" si="492"/>
        <v>1742.2287037037042</v>
      </c>
      <c r="U90" s="349">
        <f t="shared" si="492"/>
        <v>1708.7243055555562</v>
      </c>
      <c r="V90" s="349">
        <f t="shared" si="492"/>
        <v>1638.8020833333342</v>
      </c>
      <c r="W90" s="349">
        <f t="shared" si="492"/>
        <v>1623.8707754629636</v>
      </c>
      <c r="X90" s="349">
        <f t="shared" si="492"/>
        <v>1608.2111111111119</v>
      </c>
      <c r="Y90" s="349">
        <f t="shared" si="492"/>
        <v>1574.7067129629638</v>
      </c>
      <c r="Z90" s="349">
        <f t="shared" si="492"/>
        <v>1507.6979166666679</v>
      </c>
      <c r="AA90" s="349">
        <f t="shared" si="492"/>
        <v>1491.3098958333344</v>
      </c>
      <c r="AB90" s="349">
        <f t="shared" si="492"/>
        <v>1474.1935185185198</v>
      </c>
      <c r="AC90" s="349">
        <f t="shared" si="492"/>
        <v>1440.6891203703717</v>
      </c>
      <c r="AD90" s="349">
        <f t="shared" si="492"/>
        <v>1376.5937500000016</v>
      </c>
      <c r="AE90" s="349">
        <f t="shared" si="492"/>
        <v>1358.7490162037052</v>
      </c>
      <c r="AF90" s="349">
        <f t="shared" si="492"/>
        <v>1340.1759259259275</v>
      </c>
      <c r="AG90" s="349">
        <f t="shared" si="492"/>
        <v>1306.6715277777794</v>
      </c>
      <c r="AH90" s="349">
        <f t="shared" si="492"/>
        <v>1577.8283564814831</v>
      </c>
      <c r="AI90" s="349">
        <f t="shared" si="492"/>
        <v>1536.7256365740757</v>
      </c>
      <c r="AJ90" s="349">
        <f t="shared" si="492"/>
        <v>1512.0583333333352</v>
      </c>
      <c r="AK90" s="349">
        <f t="shared" ref="AK90:BP90" si="493" xml:space="preserve"> AK$83</f>
        <v>1470.5039351851869</v>
      </c>
      <c r="AL90" s="349">
        <f t="shared" si="493"/>
        <v>1397.8854166666686</v>
      </c>
      <c r="AM90" s="349">
        <f t="shared" si="493"/>
        <v>1372.3147569444461</v>
      </c>
      <c r="AN90" s="349">
        <f t="shared" si="493"/>
        <v>1345.8407407407424</v>
      </c>
      <c r="AO90" s="349">
        <f t="shared" si="493"/>
        <v>1304.2863425925943</v>
      </c>
      <c r="AP90" s="349">
        <f t="shared" si="493"/>
        <v>1235.2812500000016</v>
      </c>
      <c r="AQ90" s="349">
        <f t="shared" si="493"/>
        <v>1207.9038773148163</v>
      </c>
      <c r="AR90" s="349">
        <f t="shared" si="493"/>
        <v>1179.6231481481495</v>
      </c>
      <c r="AS90" s="349">
        <f t="shared" si="493"/>
        <v>1138.0687500000015</v>
      </c>
      <c r="AT90" s="349">
        <f t="shared" si="493"/>
        <v>1072.6770833333348</v>
      </c>
      <c r="AU90" s="349">
        <f t="shared" si="493"/>
        <v>1043.4929976851865</v>
      </c>
      <c r="AV90" s="349">
        <f t="shared" si="493"/>
        <v>1013.4055555555568</v>
      </c>
      <c r="AW90" s="349">
        <f t="shared" si="493"/>
        <v>971.85115740740878</v>
      </c>
      <c r="AX90" s="349">
        <f t="shared" si="493"/>
        <v>920.18483796296425</v>
      </c>
      <c r="AY90" s="349">
        <f t="shared" si="493"/>
        <v>879.08211805555675</v>
      </c>
      <c r="AZ90" s="349">
        <f t="shared" si="493"/>
        <v>847.18796296296421</v>
      </c>
      <c r="BA90" s="349">
        <f t="shared" si="493"/>
        <v>805.63356481481594</v>
      </c>
      <c r="BB90" s="349">
        <f t="shared" si="493"/>
        <v>747.46875000000125</v>
      </c>
      <c r="BC90" s="349">
        <f t="shared" si="493"/>
        <v>714.67123842592707</v>
      </c>
      <c r="BD90" s="349">
        <f t="shared" si="493"/>
        <v>680.9703703703716</v>
      </c>
      <c r="BE90" s="349">
        <f t="shared" si="493"/>
        <v>639.41597222222344</v>
      </c>
      <c r="BF90" s="349">
        <f t="shared" si="493"/>
        <v>584.86458333333462</v>
      </c>
      <c r="BG90" s="349">
        <f t="shared" si="493"/>
        <v>550.26035879629751</v>
      </c>
      <c r="BH90" s="349">
        <f t="shared" si="493"/>
        <v>514.7527777777791</v>
      </c>
      <c r="BI90" s="349">
        <f t="shared" si="493"/>
        <v>473.19837962963101</v>
      </c>
      <c r="BJ90" s="349">
        <f t="shared" si="493"/>
        <v>422.26041666666805</v>
      </c>
      <c r="BK90" s="349">
        <f t="shared" si="493"/>
        <v>385.849479166668</v>
      </c>
      <c r="BL90" s="349">
        <f t="shared" si="493"/>
        <v>348.53518518518661</v>
      </c>
      <c r="BM90" s="349">
        <f t="shared" si="493"/>
        <v>306.98078703703845</v>
      </c>
      <c r="BN90" s="349">
        <f t="shared" si="493"/>
        <v>262.54131944444583</v>
      </c>
      <c r="BO90" s="349">
        <f t="shared" si="493"/>
        <v>221.43859953703839</v>
      </c>
      <c r="BP90" s="349">
        <f t="shared" si="493"/>
        <v>182.317592592594</v>
      </c>
      <c r="BQ90" s="349">
        <f t="shared" ref="BQ90:CV90" si="494" xml:space="preserve"> BQ$83</f>
        <v>140.76319444444584</v>
      </c>
      <c r="BR90" s="349">
        <f t="shared" si="494"/>
        <v>97.052083333334707</v>
      </c>
      <c r="BS90" s="349">
        <f t="shared" si="494"/>
        <v>57.027719907408809</v>
      </c>
      <c r="BT90" s="349">
        <f t="shared" si="494"/>
        <v>16.100000000001423</v>
      </c>
      <c r="BU90" s="349">
        <f t="shared" si="494"/>
        <v>8.0500000000014236</v>
      </c>
      <c r="BV90" s="349">
        <f t="shared" si="494"/>
        <v>1.3929479791841003E-12</v>
      </c>
      <c r="BW90" s="349">
        <f t="shared" si="494"/>
        <v>1.4084251789528123E-12</v>
      </c>
      <c r="BX90" s="349">
        <f t="shared" si="494"/>
        <v>1.4239023787215247E-12</v>
      </c>
      <c r="BY90" s="349">
        <f t="shared" si="494"/>
        <v>1.4239023787215247E-12</v>
      </c>
      <c r="BZ90" s="349">
        <f t="shared" si="494"/>
        <v>1.3929479791841003E-12</v>
      </c>
      <c r="CA90" s="349">
        <f t="shared" si="494"/>
        <v>1.4084251789528123E-12</v>
      </c>
      <c r="CB90" s="349">
        <f t="shared" si="494"/>
        <v>1.4239023787215247E-12</v>
      </c>
      <c r="CC90" s="349">
        <f t="shared" si="494"/>
        <v>1.4239023787215247E-12</v>
      </c>
      <c r="CD90" s="349">
        <f t="shared" si="494"/>
        <v>1.4084251789528123E-12</v>
      </c>
      <c r="CE90" s="349">
        <f t="shared" si="494"/>
        <v>1.4084251789528123E-12</v>
      </c>
      <c r="CF90" s="349">
        <f t="shared" si="494"/>
        <v>1.4239023787215247E-12</v>
      </c>
      <c r="CG90" s="349">
        <f t="shared" si="494"/>
        <v>1.4239023787215247E-12</v>
      </c>
      <c r="CH90" s="349">
        <f t="shared" si="494"/>
        <v>1.3929479791841003E-12</v>
      </c>
      <c r="CI90" s="349">
        <f t="shared" si="494"/>
        <v>1.4084251789528123E-12</v>
      </c>
      <c r="CJ90" s="349">
        <f t="shared" si="494"/>
        <v>1.4239023787215247E-12</v>
      </c>
      <c r="CK90" s="349">
        <f t="shared" si="494"/>
        <v>1.4239023787215247E-12</v>
      </c>
      <c r="CL90" s="349">
        <f t="shared" si="494"/>
        <v>1.3929479791841003E-12</v>
      </c>
      <c r="CM90" s="349">
        <f t="shared" si="494"/>
        <v>1.4084251789528123E-12</v>
      </c>
      <c r="CN90" s="349">
        <f t="shared" si="494"/>
        <v>1.4239023787215247E-12</v>
      </c>
      <c r="CO90" s="349">
        <f t="shared" si="494"/>
        <v>1.4239023787215247E-12</v>
      </c>
      <c r="CP90" s="349">
        <f t="shared" si="494"/>
        <v>1.3929479791841003E-12</v>
      </c>
      <c r="CQ90" s="349">
        <f t="shared" si="494"/>
        <v>1.4084251789528123E-12</v>
      </c>
      <c r="CR90" s="349">
        <f t="shared" si="494"/>
        <v>1.4239023787215247E-12</v>
      </c>
      <c r="CS90" s="349">
        <f t="shared" si="494"/>
        <v>1.4239023787215247E-12</v>
      </c>
      <c r="CT90" s="349">
        <f t="shared" si="494"/>
        <v>1.4084251789528123E-12</v>
      </c>
      <c r="CU90" s="349">
        <f t="shared" si="494"/>
        <v>1.4084251789528123E-12</v>
      </c>
      <c r="CV90" s="349">
        <f t="shared" si="494"/>
        <v>1.4239023787215247E-12</v>
      </c>
      <c r="CW90" s="349">
        <f t="shared" ref="CW90:DJ90" si="495" xml:space="preserve"> CW$83</f>
        <v>1.4239023787215247E-12</v>
      </c>
      <c r="CX90" s="349">
        <f t="shared" si="495"/>
        <v>1.3929479791841003E-12</v>
      </c>
      <c r="CY90" s="349">
        <f t="shared" si="495"/>
        <v>1.4084251789528123E-12</v>
      </c>
      <c r="CZ90" s="349">
        <f t="shared" si="495"/>
        <v>1.4239023787215247E-12</v>
      </c>
      <c r="DA90" s="349">
        <f t="shared" si="495"/>
        <v>1.4239023787215247E-12</v>
      </c>
      <c r="DB90" s="349">
        <f t="shared" si="495"/>
        <v>1.3929479791841003E-12</v>
      </c>
      <c r="DC90" s="349">
        <f t="shared" si="495"/>
        <v>1.4084251789528123E-12</v>
      </c>
      <c r="DD90" s="349">
        <f t="shared" si="495"/>
        <v>1.4239023787215247E-12</v>
      </c>
      <c r="DE90" s="349">
        <f t="shared" si="495"/>
        <v>1.4239023787215247E-12</v>
      </c>
      <c r="DF90" s="349">
        <f t="shared" si="495"/>
        <v>1.3929479791841003E-12</v>
      </c>
      <c r="DG90" s="349">
        <f t="shared" si="495"/>
        <v>1.4084251789528123E-12</v>
      </c>
      <c r="DH90" s="349">
        <f t="shared" si="495"/>
        <v>1.4239023787215247E-12</v>
      </c>
      <c r="DI90" s="349">
        <f t="shared" si="495"/>
        <v>1.4239023787215247E-12</v>
      </c>
      <c r="DJ90" s="349">
        <f t="shared" si="495"/>
        <v>1.4084251789528123E-12</v>
      </c>
    </row>
    <row r="91" spans="1:114" s="363" customFormat="1" x14ac:dyDescent="0.25">
      <c r="A91" s="361"/>
      <c r="B91" s="361"/>
      <c r="C91" s="362"/>
      <c r="E91" s="372" t="s">
        <v>375</v>
      </c>
      <c r="F91" s="372"/>
      <c r="G91" s="372" t="str">
        <f>smu</f>
        <v>$ 000s</v>
      </c>
      <c r="H91" s="372">
        <f xml:space="preserve"> SUM(J91:DJ91)</f>
        <v>187920.99704861114</v>
      </c>
      <c r="I91" s="372"/>
      <c r="J91" s="372">
        <f t="shared" ref="J91:AO91" si="496">SUM(J88:J90)</f>
        <v>0</v>
      </c>
      <c r="K91" s="372">
        <f t="shared" si="496"/>
        <v>0</v>
      </c>
      <c r="L91" s="372">
        <f t="shared" si="496"/>
        <v>3818.5972222222217</v>
      </c>
      <c r="M91" s="372">
        <f t="shared" si="496"/>
        <v>3785.0928240740741</v>
      </c>
      <c r="N91" s="372">
        <f t="shared" si="496"/>
        <v>3709.34375</v>
      </c>
      <c r="O91" s="372">
        <f t="shared" si="496"/>
        <v>3697.3258680555555</v>
      </c>
      <c r="P91" s="372">
        <f t="shared" si="496"/>
        <v>3684.5796296296294</v>
      </c>
      <c r="Q91" s="372">
        <f t="shared" si="496"/>
        <v>3651.0752314814818</v>
      </c>
      <c r="R91" s="372">
        <f t="shared" si="496"/>
        <v>3597.9052083333336</v>
      </c>
      <c r="S91" s="372">
        <f t="shared" si="496"/>
        <v>3564.7649884259263</v>
      </c>
      <c r="T91" s="372">
        <f t="shared" si="496"/>
        <v>3550.5620370370375</v>
      </c>
      <c r="U91" s="372">
        <f t="shared" si="496"/>
        <v>3517.0576388888894</v>
      </c>
      <c r="V91" s="372">
        <f t="shared" si="496"/>
        <v>3447.1354166666674</v>
      </c>
      <c r="W91" s="372">
        <f t="shared" si="496"/>
        <v>3432.2041087962971</v>
      </c>
      <c r="X91" s="372">
        <f t="shared" si="496"/>
        <v>3416.5444444444452</v>
      </c>
      <c r="Y91" s="372">
        <f t="shared" si="496"/>
        <v>3383.0400462962971</v>
      </c>
      <c r="Z91" s="372">
        <f t="shared" si="496"/>
        <v>3316.0312500000009</v>
      </c>
      <c r="AA91" s="372">
        <f t="shared" si="496"/>
        <v>3299.6432291666679</v>
      </c>
      <c r="AB91" s="372">
        <f t="shared" si="496"/>
        <v>3282.5268518518533</v>
      </c>
      <c r="AC91" s="372">
        <f t="shared" si="496"/>
        <v>3249.0224537037047</v>
      </c>
      <c r="AD91" s="372">
        <f t="shared" si="496"/>
        <v>3184.9270833333348</v>
      </c>
      <c r="AE91" s="372">
        <f t="shared" si="496"/>
        <v>3167.0823495370387</v>
      </c>
      <c r="AF91" s="372">
        <f t="shared" si="496"/>
        <v>3148.5092592592609</v>
      </c>
      <c r="AG91" s="372">
        <f t="shared" si="496"/>
        <v>3115.0048611111124</v>
      </c>
      <c r="AH91" s="372">
        <f t="shared" si="496"/>
        <v>3686.1616898148159</v>
      </c>
      <c r="AI91" s="372">
        <f t="shared" si="496"/>
        <v>3645.0589699074089</v>
      </c>
      <c r="AJ91" s="372">
        <f t="shared" si="496"/>
        <v>3620.3916666666682</v>
      </c>
      <c r="AK91" s="372">
        <f t="shared" si="496"/>
        <v>3578.83726851852</v>
      </c>
      <c r="AL91" s="372">
        <f t="shared" si="496"/>
        <v>3506.2187500000018</v>
      </c>
      <c r="AM91" s="372">
        <f t="shared" si="496"/>
        <v>3480.6480902777794</v>
      </c>
      <c r="AN91" s="372">
        <f t="shared" si="496"/>
        <v>3454.1740740740752</v>
      </c>
      <c r="AO91" s="372">
        <f t="shared" si="496"/>
        <v>3412.6196759259274</v>
      </c>
      <c r="AP91" s="372">
        <f t="shared" ref="AP91:BU91" si="497">SUM(AP88:AP90)</f>
        <v>3343.6145833333348</v>
      </c>
      <c r="AQ91" s="372">
        <f t="shared" si="497"/>
        <v>3316.2372106481494</v>
      </c>
      <c r="AR91" s="372">
        <f t="shared" si="497"/>
        <v>3287.9564814814826</v>
      </c>
      <c r="AS91" s="372">
        <f t="shared" si="497"/>
        <v>3246.4020833333343</v>
      </c>
      <c r="AT91" s="372">
        <f t="shared" si="497"/>
        <v>3181.0104166666679</v>
      </c>
      <c r="AU91" s="372">
        <f t="shared" si="497"/>
        <v>3151.8263310185193</v>
      </c>
      <c r="AV91" s="372">
        <f t="shared" si="497"/>
        <v>3121.73888888889</v>
      </c>
      <c r="AW91" s="372">
        <f t="shared" si="497"/>
        <v>3080.1844907407417</v>
      </c>
      <c r="AX91" s="372">
        <f t="shared" si="497"/>
        <v>3028.5181712962972</v>
      </c>
      <c r="AY91" s="372">
        <f t="shared" si="497"/>
        <v>2987.4154513888898</v>
      </c>
      <c r="AZ91" s="372">
        <f t="shared" si="497"/>
        <v>2955.5212962962974</v>
      </c>
      <c r="BA91" s="372">
        <f t="shared" si="497"/>
        <v>2913.9668981481491</v>
      </c>
      <c r="BB91" s="372">
        <f t="shared" si="497"/>
        <v>2855.8020833333344</v>
      </c>
      <c r="BC91" s="372">
        <f t="shared" si="497"/>
        <v>2823.0045717592602</v>
      </c>
      <c r="BD91" s="372">
        <f t="shared" si="497"/>
        <v>2789.3037037037047</v>
      </c>
      <c r="BE91" s="372">
        <f t="shared" si="497"/>
        <v>2747.7493055555565</v>
      </c>
      <c r="BF91" s="372">
        <f t="shared" si="497"/>
        <v>2693.1979166666679</v>
      </c>
      <c r="BG91" s="372">
        <f t="shared" si="497"/>
        <v>2658.5936921296307</v>
      </c>
      <c r="BH91" s="372">
        <f t="shared" si="497"/>
        <v>2623.0861111111121</v>
      </c>
      <c r="BI91" s="372">
        <f t="shared" si="497"/>
        <v>2581.5317129629639</v>
      </c>
      <c r="BJ91" s="372">
        <f t="shared" si="497"/>
        <v>2530.5937500000009</v>
      </c>
      <c r="BK91" s="372">
        <f t="shared" si="497"/>
        <v>2494.1828125000011</v>
      </c>
      <c r="BL91" s="372">
        <f t="shared" si="497"/>
        <v>2456.8685185185195</v>
      </c>
      <c r="BM91" s="372">
        <f t="shared" si="497"/>
        <v>2415.3141203703717</v>
      </c>
      <c r="BN91" s="372">
        <f t="shared" si="497"/>
        <v>2370.8746527777789</v>
      </c>
      <c r="BO91" s="372">
        <f t="shared" si="497"/>
        <v>2329.7719328703715</v>
      </c>
      <c r="BP91" s="372">
        <f t="shared" si="497"/>
        <v>2290.6509259259269</v>
      </c>
      <c r="BQ91" s="372">
        <f t="shared" si="497"/>
        <v>2249.0965277777786</v>
      </c>
      <c r="BR91" s="372">
        <f t="shared" si="497"/>
        <v>2205.3854166666679</v>
      </c>
      <c r="BS91" s="372">
        <f t="shared" si="497"/>
        <v>2165.361053240742</v>
      </c>
      <c r="BT91" s="372">
        <f t="shared" si="497"/>
        <v>316.10000000000144</v>
      </c>
      <c r="BU91" s="372">
        <f t="shared" si="497"/>
        <v>308.05000000000143</v>
      </c>
      <c r="BV91" s="372">
        <f t="shared" ref="BV91:DA91" si="498">SUM(BV88:BV90)</f>
        <v>1.3929479791841003E-12</v>
      </c>
      <c r="BW91" s="372">
        <f t="shared" si="498"/>
        <v>1.4084251789528123E-12</v>
      </c>
      <c r="BX91" s="372">
        <f t="shared" si="498"/>
        <v>1.4239023787215247E-12</v>
      </c>
      <c r="BY91" s="372">
        <f t="shared" si="498"/>
        <v>1.4239023787215247E-12</v>
      </c>
      <c r="BZ91" s="372">
        <f t="shared" si="498"/>
        <v>1.3929479791841003E-12</v>
      </c>
      <c r="CA91" s="372">
        <f t="shared" si="498"/>
        <v>1.4084251789528123E-12</v>
      </c>
      <c r="CB91" s="372">
        <f t="shared" si="498"/>
        <v>1.4239023787215247E-12</v>
      </c>
      <c r="CC91" s="372">
        <f t="shared" si="498"/>
        <v>1.4239023787215247E-12</v>
      </c>
      <c r="CD91" s="372">
        <f t="shared" si="498"/>
        <v>1.4084251789528123E-12</v>
      </c>
      <c r="CE91" s="372">
        <f t="shared" si="498"/>
        <v>1.4084251789528123E-12</v>
      </c>
      <c r="CF91" s="372">
        <f t="shared" si="498"/>
        <v>1.4239023787215247E-12</v>
      </c>
      <c r="CG91" s="372">
        <f t="shared" si="498"/>
        <v>1.4239023787215247E-12</v>
      </c>
      <c r="CH91" s="372">
        <f t="shared" si="498"/>
        <v>1.3929479791841003E-12</v>
      </c>
      <c r="CI91" s="372">
        <f t="shared" si="498"/>
        <v>1.4084251789528123E-12</v>
      </c>
      <c r="CJ91" s="372">
        <f t="shared" si="498"/>
        <v>1.4239023787215247E-12</v>
      </c>
      <c r="CK91" s="372">
        <f t="shared" si="498"/>
        <v>1.4239023787215247E-12</v>
      </c>
      <c r="CL91" s="372">
        <f t="shared" si="498"/>
        <v>1.3929479791841003E-12</v>
      </c>
      <c r="CM91" s="372">
        <f t="shared" si="498"/>
        <v>1.4084251789528123E-12</v>
      </c>
      <c r="CN91" s="372">
        <f t="shared" si="498"/>
        <v>1.4239023787215247E-12</v>
      </c>
      <c r="CO91" s="372">
        <f t="shared" si="498"/>
        <v>1.4239023787215247E-12</v>
      </c>
      <c r="CP91" s="372">
        <f t="shared" si="498"/>
        <v>1.3929479791841003E-12</v>
      </c>
      <c r="CQ91" s="372">
        <f t="shared" si="498"/>
        <v>1.4084251789528123E-12</v>
      </c>
      <c r="CR91" s="372">
        <f t="shared" si="498"/>
        <v>1.4239023787215247E-12</v>
      </c>
      <c r="CS91" s="372">
        <f t="shared" si="498"/>
        <v>1.4239023787215247E-12</v>
      </c>
      <c r="CT91" s="372">
        <f t="shared" si="498"/>
        <v>1.4084251789528123E-12</v>
      </c>
      <c r="CU91" s="372">
        <f t="shared" si="498"/>
        <v>1.4084251789528123E-12</v>
      </c>
      <c r="CV91" s="372">
        <f t="shared" si="498"/>
        <v>1.4239023787215247E-12</v>
      </c>
      <c r="CW91" s="372">
        <f t="shared" si="498"/>
        <v>1.4239023787215247E-12</v>
      </c>
      <c r="CX91" s="372">
        <f t="shared" si="498"/>
        <v>1.3929479791841003E-12</v>
      </c>
      <c r="CY91" s="372">
        <f t="shared" si="498"/>
        <v>1.4084251789528123E-12</v>
      </c>
      <c r="CZ91" s="372">
        <f t="shared" si="498"/>
        <v>1.4239023787215247E-12</v>
      </c>
      <c r="DA91" s="372">
        <f t="shared" si="498"/>
        <v>1.4239023787215247E-12</v>
      </c>
      <c r="DB91" s="372">
        <f t="shared" ref="DB91:EG91" si="499">SUM(DB88:DB90)</f>
        <v>1.3929479791841003E-12</v>
      </c>
      <c r="DC91" s="372">
        <f t="shared" si="499"/>
        <v>1.4084251789528123E-12</v>
      </c>
      <c r="DD91" s="372">
        <f t="shared" si="499"/>
        <v>1.4239023787215247E-12</v>
      </c>
      <c r="DE91" s="372">
        <f t="shared" si="499"/>
        <v>1.4239023787215247E-12</v>
      </c>
      <c r="DF91" s="372">
        <f t="shared" si="499"/>
        <v>1.3929479791841003E-12</v>
      </c>
      <c r="DG91" s="372">
        <f t="shared" si="499"/>
        <v>1.4084251789528123E-12</v>
      </c>
      <c r="DH91" s="372">
        <f t="shared" si="499"/>
        <v>1.4239023787215247E-12</v>
      </c>
      <c r="DI91" s="372">
        <f t="shared" si="499"/>
        <v>1.4239023787215247E-12</v>
      </c>
      <c r="DJ91" s="372">
        <f t="shared" si="499"/>
        <v>1.4084251789528123E-12</v>
      </c>
    </row>
  </sheetData>
  <conditionalFormatting sqref="J3:DJ3">
    <cfRule type="cellIs" dxfId="93" priority="7" stopIfTrue="1" operator="equal">
      <formula>"Pre-fcst"</formula>
    </cfRule>
    <cfRule type="cellIs" dxfId="92" priority="8" stopIfTrue="1" operator="equal">
      <formula>"Forecast"</formula>
    </cfRule>
  </conditionalFormatting>
  <conditionalFormatting sqref="F2">
    <cfRule type="cellIs" dxfId="89" priority="1" stopIfTrue="1" operator="notEqual">
      <formula>0</formula>
    </cfRule>
    <cfRule type="cellIs" dxfId="88" priority="2" stopIfTrue="1" operator="equal">
      <formula>""</formula>
    </cfRule>
  </conditionalFormatting>
  <printOptions verticalCentered="1" heading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&amp;L&amp;"Arial,Bold"&amp;14F1F9 Training Model&amp;C&amp;"Arial,Bold"&amp;14Sheet: &amp;A&amp;R&amp;"Arial,Bold"&amp;14CONFIDENTIAL</oddHeader>
    <oddFooter>&amp;L&amp;F ( Printed on &amp;D at &amp;T )&amp;RPage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1C37F-AD6F-4085-9265-D82C71860789}">
  <sheetPr>
    <tabColor theme="9" tint="-0.249977111117893"/>
    <outlinePr summaryBelow="0" summaryRight="0"/>
  </sheetPr>
  <dimension ref="A1:DJ89"/>
  <sheetViews>
    <sheetView defaultGridColor="0" colorId="22" zoomScale="80" workbookViewId="0">
      <pane xSplit="9" ySplit="5" topLeftCell="J68" activePane="bottomRight" state="frozen"/>
      <selection activeCell="G5" sqref="G5"/>
      <selection pane="topRight" activeCell="G5" sqref="G5"/>
      <selection pane="bottomLeft" activeCell="G5" sqref="G5"/>
      <selection pane="bottomRight" activeCell="G37" sqref="G37"/>
    </sheetView>
  </sheetViews>
  <sheetFormatPr defaultColWidth="0" defaultRowHeight="13.2" x14ac:dyDescent="0.25"/>
  <cols>
    <col min="1" max="2" width="1.21875" style="2" customWidth="1"/>
    <col min="3" max="3" width="1.21875" style="3" customWidth="1"/>
    <col min="4" max="4" width="1.21875" style="5" customWidth="1"/>
    <col min="5" max="5" width="40.77734375" style="64" customWidth="1"/>
    <col min="6" max="6" width="12.77734375" style="64" customWidth="1"/>
    <col min="7" max="8" width="11.77734375" style="64" customWidth="1"/>
    <col min="9" max="9" width="2.77734375" style="64" customWidth="1"/>
    <col min="10" max="114" width="11.77734375" style="64" customWidth="1"/>
    <col min="115" max="16384" width="11.77734375" style="12" hidden="1"/>
  </cols>
  <sheetData>
    <row r="1" spans="1:114" s="127" customFormat="1" ht="25.8" x14ac:dyDescent="0.25">
      <c r="A1" s="1" t="str">
        <f ca="1" xml:space="preserve"> RIGHT(CELL("filename", A1), LEN(CELL("filename", A1)) - SEARCH("]", CELL("filename", A1)))</f>
        <v>Equity</v>
      </c>
      <c r="B1" s="2"/>
      <c r="C1" s="3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</row>
    <row r="2" spans="1:114" s="18" customFormat="1" ht="14.4" x14ac:dyDescent="0.25">
      <c r="A2" s="7"/>
      <c r="B2" s="7"/>
      <c r="C2" s="99"/>
      <c r="D2" s="7"/>
      <c r="E2" s="16" t="str">
        <f xml:space="preserve"> Time!E$18</f>
        <v xml:space="preserve">Model period ending </v>
      </c>
      <c r="F2" s="501">
        <f xml:space="preserve"> check!F$15</f>
        <v>0</v>
      </c>
      <c r="G2" s="502" t="s">
        <v>406</v>
      </c>
      <c r="H2" s="54"/>
      <c r="I2" s="13"/>
      <c r="J2" s="13">
        <f xml:space="preserve"> Time!J$18</f>
        <v>44651</v>
      </c>
      <c r="K2" s="13">
        <f xml:space="preserve"> Time!K$18</f>
        <v>44742</v>
      </c>
      <c r="L2" s="13">
        <f xml:space="preserve"> Time!L$18</f>
        <v>44834</v>
      </c>
      <c r="M2" s="13">
        <f xml:space="preserve"> Time!M$18</f>
        <v>44926</v>
      </c>
      <c r="N2" s="13">
        <f xml:space="preserve"> Time!N$18</f>
        <v>45016</v>
      </c>
      <c r="O2" s="13">
        <f xml:space="preserve"> Time!O$18</f>
        <v>45107</v>
      </c>
      <c r="P2" s="13">
        <f xml:space="preserve"> Time!P$18</f>
        <v>45199</v>
      </c>
      <c r="Q2" s="13">
        <f xml:space="preserve"> Time!Q$18</f>
        <v>45291</v>
      </c>
      <c r="R2" s="13">
        <f xml:space="preserve"> Time!R$18</f>
        <v>45382</v>
      </c>
      <c r="S2" s="13">
        <f xml:space="preserve"> Time!S$18</f>
        <v>45473</v>
      </c>
      <c r="T2" s="13">
        <f xml:space="preserve"> Time!T$18</f>
        <v>45565</v>
      </c>
      <c r="U2" s="13">
        <f xml:space="preserve"> Time!U$18</f>
        <v>45657</v>
      </c>
      <c r="V2" s="13">
        <f xml:space="preserve"> Time!V$18</f>
        <v>45747</v>
      </c>
      <c r="W2" s="13">
        <f xml:space="preserve"> Time!W$18</f>
        <v>45838</v>
      </c>
      <c r="X2" s="13">
        <f xml:space="preserve"> Time!X$18</f>
        <v>45930</v>
      </c>
      <c r="Y2" s="13">
        <f xml:space="preserve"> Time!Y$18</f>
        <v>46022</v>
      </c>
      <c r="Z2" s="13">
        <f xml:space="preserve"> Time!Z$18</f>
        <v>46112</v>
      </c>
      <c r="AA2" s="13">
        <f xml:space="preserve"> Time!AA$18</f>
        <v>46203</v>
      </c>
      <c r="AB2" s="13">
        <f xml:space="preserve"> Time!AB$18</f>
        <v>46295</v>
      </c>
      <c r="AC2" s="13">
        <f xml:space="preserve"> Time!AC$18</f>
        <v>46387</v>
      </c>
      <c r="AD2" s="13">
        <f xml:space="preserve"> Time!AD$18</f>
        <v>46477</v>
      </c>
      <c r="AE2" s="13">
        <f xml:space="preserve"> Time!AE$18</f>
        <v>46568</v>
      </c>
      <c r="AF2" s="13">
        <f xml:space="preserve"> Time!AF$18</f>
        <v>46660</v>
      </c>
      <c r="AG2" s="13">
        <f xml:space="preserve"> Time!AG$18</f>
        <v>46752</v>
      </c>
      <c r="AH2" s="13">
        <f xml:space="preserve"> Time!AH$18</f>
        <v>46843</v>
      </c>
      <c r="AI2" s="13">
        <f xml:space="preserve"> Time!AI$18</f>
        <v>46934</v>
      </c>
      <c r="AJ2" s="13">
        <f xml:space="preserve"> Time!AJ$18</f>
        <v>47026</v>
      </c>
      <c r="AK2" s="13">
        <f xml:space="preserve"> Time!AK$18</f>
        <v>47118</v>
      </c>
      <c r="AL2" s="13">
        <f xml:space="preserve"> Time!AL$18</f>
        <v>47208</v>
      </c>
      <c r="AM2" s="13">
        <f xml:space="preserve"> Time!AM$18</f>
        <v>47299</v>
      </c>
      <c r="AN2" s="13">
        <f xml:space="preserve"> Time!AN$18</f>
        <v>47391</v>
      </c>
      <c r="AO2" s="13">
        <f xml:space="preserve"> Time!AO$18</f>
        <v>47483</v>
      </c>
      <c r="AP2" s="13">
        <f xml:space="preserve"> Time!AP$18</f>
        <v>47573</v>
      </c>
      <c r="AQ2" s="13">
        <f xml:space="preserve"> Time!AQ$18</f>
        <v>47664</v>
      </c>
      <c r="AR2" s="13">
        <f xml:space="preserve"> Time!AR$18</f>
        <v>47756</v>
      </c>
      <c r="AS2" s="13">
        <f xml:space="preserve"> Time!AS$18</f>
        <v>47848</v>
      </c>
      <c r="AT2" s="13">
        <f xml:space="preserve"> Time!AT$18</f>
        <v>47938</v>
      </c>
      <c r="AU2" s="13">
        <f xml:space="preserve"> Time!AU$18</f>
        <v>48029</v>
      </c>
      <c r="AV2" s="13">
        <f xml:space="preserve"> Time!AV$18</f>
        <v>48121</v>
      </c>
      <c r="AW2" s="13">
        <f xml:space="preserve"> Time!AW$18</f>
        <v>48213</v>
      </c>
      <c r="AX2" s="13">
        <f xml:space="preserve"> Time!AX$18</f>
        <v>48304</v>
      </c>
      <c r="AY2" s="13">
        <f xml:space="preserve"> Time!AY$18</f>
        <v>48395</v>
      </c>
      <c r="AZ2" s="13">
        <f xml:space="preserve"> Time!AZ$18</f>
        <v>48487</v>
      </c>
      <c r="BA2" s="13">
        <f xml:space="preserve"> Time!BA$18</f>
        <v>48579</v>
      </c>
      <c r="BB2" s="13">
        <f xml:space="preserve"> Time!BB$18</f>
        <v>48669</v>
      </c>
      <c r="BC2" s="13">
        <f xml:space="preserve"> Time!BC$18</f>
        <v>48760</v>
      </c>
      <c r="BD2" s="13">
        <f xml:space="preserve"> Time!BD$18</f>
        <v>48852</v>
      </c>
      <c r="BE2" s="13">
        <f xml:space="preserve"> Time!BE$18</f>
        <v>48944</v>
      </c>
      <c r="BF2" s="13">
        <f xml:space="preserve"> Time!BF$18</f>
        <v>49034</v>
      </c>
      <c r="BG2" s="13">
        <f xml:space="preserve"> Time!BG$18</f>
        <v>49125</v>
      </c>
      <c r="BH2" s="13">
        <f xml:space="preserve"> Time!BH$18</f>
        <v>49217</v>
      </c>
      <c r="BI2" s="13">
        <f xml:space="preserve"> Time!BI$18</f>
        <v>49309</v>
      </c>
      <c r="BJ2" s="13">
        <f xml:space="preserve"> Time!BJ$18</f>
        <v>49399</v>
      </c>
      <c r="BK2" s="13">
        <f xml:space="preserve"> Time!BK$18</f>
        <v>49490</v>
      </c>
      <c r="BL2" s="13">
        <f xml:space="preserve"> Time!BL$18</f>
        <v>49582</v>
      </c>
      <c r="BM2" s="13">
        <f xml:space="preserve"> Time!BM$18</f>
        <v>49674</v>
      </c>
      <c r="BN2" s="13">
        <f xml:space="preserve"> Time!BN$18</f>
        <v>49765</v>
      </c>
      <c r="BO2" s="13">
        <f xml:space="preserve"> Time!BO$18</f>
        <v>49856</v>
      </c>
      <c r="BP2" s="13">
        <f xml:space="preserve"> Time!BP$18</f>
        <v>49948</v>
      </c>
      <c r="BQ2" s="13">
        <f xml:space="preserve"> Time!BQ$18</f>
        <v>50040</v>
      </c>
      <c r="BR2" s="13">
        <f xml:space="preserve"> Time!BR$18</f>
        <v>50130</v>
      </c>
      <c r="BS2" s="13">
        <f xml:space="preserve"> Time!BS$18</f>
        <v>50221</v>
      </c>
      <c r="BT2" s="13">
        <f xml:space="preserve"> Time!BT$18</f>
        <v>50313</v>
      </c>
      <c r="BU2" s="13">
        <f xml:space="preserve"> Time!BU$18</f>
        <v>50405</v>
      </c>
      <c r="BV2" s="13">
        <f xml:space="preserve"> Time!BV$18</f>
        <v>50495</v>
      </c>
      <c r="BW2" s="13">
        <f xml:space="preserve"> Time!BW$18</f>
        <v>50586</v>
      </c>
      <c r="BX2" s="13">
        <f xml:space="preserve"> Time!BX$18</f>
        <v>50678</v>
      </c>
      <c r="BY2" s="13">
        <f xml:space="preserve"> Time!BY$18</f>
        <v>50770</v>
      </c>
      <c r="BZ2" s="13">
        <f xml:space="preserve"> Time!BZ$18</f>
        <v>50860</v>
      </c>
      <c r="CA2" s="13">
        <f xml:space="preserve"> Time!CA$18</f>
        <v>50951</v>
      </c>
      <c r="CB2" s="13">
        <f xml:space="preserve"> Time!CB$18</f>
        <v>51043</v>
      </c>
      <c r="CC2" s="13">
        <f xml:space="preserve"> Time!CC$18</f>
        <v>51135</v>
      </c>
      <c r="CD2" s="13">
        <f xml:space="preserve"> Time!CD$18</f>
        <v>51226</v>
      </c>
      <c r="CE2" s="13">
        <f xml:space="preserve"> Time!CE$18</f>
        <v>51317</v>
      </c>
      <c r="CF2" s="13">
        <f xml:space="preserve"> Time!CF$18</f>
        <v>51409</v>
      </c>
      <c r="CG2" s="13">
        <f xml:space="preserve"> Time!CG$18</f>
        <v>51501</v>
      </c>
      <c r="CH2" s="13">
        <f xml:space="preserve"> Time!CH$18</f>
        <v>51591</v>
      </c>
      <c r="CI2" s="13">
        <f xml:space="preserve"> Time!CI$18</f>
        <v>51682</v>
      </c>
      <c r="CJ2" s="13">
        <f xml:space="preserve"> Time!CJ$18</f>
        <v>51774</v>
      </c>
      <c r="CK2" s="13">
        <f xml:space="preserve"> Time!CK$18</f>
        <v>51866</v>
      </c>
      <c r="CL2" s="13">
        <f xml:space="preserve"> Time!CL$18</f>
        <v>51956</v>
      </c>
      <c r="CM2" s="13">
        <f xml:space="preserve"> Time!CM$18</f>
        <v>52047</v>
      </c>
      <c r="CN2" s="13">
        <f xml:space="preserve"> Time!CN$18</f>
        <v>52139</v>
      </c>
      <c r="CO2" s="13">
        <f xml:space="preserve"> Time!CO$18</f>
        <v>52231</v>
      </c>
      <c r="CP2" s="13">
        <f xml:space="preserve"> Time!CP$18</f>
        <v>52321</v>
      </c>
      <c r="CQ2" s="13">
        <f xml:space="preserve"> Time!CQ$18</f>
        <v>52412</v>
      </c>
      <c r="CR2" s="13">
        <f xml:space="preserve"> Time!CR$18</f>
        <v>52504</v>
      </c>
      <c r="CS2" s="13">
        <f xml:space="preserve"> Time!CS$18</f>
        <v>52596</v>
      </c>
      <c r="CT2" s="13">
        <f xml:space="preserve"> Time!CT$18</f>
        <v>52687</v>
      </c>
      <c r="CU2" s="13">
        <f xml:space="preserve"> Time!CU$18</f>
        <v>52778</v>
      </c>
      <c r="CV2" s="13">
        <f xml:space="preserve"> Time!CV$18</f>
        <v>52870</v>
      </c>
      <c r="CW2" s="13">
        <f xml:space="preserve"> Time!CW$18</f>
        <v>52962</v>
      </c>
      <c r="CX2" s="13">
        <f xml:space="preserve"> Time!CX$18</f>
        <v>53052</v>
      </c>
      <c r="CY2" s="13">
        <f xml:space="preserve"> Time!CY$18</f>
        <v>53143</v>
      </c>
      <c r="CZ2" s="13">
        <f xml:space="preserve"> Time!CZ$18</f>
        <v>53235</v>
      </c>
      <c r="DA2" s="13">
        <f xml:space="preserve"> Time!DA$18</f>
        <v>53327</v>
      </c>
      <c r="DB2" s="13">
        <f xml:space="preserve"> Time!DB$18</f>
        <v>53417</v>
      </c>
      <c r="DC2" s="13">
        <f xml:space="preserve"> Time!DC$18</f>
        <v>53508</v>
      </c>
      <c r="DD2" s="13">
        <f xml:space="preserve"> Time!DD$18</f>
        <v>53600</v>
      </c>
      <c r="DE2" s="13">
        <f xml:space="preserve"> Time!DE$18</f>
        <v>53692</v>
      </c>
      <c r="DF2" s="13">
        <f xml:space="preserve"> Time!DF$18</f>
        <v>53782</v>
      </c>
      <c r="DG2" s="13">
        <f xml:space="preserve"> Time!DG$18</f>
        <v>53873</v>
      </c>
      <c r="DH2" s="13">
        <f xml:space="preserve"> Time!DH$18</f>
        <v>53965</v>
      </c>
      <c r="DI2" s="13">
        <f xml:space="preserve"> Time!DI$18</f>
        <v>54057</v>
      </c>
      <c r="DJ2" s="13">
        <f xml:space="preserve"> Time!DJ$18</f>
        <v>54148</v>
      </c>
    </row>
    <row r="3" spans="1:114" s="18" customFormat="1" ht="14.4" x14ac:dyDescent="0.25">
      <c r="A3" s="7"/>
      <c r="B3" s="7"/>
      <c r="C3" s="8"/>
      <c r="D3" s="7"/>
      <c r="E3" s="16" t="str">
        <f xml:space="preserve"> Time!E$141</f>
        <v>Timeline label</v>
      </c>
      <c r="F3"/>
      <c r="G3"/>
      <c r="H3" s="54"/>
      <c r="I3" s="13"/>
      <c r="J3" s="56" t="str">
        <f xml:space="preserve"> Time!J$141</f>
        <v>Pre-fcst</v>
      </c>
      <c r="K3" s="56" t="str">
        <f xml:space="preserve"> Time!K$141</f>
        <v>Fin close</v>
      </c>
      <c r="L3" s="56" t="str">
        <f xml:space="preserve"> Time!L$141</f>
        <v>Forecast</v>
      </c>
      <c r="M3" s="56" t="str">
        <f xml:space="preserve"> Time!M$141</f>
        <v>Forecast</v>
      </c>
      <c r="N3" s="56" t="str">
        <f xml:space="preserve"> Time!N$141</f>
        <v>Forecast</v>
      </c>
      <c r="O3" s="56" t="str">
        <f xml:space="preserve"> Time!O$141</f>
        <v>Forecast</v>
      </c>
      <c r="P3" s="56" t="str">
        <f xml:space="preserve"> Time!P$141</f>
        <v>Forecast</v>
      </c>
      <c r="Q3" s="56" t="str">
        <f xml:space="preserve"> Time!Q$141</f>
        <v>Forecast</v>
      </c>
      <c r="R3" s="56" t="str">
        <f xml:space="preserve"> Time!R$141</f>
        <v>Forecast</v>
      </c>
      <c r="S3" s="56" t="str">
        <f xml:space="preserve"> Time!S$141</f>
        <v>Forecast</v>
      </c>
      <c r="T3" s="56" t="str">
        <f xml:space="preserve"> Time!T$141</f>
        <v>Forecast</v>
      </c>
      <c r="U3" s="56" t="str">
        <f xml:space="preserve"> Time!U$141</f>
        <v>Forecast</v>
      </c>
      <c r="V3" s="56" t="str">
        <f xml:space="preserve"> Time!V$141</f>
        <v>Forecast</v>
      </c>
      <c r="W3" s="56" t="str">
        <f xml:space="preserve"> Time!W$141</f>
        <v>Forecast</v>
      </c>
      <c r="X3" s="56" t="str">
        <f xml:space="preserve"> Time!X$141</f>
        <v>Forecast</v>
      </c>
      <c r="Y3" s="56" t="str">
        <f xml:space="preserve"> Time!Y$141</f>
        <v>Forecast</v>
      </c>
      <c r="Z3" s="56" t="str">
        <f xml:space="preserve"> Time!Z$141</f>
        <v>Forecast</v>
      </c>
      <c r="AA3" s="56" t="str">
        <f xml:space="preserve"> Time!AA$141</f>
        <v>Forecast</v>
      </c>
      <c r="AB3" s="56" t="str">
        <f xml:space="preserve"> Time!AB$141</f>
        <v>Forecast</v>
      </c>
      <c r="AC3" s="56" t="str">
        <f xml:space="preserve"> Time!AC$141</f>
        <v>Forecast</v>
      </c>
      <c r="AD3" s="56" t="str">
        <f xml:space="preserve"> Time!AD$141</f>
        <v>Forecast</v>
      </c>
      <c r="AE3" s="56" t="str">
        <f xml:space="preserve"> Time!AE$141</f>
        <v>Forecast</v>
      </c>
      <c r="AF3" s="56" t="str">
        <f xml:space="preserve"> Time!AF$141</f>
        <v>Forecast</v>
      </c>
      <c r="AG3" s="56" t="str">
        <f xml:space="preserve"> Time!AG$141</f>
        <v>Forecast</v>
      </c>
      <c r="AH3" s="56" t="str">
        <f xml:space="preserve"> Time!AH$141</f>
        <v>Forecast</v>
      </c>
      <c r="AI3" s="56" t="str">
        <f xml:space="preserve"> Time!AI$141</f>
        <v>Forecast</v>
      </c>
      <c r="AJ3" s="56" t="str">
        <f xml:space="preserve"> Time!AJ$141</f>
        <v>Forecast</v>
      </c>
      <c r="AK3" s="56" t="str">
        <f xml:space="preserve"> Time!AK$141</f>
        <v>Forecast</v>
      </c>
      <c r="AL3" s="56" t="str">
        <f xml:space="preserve"> Time!AL$141</f>
        <v>Forecast</v>
      </c>
      <c r="AM3" s="56" t="str">
        <f xml:space="preserve"> Time!AM$141</f>
        <v>Forecast</v>
      </c>
      <c r="AN3" s="56" t="str">
        <f xml:space="preserve"> Time!AN$141</f>
        <v>Forecast</v>
      </c>
      <c r="AO3" s="56" t="str">
        <f xml:space="preserve"> Time!AO$141</f>
        <v>Forecast</v>
      </c>
      <c r="AP3" s="56" t="str">
        <f xml:space="preserve"> Time!AP$141</f>
        <v>Forecast</v>
      </c>
      <c r="AQ3" s="56" t="str">
        <f xml:space="preserve"> Time!AQ$141</f>
        <v>Forecast</v>
      </c>
      <c r="AR3" s="56" t="str">
        <f xml:space="preserve"> Time!AR$141</f>
        <v>Forecast</v>
      </c>
      <c r="AS3" s="56" t="str">
        <f xml:space="preserve"> Time!AS$141</f>
        <v>Forecast</v>
      </c>
      <c r="AT3" s="56" t="str">
        <f xml:space="preserve"> Time!AT$141</f>
        <v>Forecast</v>
      </c>
      <c r="AU3" s="56" t="str">
        <f xml:space="preserve"> Time!AU$141</f>
        <v>Forecast</v>
      </c>
      <c r="AV3" s="56" t="str">
        <f xml:space="preserve"> Time!AV$141</f>
        <v>Forecast</v>
      </c>
      <c r="AW3" s="56" t="str">
        <f xml:space="preserve"> Time!AW$141</f>
        <v>Forecast</v>
      </c>
      <c r="AX3" s="56" t="str">
        <f xml:space="preserve"> Time!AX$141</f>
        <v>Forecast</v>
      </c>
      <c r="AY3" s="56" t="str">
        <f xml:space="preserve"> Time!AY$141</f>
        <v>Forecast</v>
      </c>
      <c r="AZ3" s="56" t="str">
        <f xml:space="preserve"> Time!AZ$141</f>
        <v>Forecast</v>
      </c>
      <c r="BA3" s="56" t="str">
        <f xml:space="preserve"> Time!BA$141</f>
        <v>Forecast</v>
      </c>
      <c r="BB3" s="56" t="str">
        <f xml:space="preserve"> Time!BB$141</f>
        <v>Forecast</v>
      </c>
      <c r="BC3" s="56" t="str">
        <f xml:space="preserve"> Time!BC$141</f>
        <v>Forecast</v>
      </c>
      <c r="BD3" s="56" t="str">
        <f xml:space="preserve"> Time!BD$141</f>
        <v>Forecast</v>
      </c>
      <c r="BE3" s="56" t="str">
        <f xml:space="preserve"> Time!BE$141</f>
        <v>Forecast</v>
      </c>
      <c r="BF3" s="56" t="str">
        <f xml:space="preserve"> Time!BF$141</f>
        <v>Forecast</v>
      </c>
      <c r="BG3" s="56" t="str">
        <f xml:space="preserve"> Time!BG$141</f>
        <v>Forecast</v>
      </c>
      <c r="BH3" s="56" t="str">
        <f xml:space="preserve"> Time!BH$141</f>
        <v>Forecast</v>
      </c>
      <c r="BI3" s="56" t="str">
        <f xml:space="preserve"> Time!BI$141</f>
        <v>Forecast</v>
      </c>
      <c r="BJ3" s="56" t="str">
        <f xml:space="preserve"> Time!BJ$141</f>
        <v>Forecast</v>
      </c>
      <c r="BK3" s="56" t="str">
        <f xml:space="preserve"> Time!BK$141</f>
        <v>Forecast</v>
      </c>
      <c r="BL3" s="56" t="str">
        <f xml:space="preserve"> Time!BL$141</f>
        <v>Forecast</v>
      </c>
      <c r="BM3" s="56" t="str">
        <f xml:space="preserve"> Time!BM$141</f>
        <v>Forecast</v>
      </c>
      <c r="BN3" s="56" t="str">
        <f xml:space="preserve"> Time!BN$141</f>
        <v>Forecast</v>
      </c>
      <c r="BO3" s="56" t="str">
        <f xml:space="preserve"> Time!BO$141</f>
        <v>Forecast</v>
      </c>
      <c r="BP3" s="56" t="str">
        <f xml:space="preserve"> Time!BP$141</f>
        <v>Forecast</v>
      </c>
      <c r="BQ3" s="56" t="str">
        <f xml:space="preserve"> Time!BQ$141</f>
        <v>Forecast</v>
      </c>
      <c r="BR3" s="56" t="str">
        <f xml:space="preserve"> Time!BR$141</f>
        <v>Forecast</v>
      </c>
      <c r="BS3" s="56" t="str">
        <f xml:space="preserve"> Time!BS$141</f>
        <v>Forecast</v>
      </c>
      <c r="BT3" s="56" t="str">
        <f xml:space="preserve"> Time!BT$141</f>
        <v>Forecast</v>
      </c>
      <c r="BU3" s="56" t="str">
        <f xml:space="preserve"> Time!BU$141</f>
        <v>Forecast</v>
      </c>
      <c r="BV3" s="56" t="str">
        <f xml:space="preserve"> Time!BV$141</f>
        <v>Forecast</v>
      </c>
      <c r="BW3" s="56" t="str">
        <f xml:space="preserve"> Time!BW$141</f>
        <v>Forecast</v>
      </c>
      <c r="BX3" s="56" t="str">
        <f xml:space="preserve"> Time!BX$141</f>
        <v>Forecast</v>
      </c>
      <c r="BY3" s="56" t="str">
        <f xml:space="preserve"> Time!BY$141</f>
        <v>Forecast</v>
      </c>
      <c r="BZ3" s="56" t="str">
        <f xml:space="preserve"> Time!BZ$141</f>
        <v>Forecast</v>
      </c>
      <c r="CA3" s="56" t="str">
        <f xml:space="preserve"> Time!CA$141</f>
        <v>Forecast</v>
      </c>
      <c r="CB3" s="56" t="str">
        <f xml:space="preserve"> Time!CB$141</f>
        <v>Forecast</v>
      </c>
      <c r="CC3" s="56" t="str">
        <f xml:space="preserve"> Time!CC$141</f>
        <v>Forecast</v>
      </c>
      <c r="CD3" s="56" t="str">
        <f xml:space="preserve"> Time!CD$141</f>
        <v>Forecast</v>
      </c>
      <c r="CE3" s="56" t="str">
        <f xml:space="preserve"> Time!CE$141</f>
        <v>Forecast</v>
      </c>
      <c r="CF3" s="56" t="str">
        <f xml:space="preserve"> Time!CF$141</f>
        <v>Forecast</v>
      </c>
      <c r="CG3" s="56" t="str">
        <f xml:space="preserve"> Time!CG$141</f>
        <v>Forecast</v>
      </c>
      <c r="CH3" s="56" t="str">
        <f xml:space="preserve"> Time!CH$141</f>
        <v>Forecast</v>
      </c>
      <c r="CI3" s="56" t="str">
        <f xml:space="preserve"> Time!CI$141</f>
        <v>Forecast</v>
      </c>
      <c r="CJ3" s="56" t="str">
        <f xml:space="preserve"> Time!CJ$141</f>
        <v>Forecast</v>
      </c>
      <c r="CK3" s="56" t="str">
        <f xml:space="preserve"> Time!CK$141</f>
        <v>Forecast</v>
      </c>
      <c r="CL3" s="56" t="str">
        <f xml:space="preserve"> Time!CL$141</f>
        <v>Forecast</v>
      </c>
      <c r="CM3" s="56" t="str">
        <f xml:space="preserve"> Time!CM$141</f>
        <v>Forecast</v>
      </c>
      <c r="CN3" s="56" t="str">
        <f xml:space="preserve"> Time!CN$141</f>
        <v>Forecast</v>
      </c>
      <c r="CO3" s="56" t="str">
        <f xml:space="preserve"> Time!CO$141</f>
        <v>Forecast</v>
      </c>
      <c r="CP3" s="56" t="str">
        <f xml:space="preserve"> Time!CP$141</f>
        <v>Forecast</v>
      </c>
      <c r="CQ3" s="56" t="str">
        <f xml:space="preserve"> Time!CQ$141</f>
        <v>Forecast</v>
      </c>
      <c r="CR3" s="56" t="str">
        <f xml:space="preserve"> Time!CR$141</f>
        <v>Forecast</v>
      </c>
      <c r="CS3" s="56" t="str">
        <f xml:space="preserve"> Time!CS$141</f>
        <v>Forecast</v>
      </c>
      <c r="CT3" s="56" t="str">
        <f xml:space="preserve"> Time!CT$141</f>
        <v>Forecast</v>
      </c>
      <c r="CU3" s="56" t="str">
        <f xml:space="preserve"> Time!CU$141</f>
        <v>Forecast</v>
      </c>
      <c r="CV3" s="56" t="str">
        <f xml:space="preserve"> Time!CV$141</f>
        <v>Forecast</v>
      </c>
      <c r="CW3" s="56" t="str">
        <f xml:space="preserve"> Time!CW$141</f>
        <v>Forecast</v>
      </c>
      <c r="CX3" s="56" t="str">
        <f xml:space="preserve"> Time!CX$141</f>
        <v>Forecast</v>
      </c>
      <c r="CY3" s="56" t="str">
        <f xml:space="preserve"> Time!CY$141</f>
        <v>Forecast</v>
      </c>
      <c r="CZ3" s="56" t="str">
        <f xml:space="preserve"> Time!CZ$141</f>
        <v>Forecast</v>
      </c>
      <c r="DA3" s="56" t="str">
        <f xml:space="preserve"> Time!DA$141</f>
        <v>Forecast</v>
      </c>
      <c r="DB3" s="56" t="str">
        <f xml:space="preserve"> Time!DB$141</f>
        <v>Forecast</v>
      </c>
      <c r="DC3" s="56" t="str">
        <f xml:space="preserve"> Time!DC$141</f>
        <v>Forecast</v>
      </c>
      <c r="DD3" s="56" t="str">
        <f xml:space="preserve"> Time!DD$141</f>
        <v>Forecast</v>
      </c>
      <c r="DE3" s="56" t="str">
        <f xml:space="preserve"> Time!DE$141</f>
        <v>Forecast</v>
      </c>
      <c r="DF3" s="56" t="str">
        <f xml:space="preserve"> Time!DF$141</f>
        <v>Forecast</v>
      </c>
      <c r="DG3" s="56" t="str">
        <f xml:space="preserve"> Time!DG$141</f>
        <v>Forecast</v>
      </c>
      <c r="DH3" s="56" t="str">
        <f xml:space="preserve"> Time!DH$141</f>
        <v>Post-fcst</v>
      </c>
      <c r="DI3" s="56" t="str">
        <f xml:space="preserve"> Time!DI$141</f>
        <v>Post-fcst</v>
      </c>
      <c r="DJ3" s="56" t="str">
        <f xml:space="preserve"> Time!DJ$141</f>
        <v>Post-fcst</v>
      </c>
    </row>
    <row r="4" spans="1:114" s="128" customFormat="1" ht="14.4" x14ac:dyDescent="0.25">
      <c r="A4" s="19"/>
      <c r="B4" s="19"/>
      <c r="C4" s="20"/>
      <c r="D4" s="22"/>
      <c r="E4" s="16" t="str">
        <f xml:space="preserve"> Time!E$22</f>
        <v>Financial year ending</v>
      </c>
      <c r="F4"/>
      <c r="G4"/>
      <c r="H4" s="60"/>
      <c r="I4" s="60"/>
      <c r="J4" s="61">
        <f xml:space="preserve"> Time!J$22</f>
        <v>2022</v>
      </c>
      <c r="K4" s="61">
        <f xml:space="preserve"> Time!K$22</f>
        <v>2022</v>
      </c>
      <c r="L4" s="61">
        <f xml:space="preserve"> Time!L$22</f>
        <v>2022</v>
      </c>
      <c r="M4" s="61">
        <f xml:space="preserve"> Time!M$22</f>
        <v>2022</v>
      </c>
      <c r="N4" s="61">
        <f xml:space="preserve"> Time!N$22</f>
        <v>2023</v>
      </c>
      <c r="O4" s="61">
        <f xml:space="preserve"> Time!O$22</f>
        <v>2023</v>
      </c>
      <c r="P4" s="61">
        <f xml:space="preserve"> Time!P$22</f>
        <v>2023</v>
      </c>
      <c r="Q4" s="61">
        <f xml:space="preserve"> Time!Q$22</f>
        <v>2023</v>
      </c>
      <c r="R4" s="61">
        <f xml:space="preserve"> Time!R$22</f>
        <v>2024</v>
      </c>
      <c r="S4" s="61">
        <f xml:space="preserve"> Time!S$22</f>
        <v>2024</v>
      </c>
      <c r="T4" s="61">
        <f xml:space="preserve"> Time!T$22</f>
        <v>2024</v>
      </c>
      <c r="U4" s="61">
        <f xml:space="preserve"> Time!U$22</f>
        <v>2024</v>
      </c>
      <c r="V4" s="61">
        <f xml:space="preserve"> Time!V$22</f>
        <v>2025</v>
      </c>
      <c r="W4" s="61">
        <f xml:space="preserve"> Time!W$22</f>
        <v>2025</v>
      </c>
      <c r="X4" s="61">
        <f xml:space="preserve"> Time!X$22</f>
        <v>2025</v>
      </c>
      <c r="Y4" s="61">
        <f xml:space="preserve"> Time!Y$22</f>
        <v>2025</v>
      </c>
      <c r="Z4" s="61">
        <f xml:space="preserve"> Time!Z$22</f>
        <v>2026</v>
      </c>
      <c r="AA4" s="61">
        <f xml:space="preserve"> Time!AA$22</f>
        <v>2026</v>
      </c>
      <c r="AB4" s="61">
        <f xml:space="preserve"> Time!AB$22</f>
        <v>2026</v>
      </c>
      <c r="AC4" s="61">
        <f xml:space="preserve"> Time!AC$22</f>
        <v>2026</v>
      </c>
      <c r="AD4" s="61">
        <f xml:space="preserve"> Time!AD$22</f>
        <v>2027</v>
      </c>
      <c r="AE4" s="61">
        <f xml:space="preserve"> Time!AE$22</f>
        <v>2027</v>
      </c>
      <c r="AF4" s="61">
        <f xml:space="preserve"> Time!AF$22</f>
        <v>2027</v>
      </c>
      <c r="AG4" s="61">
        <f xml:space="preserve"> Time!AG$22</f>
        <v>2027</v>
      </c>
      <c r="AH4" s="61">
        <f xml:space="preserve"> Time!AH$22</f>
        <v>2028</v>
      </c>
      <c r="AI4" s="61">
        <f xml:space="preserve"> Time!AI$22</f>
        <v>2028</v>
      </c>
      <c r="AJ4" s="61">
        <f xml:space="preserve"> Time!AJ$22</f>
        <v>2028</v>
      </c>
      <c r="AK4" s="61">
        <f xml:space="preserve"> Time!AK$22</f>
        <v>2028</v>
      </c>
      <c r="AL4" s="61">
        <f xml:space="preserve"> Time!AL$22</f>
        <v>2029</v>
      </c>
      <c r="AM4" s="61">
        <f xml:space="preserve"> Time!AM$22</f>
        <v>2029</v>
      </c>
      <c r="AN4" s="61">
        <f xml:space="preserve"> Time!AN$22</f>
        <v>2029</v>
      </c>
      <c r="AO4" s="61">
        <f xml:space="preserve"> Time!AO$22</f>
        <v>2029</v>
      </c>
      <c r="AP4" s="61">
        <f xml:space="preserve"> Time!AP$22</f>
        <v>2030</v>
      </c>
      <c r="AQ4" s="61">
        <f xml:space="preserve"> Time!AQ$22</f>
        <v>2030</v>
      </c>
      <c r="AR4" s="61">
        <f xml:space="preserve"> Time!AR$22</f>
        <v>2030</v>
      </c>
      <c r="AS4" s="61">
        <f xml:space="preserve"> Time!AS$22</f>
        <v>2030</v>
      </c>
      <c r="AT4" s="61">
        <f xml:space="preserve"> Time!AT$22</f>
        <v>2031</v>
      </c>
      <c r="AU4" s="61">
        <f xml:space="preserve"> Time!AU$22</f>
        <v>2031</v>
      </c>
      <c r="AV4" s="61">
        <f xml:space="preserve"> Time!AV$22</f>
        <v>2031</v>
      </c>
      <c r="AW4" s="61">
        <f xml:space="preserve"> Time!AW$22</f>
        <v>2031</v>
      </c>
      <c r="AX4" s="61">
        <f xml:space="preserve"> Time!AX$22</f>
        <v>2032</v>
      </c>
      <c r="AY4" s="61">
        <f xml:space="preserve"> Time!AY$22</f>
        <v>2032</v>
      </c>
      <c r="AZ4" s="61">
        <f xml:space="preserve"> Time!AZ$22</f>
        <v>2032</v>
      </c>
      <c r="BA4" s="61">
        <f xml:space="preserve"> Time!BA$22</f>
        <v>2032</v>
      </c>
      <c r="BB4" s="61">
        <f xml:space="preserve"> Time!BB$22</f>
        <v>2033</v>
      </c>
      <c r="BC4" s="61">
        <f xml:space="preserve"> Time!BC$22</f>
        <v>2033</v>
      </c>
      <c r="BD4" s="61">
        <f xml:space="preserve"> Time!BD$22</f>
        <v>2033</v>
      </c>
      <c r="BE4" s="61">
        <f xml:space="preserve"> Time!BE$22</f>
        <v>2033</v>
      </c>
      <c r="BF4" s="61">
        <f xml:space="preserve"> Time!BF$22</f>
        <v>2034</v>
      </c>
      <c r="BG4" s="61">
        <f xml:space="preserve"> Time!BG$22</f>
        <v>2034</v>
      </c>
      <c r="BH4" s="61">
        <f xml:space="preserve"> Time!BH$22</f>
        <v>2034</v>
      </c>
      <c r="BI4" s="61">
        <f xml:space="preserve"> Time!BI$22</f>
        <v>2034</v>
      </c>
      <c r="BJ4" s="61">
        <f xml:space="preserve"> Time!BJ$22</f>
        <v>2035</v>
      </c>
      <c r="BK4" s="61">
        <f xml:space="preserve"> Time!BK$22</f>
        <v>2035</v>
      </c>
      <c r="BL4" s="61">
        <f xml:space="preserve"> Time!BL$22</f>
        <v>2035</v>
      </c>
      <c r="BM4" s="61">
        <f xml:space="preserve"> Time!BM$22</f>
        <v>2035</v>
      </c>
      <c r="BN4" s="61">
        <f xml:space="preserve"> Time!BN$22</f>
        <v>2036</v>
      </c>
      <c r="BO4" s="61">
        <f xml:space="preserve"> Time!BO$22</f>
        <v>2036</v>
      </c>
      <c r="BP4" s="61">
        <f xml:space="preserve"> Time!BP$22</f>
        <v>2036</v>
      </c>
      <c r="BQ4" s="61">
        <f xml:space="preserve"> Time!BQ$22</f>
        <v>2036</v>
      </c>
      <c r="BR4" s="61">
        <f xml:space="preserve"> Time!BR$22</f>
        <v>2037</v>
      </c>
      <c r="BS4" s="61">
        <f xml:space="preserve"> Time!BS$22</f>
        <v>2037</v>
      </c>
      <c r="BT4" s="61">
        <f xml:space="preserve"> Time!BT$22</f>
        <v>2037</v>
      </c>
      <c r="BU4" s="61">
        <f xml:space="preserve"> Time!BU$22</f>
        <v>2037</v>
      </c>
      <c r="BV4" s="61">
        <f xml:space="preserve"> Time!BV$22</f>
        <v>2038</v>
      </c>
      <c r="BW4" s="61">
        <f xml:space="preserve"> Time!BW$22</f>
        <v>2038</v>
      </c>
      <c r="BX4" s="61">
        <f xml:space="preserve"> Time!BX$22</f>
        <v>2038</v>
      </c>
      <c r="BY4" s="61">
        <f xml:space="preserve"> Time!BY$22</f>
        <v>2038</v>
      </c>
      <c r="BZ4" s="61">
        <f xml:space="preserve"> Time!BZ$22</f>
        <v>2039</v>
      </c>
      <c r="CA4" s="61">
        <f xml:space="preserve"> Time!CA$22</f>
        <v>2039</v>
      </c>
      <c r="CB4" s="61">
        <f xml:space="preserve"> Time!CB$22</f>
        <v>2039</v>
      </c>
      <c r="CC4" s="61">
        <f xml:space="preserve"> Time!CC$22</f>
        <v>2039</v>
      </c>
      <c r="CD4" s="61">
        <f xml:space="preserve"> Time!CD$22</f>
        <v>2040</v>
      </c>
      <c r="CE4" s="61">
        <f xml:space="preserve"> Time!CE$22</f>
        <v>2040</v>
      </c>
      <c r="CF4" s="61">
        <f xml:space="preserve"> Time!CF$22</f>
        <v>2040</v>
      </c>
      <c r="CG4" s="61">
        <f xml:space="preserve"> Time!CG$22</f>
        <v>2040</v>
      </c>
      <c r="CH4" s="61">
        <f xml:space="preserve"> Time!CH$22</f>
        <v>2041</v>
      </c>
      <c r="CI4" s="61">
        <f xml:space="preserve"> Time!CI$22</f>
        <v>2041</v>
      </c>
      <c r="CJ4" s="61">
        <f xml:space="preserve"> Time!CJ$22</f>
        <v>2041</v>
      </c>
      <c r="CK4" s="61">
        <f xml:space="preserve"> Time!CK$22</f>
        <v>2041</v>
      </c>
      <c r="CL4" s="61">
        <f xml:space="preserve"> Time!CL$22</f>
        <v>2042</v>
      </c>
      <c r="CM4" s="61">
        <f xml:space="preserve"> Time!CM$22</f>
        <v>2042</v>
      </c>
      <c r="CN4" s="61">
        <f xml:space="preserve"> Time!CN$22</f>
        <v>2042</v>
      </c>
      <c r="CO4" s="61">
        <f xml:space="preserve"> Time!CO$22</f>
        <v>2042</v>
      </c>
      <c r="CP4" s="61">
        <f xml:space="preserve"> Time!CP$22</f>
        <v>2043</v>
      </c>
      <c r="CQ4" s="61">
        <f xml:space="preserve"> Time!CQ$22</f>
        <v>2043</v>
      </c>
      <c r="CR4" s="61">
        <f xml:space="preserve"> Time!CR$22</f>
        <v>2043</v>
      </c>
      <c r="CS4" s="61">
        <f xml:space="preserve"> Time!CS$22</f>
        <v>2043</v>
      </c>
      <c r="CT4" s="61">
        <f xml:space="preserve"> Time!CT$22</f>
        <v>2044</v>
      </c>
      <c r="CU4" s="61">
        <f xml:space="preserve"> Time!CU$22</f>
        <v>2044</v>
      </c>
      <c r="CV4" s="61">
        <f xml:space="preserve"> Time!CV$22</f>
        <v>2044</v>
      </c>
      <c r="CW4" s="61">
        <f xml:space="preserve"> Time!CW$22</f>
        <v>2044</v>
      </c>
      <c r="CX4" s="61">
        <f xml:space="preserve"> Time!CX$22</f>
        <v>2045</v>
      </c>
      <c r="CY4" s="61">
        <f xml:space="preserve"> Time!CY$22</f>
        <v>2045</v>
      </c>
      <c r="CZ4" s="61">
        <f xml:space="preserve"> Time!CZ$22</f>
        <v>2045</v>
      </c>
      <c r="DA4" s="61">
        <f xml:space="preserve"> Time!DA$22</f>
        <v>2045</v>
      </c>
      <c r="DB4" s="61">
        <f xml:space="preserve"> Time!DB$22</f>
        <v>2046</v>
      </c>
      <c r="DC4" s="61">
        <f xml:space="preserve"> Time!DC$22</f>
        <v>2046</v>
      </c>
      <c r="DD4" s="61">
        <f xml:space="preserve"> Time!DD$22</f>
        <v>2046</v>
      </c>
      <c r="DE4" s="61">
        <f xml:space="preserve"> Time!DE$22</f>
        <v>2046</v>
      </c>
      <c r="DF4" s="61">
        <f xml:space="preserve"> Time!DF$22</f>
        <v>2047</v>
      </c>
      <c r="DG4" s="61">
        <f xml:space="preserve"> Time!DG$22</f>
        <v>2047</v>
      </c>
      <c r="DH4" s="61">
        <f xml:space="preserve"> Time!DH$22</f>
        <v>2047</v>
      </c>
      <c r="DI4" s="61">
        <f xml:space="preserve"> Time!DI$22</f>
        <v>2047</v>
      </c>
      <c r="DJ4" s="61">
        <f xml:space="preserve"> Time!DJ$22</f>
        <v>2048</v>
      </c>
    </row>
    <row r="5" spans="1:114" ht="14.4" x14ac:dyDescent="0.25">
      <c r="A5" s="7"/>
      <c r="B5" s="7"/>
      <c r="C5" s="8"/>
      <c r="D5" s="10"/>
      <c r="E5" s="16" t="str">
        <f xml:space="preserve"> Time!E$9</f>
        <v>Model column counter</v>
      </c>
      <c r="F5" s="17" t="s">
        <v>24</v>
      </c>
      <c r="G5" s="7" t="s">
        <v>1</v>
      </c>
      <c r="H5" s="17" t="s">
        <v>25</v>
      </c>
      <c r="I5" s="10"/>
      <c r="J5" s="10">
        <f xml:space="preserve"> Time!J$9</f>
        <v>1</v>
      </c>
      <c r="K5" s="10">
        <f xml:space="preserve"> Time!K$9</f>
        <v>2</v>
      </c>
      <c r="L5" s="10">
        <f xml:space="preserve"> Time!L$9</f>
        <v>3</v>
      </c>
      <c r="M5" s="10">
        <f xml:space="preserve"> Time!M$9</f>
        <v>4</v>
      </c>
      <c r="N5" s="10">
        <f xml:space="preserve"> Time!N$9</f>
        <v>5</v>
      </c>
      <c r="O5" s="10">
        <f xml:space="preserve"> Time!O$9</f>
        <v>6</v>
      </c>
      <c r="P5" s="10">
        <f xml:space="preserve"> Time!P$9</f>
        <v>7</v>
      </c>
      <c r="Q5" s="10">
        <f xml:space="preserve"> Time!Q$9</f>
        <v>8</v>
      </c>
      <c r="R5" s="10">
        <f xml:space="preserve"> Time!R$9</f>
        <v>9</v>
      </c>
      <c r="S5" s="10">
        <f xml:space="preserve"> Time!S$9</f>
        <v>10</v>
      </c>
      <c r="T5" s="10">
        <f xml:space="preserve"> Time!T$9</f>
        <v>11</v>
      </c>
      <c r="U5" s="10">
        <f xml:space="preserve"> Time!U$9</f>
        <v>12</v>
      </c>
      <c r="V5" s="10">
        <f xml:space="preserve"> Time!V$9</f>
        <v>13</v>
      </c>
      <c r="W5" s="10">
        <f xml:space="preserve"> Time!W$9</f>
        <v>14</v>
      </c>
      <c r="X5" s="10">
        <f xml:space="preserve"> Time!X$9</f>
        <v>15</v>
      </c>
      <c r="Y5" s="10">
        <f xml:space="preserve"> Time!Y$9</f>
        <v>16</v>
      </c>
      <c r="Z5" s="10">
        <f xml:space="preserve"> Time!Z$9</f>
        <v>17</v>
      </c>
      <c r="AA5" s="10">
        <f xml:space="preserve"> Time!AA$9</f>
        <v>18</v>
      </c>
      <c r="AB5" s="10">
        <f xml:space="preserve"> Time!AB$9</f>
        <v>19</v>
      </c>
      <c r="AC5" s="10">
        <f xml:space="preserve"> Time!AC$9</f>
        <v>20</v>
      </c>
      <c r="AD5" s="10">
        <f xml:space="preserve"> Time!AD$9</f>
        <v>21</v>
      </c>
      <c r="AE5" s="10">
        <f xml:space="preserve"> Time!AE$9</f>
        <v>22</v>
      </c>
      <c r="AF5" s="10">
        <f xml:space="preserve"> Time!AF$9</f>
        <v>23</v>
      </c>
      <c r="AG5" s="10">
        <f xml:space="preserve"> Time!AG$9</f>
        <v>24</v>
      </c>
      <c r="AH5" s="10">
        <f xml:space="preserve"> Time!AH$9</f>
        <v>25</v>
      </c>
      <c r="AI5" s="10">
        <f xml:space="preserve"> Time!AI$9</f>
        <v>26</v>
      </c>
      <c r="AJ5" s="10">
        <f xml:space="preserve"> Time!AJ$9</f>
        <v>27</v>
      </c>
      <c r="AK5" s="10">
        <f xml:space="preserve"> Time!AK$9</f>
        <v>28</v>
      </c>
      <c r="AL5" s="10">
        <f xml:space="preserve"> Time!AL$9</f>
        <v>29</v>
      </c>
      <c r="AM5" s="10">
        <f xml:space="preserve"> Time!AM$9</f>
        <v>30</v>
      </c>
      <c r="AN5" s="10">
        <f xml:space="preserve"> Time!AN$9</f>
        <v>31</v>
      </c>
      <c r="AO5" s="10">
        <f xml:space="preserve"> Time!AO$9</f>
        <v>32</v>
      </c>
      <c r="AP5" s="10">
        <f xml:space="preserve"> Time!AP$9</f>
        <v>33</v>
      </c>
      <c r="AQ5" s="10">
        <f xml:space="preserve"> Time!AQ$9</f>
        <v>34</v>
      </c>
      <c r="AR5" s="10">
        <f xml:space="preserve"> Time!AR$9</f>
        <v>35</v>
      </c>
      <c r="AS5" s="10">
        <f xml:space="preserve"> Time!AS$9</f>
        <v>36</v>
      </c>
      <c r="AT5" s="10">
        <f xml:space="preserve"> Time!AT$9</f>
        <v>37</v>
      </c>
      <c r="AU5" s="10">
        <f xml:space="preserve"> Time!AU$9</f>
        <v>38</v>
      </c>
      <c r="AV5" s="10">
        <f xml:space="preserve"> Time!AV$9</f>
        <v>39</v>
      </c>
      <c r="AW5" s="10">
        <f xml:space="preserve"> Time!AW$9</f>
        <v>40</v>
      </c>
      <c r="AX5" s="10">
        <f xml:space="preserve"> Time!AX$9</f>
        <v>41</v>
      </c>
      <c r="AY5" s="10">
        <f xml:space="preserve"> Time!AY$9</f>
        <v>42</v>
      </c>
      <c r="AZ5" s="10">
        <f xml:space="preserve"> Time!AZ$9</f>
        <v>43</v>
      </c>
      <c r="BA5" s="10">
        <f xml:space="preserve"> Time!BA$9</f>
        <v>44</v>
      </c>
      <c r="BB5" s="10">
        <f xml:space="preserve"> Time!BB$9</f>
        <v>45</v>
      </c>
      <c r="BC5" s="10">
        <f xml:space="preserve"> Time!BC$9</f>
        <v>46</v>
      </c>
      <c r="BD5" s="10">
        <f xml:space="preserve"> Time!BD$9</f>
        <v>47</v>
      </c>
      <c r="BE5" s="10">
        <f xml:space="preserve"> Time!BE$9</f>
        <v>48</v>
      </c>
      <c r="BF5" s="10">
        <f xml:space="preserve"> Time!BF$9</f>
        <v>49</v>
      </c>
      <c r="BG5" s="10">
        <f xml:space="preserve"> Time!BG$9</f>
        <v>50</v>
      </c>
      <c r="BH5" s="10">
        <f xml:space="preserve"> Time!BH$9</f>
        <v>51</v>
      </c>
      <c r="BI5" s="10">
        <f xml:space="preserve"> Time!BI$9</f>
        <v>52</v>
      </c>
      <c r="BJ5" s="10">
        <f xml:space="preserve"> Time!BJ$9</f>
        <v>53</v>
      </c>
      <c r="BK5" s="10">
        <f xml:space="preserve"> Time!BK$9</f>
        <v>54</v>
      </c>
      <c r="BL5" s="10">
        <f xml:space="preserve"> Time!BL$9</f>
        <v>55</v>
      </c>
      <c r="BM5" s="10">
        <f xml:space="preserve"> Time!BM$9</f>
        <v>56</v>
      </c>
      <c r="BN5" s="10">
        <f xml:space="preserve"> Time!BN$9</f>
        <v>57</v>
      </c>
      <c r="BO5" s="10">
        <f xml:space="preserve"> Time!BO$9</f>
        <v>58</v>
      </c>
      <c r="BP5" s="10">
        <f xml:space="preserve"> Time!BP$9</f>
        <v>59</v>
      </c>
      <c r="BQ5" s="10">
        <f xml:space="preserve"> Time!BQ$9</f>
        <v>60</v>
      </c>
      <c r="BR5" s="10">
        <f xml:space="preserve"> Time!BR$9</f>
        <v>61</v>
      </c>
      <c r="BS5" s="10">
        <f xml:space="preserve"> Time!BS$9</f>
        <v>62</v>
      </c>
      <c r="BT5" s="10">
        <f xml:space="preserve"> Time!BT$9</f>
        <v>63</v>
      </c>
      <c r="BU5" s="10">
        <f xml:space="preserve"> Time!BU$9</f>
        <v>64</v>
      </c>
      <c r="BV5" s="10">
        <f xml:space="preserve"> Time!BV$9</f>
        <v>65</v>
      </c>
      <c r="BW5" s="10">
        <f xml:space="preserve"> Time!BW$9</f>
        <v>66</v>
      </c>
      <c r="BX5" s="10">
        <f xml:space="preserve"> Time!BX$9</f>
        <v>67</v>
      </c>
      <c r="BY5" s="10">
        <f xml:space="preserve"> Time!BY$9</f>
        <v>68</v>
      </c>
      <c r="BZ5" s="10">
        <f xml:space="preserve"> Time!BZ$9</f>
        <v>69</v>
      </c>
      <c r="CA5" s="10">
        <f xml:space="preserve"> Time!CA$9</f>
        <v>70</v>
      </c>
      <c r="CB5" s="10">
        <f xml:space="preserve"> Time!CB$9</f>
        <v>71</v>
      </c>
      <c r="CC5" s="10">
        <f xml:space="preserve"> Time!CC$9</f>
        <v>72</v>
      </c>
      <c r="CD5" s="10">
        <f xml:space="preserve"> Time!CD$9</f>
        <v>73</v>
      </c>
      <c r="CE5" s="10">
        <f xml:space="preserve"> Time!CE$9</f>
        <v>74</v>
      </c>
      <c r="CF5" s="10">
        <f xml:space="preserve"> Time!CF$9</f>
        <v>75</v>
      </c>
      <c r="CG5" s="10">
        <f xml:space="preserve"> Time!CG$9</f>
        <v>76</v>
      </c>
      <c r="CH5" s="10">
        <f xml:space="preserve"> Time!CH$9</f>
        <v>77</v>
      </c>
      <c r="CI5" s="10">
        <f xml:space="preserve"> Time!CI$9</f>
        <v>78</v>
      </c>
      <c r="CJ5" s="10">
        <f xml:space="preserve"> Time!CJ$9</f>
        <v>79</v>
      </c>
      <c r="CK5" s="10">
        <f xml:space="preserve"> Time!CK$9</f>
        <v>80</v>
      </c>
      <c r="CL5" s="10">
        <f xml:space="preserve"> Time!CL$9</f>
        <v>81</v>
      </c>
      <c r="CM5" s="10">
        <f xml:space="preserve"> Time!CM$9</f>
        <v>82</v>
      </c>
      <c r="CN5" s="10">
        <f xml:space="preserve"> Time!CN$9</f>
        <v>83</v>
      </c>
      <c r="CO5" s="10">
        <f xml:space="preserve"> Time!CO$9</f>
        <v>84</v>
      </c>
      <c r="CP5" s="10">
        <f xml:space="preserve"> Time!CP$9</f>
        <v>85</v>
      </c>
      <c r="CQ5" s="10">
        <f xml:space="preserve"> Time!CQ$9</f>
        <v>86</v>
      </c>
      <c r="CR5" s="10">
        <f xml:space="preserve"> Time!CR$9</f>
        <v>87</v>
      </c>
      <c r="CS5" s="10">
        <f xml:space="preserve"> Time!CS$9</f>
        <v>88</v>
      </c>
      <c r="CT5" s="10">
        <f xml:space="preserve"> Time!CT$9</f>
        <v>89</v>
      </c>
      <c r="CU5" s="10">
        <f xml:space="preserve"> Time!CU$9</f>
        <v>90</v>
      </c>
      <c r="CV5" s="10">
        <f xml:space="preserve"> Time!CV$9</f>
        <v>91</v>
      </c>
      <c r="CW5" s="10">
        <f xml:space="preserve"> Time!CW$9</f>
        <v>92</v>
      </c>
      <c r="CX5" s="10">
        <f xml:space="preserve"> Time!CX$9</f>
        <v>93</v>
      </c>
      <c r="CY5" s="10">
        <f xml:space="preserve"> Time!CY$9</f>
        <v>94</v>
      </c>
      <c r="CZ5" s="10">
        <f xml:space="preserve"> Time!CZ$9</f>
        <v>95</v>
      </c>
      <c r="DA5" s="10">
        <f xml:space="preserve"> Time!DA$9</f>
        <v>96</v>
      </c>
      <c r="DB5" s="10">
        <f xml:space="preserve"> Time!DB$9</f>
        <v>97</v>
      </c>
      <c r="DC5" s="10">
        <f xml:space="preserve"> Time!DC$9</f>
        <v>98</v>
      </c>
      <c r="DD5" s="10">
        <f xml:space="preserve"> Time!DD$9</f>
        <v>99</v>
      </c>
      <c r="DE5" s="10">
        <f xml:space="preserve"> Time!DE$9</f>
        <v>100</v>
      </c>
      <c r="DF5" s="10">
        <f xml:space="preserve"> Time!DF$9</f>
        <v>101</v>
      </c>
      <c r="DG5" s="10">
        <f xml:space="preserve"> Time!DG$9</f>
        <v>102</v>
      </c>
      <c r="DH5" s="10">
        <f xml:space="preserve"> Time!DH$9</f>
        <v>103</v>
      </c>
      <c r="DI5" s="10">
        <f xml:space="preserve"> Time!DI$9</f>
        <v>104</v>
      </c>
      <c r="DJ5" s="10">
        <f xml:space="preserve"> Time!DJ$9</f>
        <v>105</v>
      </c>
    </row>
    <row r="6" spans="1:114" ht="14.4" x14ac:dyDescent="0.25">
      <c r="A6" s="19"/>
      <c r="B6" s="19"/>
      <c r="C6" s="20"/>
      <c r="D6" s="22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  <c r="CJ6" s="38"/>
      <c r="CK6" s="38"/>
      <c r="CL6" s="38"/>
      <c r="CM6" s="38"/>
      <c r="CN6" s="38"/>
      <c r="CO6" s="38"/>
      <c r="CP6" s="38"/>
      <c r="CQ6" s="38"/>
      <c r="CR6" s="38"/>
      <c r="CS6" s="38"/>
      <c r="CT6" s="38"/>
      <c r="CU6" s="38"/>
      <c r="CV6" s="38"/>
      <c r="CW6" s="38"/>
      <c r="CX6" s="38"/>
      <c r="CY6" s="38"/>
      <c r="CZ6" s="38"/>
      <c r="DA6" s="38"/>
      <c r="DB6" s="38"/>
      <c r="DC6" s="38"/>
      <c r="DD6" s="38"/>
      <c r="DE6" s="38"/>
      <c r="DF6" s="38"/>
      <c r="DG6" s="38"/>
      <c r="DH6" s="38"/>
      <c r="DI6" s="38"/>
      <c r="DJ6" s="38"/>
    </row>
    <row r="7" spans="1:114" ht="14.4" x14ac:dyDescent="0.25">
      <c r="A7" s="19" t="s">
        <v>187</v>
      </c>
      <c r="B7" s="19"/>
      <c r="C7" s="20"/>
      <c r="D7" s="22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  <c r="CJ7" s="38"/>
      <c r="CK7" s="38"/>
      <c r="CL7" s="38"/>
      <c r="CM7" s="38"/>
      <c r="CN7" s="38"/>
      <c r="CO7" s="38"/>
      <c r="CP7" s="38"/>
      <c r="CQ7" s="38"/>
      <c r="CR7" s="38"/>
      <c r="CS7" s="38"/>
      <c r="CT7" s="38"/>
      <c r="CU7" s="38"/>
      <c r="CV7" s="38"/>
      <c r="CW7" s="38"/>
      <c r="CX7" s="38"/>
      <c r="CY7" s="38"/>
      <c r="CZ7" s="38"/>
      <c r="DA7" s="38"/>
      <c r="DB7" s="38"/>
      <c r="DC7" s="38"/>
      <c r="DD7" s="38"/>
      <c r="DE7" s="38"/>
      <c r="DF7" s="38"/>
      <c r="DG7" s="38"/>
      <c r="DH7" s="38"/>
      <c r="DI7" s="38"/>
      <c r="DJ7" s="38"/>
    </row>
    <row r="8" spans="1:114" ht="14.4" x14ac:dyDescent="0.25">
      <c r="A8" s="19"/>
      <c r="B8" s="19"/>
      <c r="C8" s="20"/>
      <c r="D8" s="22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</row>
    <row r="9" spans="1:114" ht="14.4" x14ac:dyDescent="0.25">
      <c r="A9" s="129"/>
      <c r="B9" s="129"/>
      <c r="C9" s="130"/>
      <c r="D9" s="131"/>
      <c r="E9" s="131" t="s">
        <v>189</v>
      </c>
      <c r="F9" s="131">
        <v>0</v>
      </c>
      <c r="G9" s="131"/>
      <c r="H9" s="131"/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131"/>
      <c r="W9" s="131"/>
      <c r="X9" s="131"/>
      <c r="Y9" s="131"/>
      <c r="Z9" s="131"/>
      <c r="AA9" s="131"/>
      <c r="AB9" s="131"/>
      <c r="AC9" s="131"/>
      <c r="AD9" s="131"/>
      <c r="AE9" s="131"/>
      <c r="AF9" s="131"/>
      <c r="AG9" s="131"/>
      <c r="AH9" s="131"/>
      <c r="AI9" s="131"/>
      <c r="AJ9" s="131"/>
      <c r="AK9" s="131"/>
      <c r="AL9" s="131"/>
      <c r="AM9" s="131"/>
      <c r="AN9" s="131"/>
      <c r="AO9" s="131"/>
      <c r="AP9" s="131"/>
      <c r="AQ9" s="131"/>
      <c r="AR9" s="131"/>
      <c r="AS9" s="131"/>
      <c r="AT9" s="131"/>
      <c r="AU9" s="131"/>
      <c r="AV9" s="131"/>
      <c r="AW9" s="131"/>
      <c r="AX9" s="131"/>
      <c r="AY9" s="131"/>
      <c r="AZ9" s="131"/>
      <c r="BA9" s="131"/>
      <c r="BB9" s="131"/>
      <c r="BC9" s="131"/>
      <c r="BD9" s="131"/>
      <c r="BE9" s="131"/>
      <c r="BF9" s="131"/>
      <c r="BG9" s="131"/>
      <c r="BH9" s="131"/>
      <c r="BI9" s="131"/>
      <c r="BJ9" s="131"/>
      <c r="BK9" s="131"/>
      <c r="BL9" s="131"/>
      <c r="BM9" s="131"/>
      <c r="BN9" s="131"/>
      <c r="BO9" s="131"/>
      <c r="BP9" s="131"/>
      <c r="BQ9" s="131"/>
      <c r="BR9" s="131"/>
      <c r="BS9" s="131"/>
      <c r="BT9" s="131"/>
      <c r="BU9" s="131"/>
      <c r="BV9" s="131"/>
      <c r="BW9" s="131"/>
      <c r="BX9" s="131"/>
      <c r="BY9" s="131"/>
      <c r="BZ9" s="131"/>
      <c r="CA9" s="131"/>
      <c r="CB9" s="131"/>
      <c r="CC9" s="131"/>
      <c r="CD9" s="131"/>
      <c r="CE9" s="131"/>
      <c r="CF9" s="131"/>
      <c r="CG9" s="131"/>
      <c r="CH9" s="131"/>
      <c r="CI9" s="131"/>
      <c r="CJ9" s="131"/>
      <c r="CK9" s="131"/>
      <c r="CL9" s="131"/>
      <c r="CM9" s="131"/>
      <c r="CN9" s="131"/>
      <c r="CO9" s="131"/>
      <c r="CP9" s="131"/>
      <c r="CQ9" s="131"/>
      <c r="CR9" s="131"/>
      <c r="CS9" s="131"/>
      <c r="CT9" s="131"/>
      <c r="CU9" s="131"/>
      <c r="CV9" s="131"/>
      <c r="CW9" s="131"/>
      <c r="CX9" s="131"/>
      <c r="CY9" s="131"/>
      <c r="CZ9" s="131"/>
      <c r="DA9" s="131"/>
      <c r="DB9" s="131"/>
      <c r="DC9" s="131"/>
      <c r="DD9" s="131"/>
      <c r="DE9" s="131"/>
      <c r="DF9" s="131"/>
      <c r="DG9" s="131"/>
      <c r="DH9" s="131"/>
      <c r="DI9" s="131"/>
      <c r="DJ9" s="131"/>
    </row>
    <row r="10" spans="1:114" s="118" customFormat="1" ht="14.4" x14ac:dyDescent="0.25">
      <c r="A10" s="7"/>
      <c r="B10" s="7"/>
      <c r="C10" s="8"/>
      <c r="D10" s="10"/>
      <c r="E10" s="279" t="str">
        <f>Time!E$34</f>
        <v>Acquisition / initial balance date flag</v>
      </c>
      <c r="F10" s="70">
        <f>Time!F$34</f>
        <v>0</v>
      </c>
      <c r="G10" s="70" t="str">
        <f>Time!G$34</f>
        <v>flag</v>
      </c>
      <c r="H10" s="70">
        <f>Time!H$34</f>
        <v>1</v>
      </c>
      <c r="I10" s="70">
        <f>Time!I$34</f>
        <v>0</v>
      </c>
      <c r="J10" s="70">
        <f>Time!J$34</f>
        <v>0</v>
      </c>
      <c r="K10" s="70">
        <f>Time!K$34</f>
        <v>1</v>
      </c>
      <c r="L10" s="70">
        <f>Time!L$34</f>
        <v>0</v>
      </c>
      <c r="M10" s="70">
        <f>Time!M$34</f>
        <v>0</v>
      </c>
      <c r="N10" s="70">
        <f>Time!N$34</f>
        <v>0</v>
      </c>
      <c r="O10" s="70">
        <f>Time!O$34</f>
        <v>0</v>
      </c>
      <c r="P10" s="70">
        <f>Time!P$34</f>
        <v>0</v>
      </c>
      <c r="Q10" s="70">
        <f>Time!Q$34</f>
        <v>0</v>
      </c>
      <c r="R10" s="70">
        <f>Time!R$34</f>
        <v>0</v>
      </c>
      <c r="S10" s="70">
        <f>Time!S$34</f>
        <v>0</v>
      </c>
      <c r="T10" s="70">
        <f>Time!T$34</f>
        <v>0</v>
      </c>
      <c r="U10" s="70">
        <f>Time!U$34</f>
        <v>0</v>
      </c>
      <c r="V10" s="70">
        <f>Time!V$34</f>
        <v>0</v>
      </c>
      <c r="W10" s="70">
        <f>Time!W$34</f>
        <v>0</v>
      </c>
      <c r="X10" s="70">
        <f>Time!X$34</f>
        <v>0</v>
      </c>
      <c r="Y10" s="70">
        <f>Time!Y$34</f>
        <v>0</v>
      </c>
      <c r="Z10" s="70">
        <f>Time!Z$34</f>
        <v>0</v>
      </c>
      <c r="AA10" s="70">
        <f>Time!AA$34</f>
        <v>0</v>
      </c>
      <c r="AB10" s="70">
        <f>Time!AB$34</f>
        <v>0</v>
      </c>
      <c r="AC10" s="70">
        <f>Time!AC$34</f>
        <v>0</v>
      </c>
      <c r="AD10" s="70">
        <f>Time!AD$34</f>
        <v>0</v>
      </c>
      <c r="AE10" s="70">
        <f>Time!AE$34</f>
        <v>0</v>
      </c>
      <c r="AF10" s="70">
        <f>Time!AF$34</f>
        <v>0</v>
      </c>
      <c r="AG10" s="70">
        <f>Time!AG$34</f>
        <v>0</v>
      </c>
      <c r="AH10" s="70">
        <f>Time!AH$34</f>
        <v>0</v>
      </c>
      <c r="AI10" s="70">
        <f>Time!AI$34</f>
        <v>0</v>
      </c>
      <c r="AJ10" s="70">
        <f>Time!AJ$34</f>
        <v>0</v>
      </c>
      <c r="AK10" s="70">
        <f>Time!AK$34</f>
        <v>0</v>
      </c>
      <c r="AL10" s="70">
        <f>Time!AL$34</f>
        <v>0</v>
      </c>
      <c r="AM10" s="70">
        <f>Time!AM$34</f>
        <v>0</v>
      </c>
      <c r="AN10" s="70">
        <f>Time!AN$34</f>
        <v>0</v>
      </c>
      <c r="AO10" s="70">
        <f>Time!AO$34</f>
        <v>0</v>
      </c>
      <c r="AP10" s="70">
        <f>Time!AP$34</f>
        <v>0</v>
      </c>
      <c r="AQ10" s="70">
        <f>Time!AQ$34</f>
        <v>0</v>
      </c>
      <c r="AR10" s="70">
        <f>Time!AR$34</f>
        <v>0</v>
      </c>
      <c r="AS10" s="70">
        <f>Time!AS$34</f>
        <v>0</v>
      </c>
      <c r="AT10" s="70">
        <f>Time!AT$34</f>
        <v>0</v>
      </c>
      <c r="AU10" s="70">
        <f>Time!AU$34</f>
        <v>0</v>
      </c>
      <c r="AV10" s="70">
        <f>Time!AV$34</f>
        <v>0</v>
      </c>
      <c r="AW10" s="70">
        <f>Time!AW$34</f>
        <v>0</v>
      </c>
      <c r="AX10" s="70">
        <f>Time!AX$34</f>
        <v>0</v>
      </c>
      <c r="AY10" s="70">
        <f>Time!AY$34</f>
        <v>0</v>
      </c>
      <c r="AZ10" s="70">
        <f>Time!AZ$34</f>
        <v>0</v>
      </c>
      <c r="BA10" s="70">
        <f>Time!BA$34</f>
        <v>0</v>
      </c>
      <c r="BB10" s="70">
        <f>Time!BB$34</f>
        <v>0</v>
      </c>
      <c r="BC10" s="70">
        <f>Time!BC$34</f>
        <v>0</v>
      </c>
      <c r="BD10" s="70">
        <f>Time!BD$34</f>
        <v>0</v>
      </c>
      <c r="BE10" s="70">
        <f>Time!BE$34</f>
        <v>0</v>
      </c>
      <c r="BF10" s="70">
        <f>Time!BF$34</f>
        <v>0</v>
      </c>
      <c r="BG10" s="70">
        <f>Time!BG$34</f>
        <v>0</v>
      </c>
      <c r="BH10" s="70">
        <f>Time!BH$34</f>
        <v>0</v>
      </c>
      <c r="BI10" s="70">
        <f>Time!BI$34</f>
        <v>0</v>
      </c>
      <c r="BJ10" s="70">
        <f>Time!BJ$34</f>
        <v>0</v>
      </c>
      <c r="BK10" s="70">
        <f>Time!BK$34</f>
        <v>0</v>
      </c>
      <c r="BL10" s="70">
        <f>Time!BL$34</f>
        <v>0</v>
      </c>
      <c r="BM10" s="70">
        <f>Time!BM$34</f>
        <v>0</v>
      </c>
      <c r="BN10" s="70">
        <f>Time!BN$34</f>
        <v>0</v>
      </c>
      <c r="BO10" s="70">
        <f>Time!BO$34</f>
        <v>0</v>
      </c>
      <c r="BP10" s="70">
        <f>Time!BP$34</f>
        <v>0</v>
      </c>
      <c r="BQ10" s="70">
        <f>Time!BQ$34</f>
        <v>0</v>
      </c>
      <c r="BR10" s="70">
        <f>Time!BR$34</f>
        <v>0</v>
      </c>
      <c r="BS10" s="70">
        <f>Time!BS$34</f>
        <v>0</v>
      </c>
      <c r="BT10" s="70">
        <f>Time!BT$34</f>
        <v>0</v>
      </c>
      <c r="BU10" s="70">
        <f>Time!BU$34</f>
        <v>0</v>
      </c>
      <c r="BV10" s="70">
        <f>Time!BV$34</f>
        <v>0</v>
      </c>
      <c r="BW10" s="70">
        <f>Time!BW$34</f>
        <v>0</v>
      </c>
      <c r="BX10" s="70">
        <f>Time!BX$34</f>
        <v>0</v>
      </c>
      <c r="BY10" s="70">
        <f>Time!BY$34</f>
        <v>0</v>
      </c>
      <c r="BZ10" s="70">
        <f>Time!BZ$34</f>
        <v>0</v>
      </c>
      <c r="CA10" s="70">
        <f>Time!CA$34</f>
        <v>0</v>
      </c>
      <c r="CB10" s="70">
        <f>Time!CB$34</f>
        <v>0</v>
      </c>
      <c r="CC10" s="70">
        <f>Time!CC$34</f>
        <v>0</v>
      </c>
      <c r="CD10" s="70">
        <f>Time!CD$34</f>
        <v>0</v>
      </c>
      <c r="CE10" s="70">
        <f>Time!CE$34</f>
        <v>0</v>
      </c>
      <c r="CF10" s="70">
        <f>Time!CF$34</f>
        <v>0</v>
      </c>
      <c r="CG10" s="70">
        <f>Time!CG$34</f>
        <v>0</v>
      </c>
      <c r="CH10" s="70">
        <f>Time!CH$34</f>
        <v>0</v>
      </c>
      <c r="CI10" s="70">
        <f>Time!CI$34</f>
        <v>0</v>
      </c>
      <c r="CJ10" s="70">
        <f>Time!CJ$34</f>
        <v>0</v>
      </c>
      <c r="CK10" s="70">
        <f>Time!CK$34</f>
        <v>0</v>
      </c>
      <c r="CL10" s="70">
        <f>Time!CL$34</f>
        <v>0</v>
      </c>
      <c r="CM10" s="70">
        <f>Time!CM$34</f>
        <v>0</v>
      </c>
      <c r="CN10" s="70">
        <f>Time!CN$34</f>
        <v>0</v>
      </c>
      <c r="CO10" s="70">
        <f>Time!CO$34</f>
        <v>0</v>
      </c>
      <c r="CP10" s="70">
        <f>Time!CP$34</f>
        <v>0</v>
      </c>
      <c r="CQ10" s="70">
        <f>Time!CQ$34</f>
        <v>0</v>
      </c>
      <c r="CR10" s="70">
        <f>Time!CR$34</f>
        <v>0</v>
      </c>
      <c r="CS10" s="70">
        <f>Time!CS$34</f>
        <v>0</v>
      </c>
      <c r="CT10" s="70">
        <f>Time!CT$34</f>
        <v>0</v>
      </c>
      <c r="CU10" s="70">
        <f>Time!CU$34</f>
        <v>0</v>
      </c>
      <c r="CV10" s="70">
        <f>Time!CV$34</f>
        <v>0</v>
      </c>
      <c r="CW10" s="70">
        <f>Time!CW$34</f>
        <v>0</v>
      </c>
      <c r="CX10" s="70">
        <f>Time!CX$34</f>
        <v>0</v>
      </c>
      <c r="CY10" s="70">
        <f>Time!CY$34</f>
        <v>0</v>
      </c>
      <c r="CZ10" s="70">
        <f>Time!CZ$34</f>
        <v>0</v>
      </c>
      <c r="DA10" s="70">
        <f>Time!DA$34</f>
        <v>0</v>
      </c>
      <c r="DB10" s="70">
        <f>Time!DB$34</f>
        <v>0</v>
      </c>
      <c r="DC10" s="70">
        <f>Time!DC$34</f>
        <v>0</v>
      </c>
      <c r="DD10" s="70">
        <f>Time!DD$34</f>
        <v>0</v>
      </c>
      <c r="DE10" s="70">
        <f>Time!DE$34</f>
        <v>0</v>
      </c>
      <c r="DF10" s="70">
        <f>Time!DF$34</f>
        <v>0</v>
      </c>
      <c r="DG10" s="70">
        <f>Time!DG$34</f>
        <v>0</v>
      </c>
      <c r="DH10" s="70">
        <f>Time!DH$34</f>
        <v>0</v>
      </c>
      <c r="DI10" s="70">
        <f>Time!DI$34</f>
        <v>0</v>
      </c>
      <c r="DJ10" s="70">
        <f>Time!DJ$34</f>
        <v>0</v>
      </c>
    </row>
    <row r="11" spans="1:114" ht="14.4" x14ac:dyDescent="0.25">
      <c r="A11" s="7"/>
      <c r="B11" s="7"/>
      <c r="C11" s="8"/>
      <c r="D11" s="10"/>
      <c r="E11" s="10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69"/>
      <c r="BI11" s="69"/>
      <c r="BJ11" s="69"/>
      <c r="BK11" s="69"/>
      <c r="BL11" s="69"/>
      <c r="BM11" s="69"/>
      <c r="BN11" s="69"/>
      <c r="BO11" s="69"/>
      <c r="BP11" s="69"/>
      <c r="BQ11" s="69"/>
      <c r="BR11" s="69"/>
      <c r="BS11" s="69"/>
      <c r="BT11" s="69"/>
      <c r="BU11" s="69"/>
      <c r="BV11" s="69"/>
      <c r="BW11" s="69"/>
      <c r="BX11" s="69"/>
      <c r="BY11" s="69"/>
      <c r="BZ11" s="69"/>
      <c r="CA11" s="69"/>
      <c r="CB11" s="69"/>
      <c r="CC11" s="69"/>
      <c r="CD11" s="69"/>
      <c r="CE11" s="69"/>
      <c r="CF11" s="69"/>
      <c r="CG11" s="69"/>
      <c r="CH11" s="69"/>
      <c r="CI11" s="69"/>
      <c r="CJ11" s="69"/>
      <c r="CK11" s="69"/>
      <c r="CL11" s="69"/>
      <c r="CM11" s="69"/>
      <c r="CN11" s="69"/>
      <c r="CO11" s="69"/>
      <c r="CP11" s="69"/>
      <c r="CQ11" s="69"/>
      <c r="CR11" s="69"/>
      <c r="CS11" s="69"/>
      <c r="CT11" s="69"/>
      <c r="CU11" s="69"/>
      <c r="CV11" s="69"/>
      <c r="CW11" s="69"/>
      <c r="CX11" s="69"/>
      <c r="CY11" s="69"/>
      <c r="CZ11" s="69"/>
      <c r="DA11" s="69"/>
      <c r="DB11" s="69"/>
      <c r="DC11" s="69"/>
      <c r="DD11" s="69"/>
      <c r="DE11" s="69"/>
      <c r="DF11" s="69"/>
      <c r="DG11" s="69"/>
      <c r="DH11" s="69"/>
      <c r="DI11" s="69"/>
      <c r="DJ11" s="69"/>
    </row>
    <row r="12" spans="1:114" ht="14.4" x14ac:dyDescent="0.25">
      <c r="A12" s="7"/>
      <c r="B12" s="7"/>
      <c r="C12" s="8"/>
      <c r="D12" s="10"/>
      <c r="E12" s="10" t="s">
        <v>190</v>
      </c>
      <c r="F12" s="69"/>
      <c r="G12" s="10" t="s">
        <v>57</v>
      </c>
      <c r="H12" s="69"/>
      <c r="I12" s="69"/>
      <c r="J12" s="69">
        <f t="shared" ref="J12:BU12" si="0" xml:space="preserve"> I15</f>
        <v>0</v>
      </c>
      <c r="K12" s="69">
        <f t="shared" si="0"/>
        <v>0</v>
      </c>
      <c r="L12" s="69">
        <f t="shared" si="0"/>
        <v>0</v>
      </c>
      <c r="M12" s="69">
        <f t="shared" si="0"/>
        <v>0</v>
      </c>
      <c r="N12" s="69">
        <f t="shared" si="0"/>
        <v>0</v>
      </c>
      <c r="O12" s="69">
        <f t="shared" si="0"/>
        <v>0</v>
      </c>
      <c r="P12" s="69">
        <f t="shared" si="0"/>
        <v>0</v>
      </c>
      <c r="Q12" s="69">
        <f t="shared" si="0"/>
        <v>0</v>
      </c>
      <c r="R12" s="69">
        <f t="shared" si="0"/>
        <v>0</v>
      </c>
      <c r="S12" s="69">
        <f t="shared" si="0"/>
        <v>0</v>
      </c>
      <c r="T12" s="69">
        <f t="shared" si="0"/>
        <v>0</v>
      </c>
      <c r="U12" s="69">
        <f t="shared" si="0"/>
        <v>0</v>
      </c>
      <c r="V12" s="69">
        <f t="shared" si="0"/>
        <v>0</v>
      </c>
      <c r="W12" s="69">
        <f t="shared" si="0"/>
        <v>0</v>
      </c>
      <c r="X12" s="69">
        <f t="shared" si="0"/>
        <v>0</v>
      </c>
      <c r="Y12" s="69">
        <f t="shared" si="0"/>
        <v>0</v>
      </c>
      <c r="Z12" s="69">
        <f t="shared" si="0"/>
        <v>0</v>
      </c>
      <c r="AA12" s="69">
        <f t="shared" si="0"/>
        <v>0</v>
      </c>
      <c r="AB12" s="69">
        <f t="shared" si="0"/>
        <v>0</v>
      </c>
      <c r="AC12" s="69">
        <f t="shared" si="0"/>
        <v>0</v>
      </c>
      <c r="AD12" s="69">
        <f t="shared" si="0"/>
        <v>0</v>
      </c>
      <c r="AE12" s="69">
        <f t="shared" si="0"/>
        <v>0</v>
      </c>
      <c r="AF12" s="69">
        <f t="shared" si="0"/>
        <v>0</v>
      </c>
      <c r="AG12" s="69">
        <f t="shared" si="0"/>
        <v>0</v>
      </c>
      <c r="AH12" s="69">
        <f t="shared" si="0"/>
        <v>0</v>
      </c>
      <c r="AI12" s="69">
        <f t="shared" si="0"/>
        <v>0</v>
      </c>
      <c r="AJ12" s="69">
        <f t="shared" si="0"/>
        <v>0</v>
      </c>
      <c r="AK12" s="69">
        <f t="shared" si="0"/>
        <v>0</v>
      </c>
      <c r="AL12" s="69">
        <f t="shared" si="0"/>
        <v>0</v>
      </c>
      <c r="AM12" s="69">
        <f t="shared" si="0"/>
        <v>0</v>
      </c>
      <c r="AN12" s="69">
        <f t="shared" si="0"/>
        <v>0</v>
      </c>
      <c r="AO12" s="69">
        <f t="shared" si="0"/>
        <v>0</v>
      </c>
      <c r="AP12" s="69">
        <f t="shared" si="0"/>
        <v>0</v>
      </c>
      <c r="AQ12" s="69">
        <f t="shared" si="0"/>
        <v>0</v>
      </c>
      <c r="AR12" s="69">
        <f t="shared" si="0"/>
        <v>0</v>
      </c>
      <c r="AS12" s="69">
        <f t="shared" si="0"/>
        <v>0</v>
      </c>
      <c r="AT12" s="69">
        <f t="shared" si="0"/>
        <v>0</v>
      </c>
      <c r="AU12" s="69">
        <f t="shared" si="0"/>
        <v>0</v>
      </c>
      <c r="AV12" s="69">
        <f t="shared" si="0"/>
        <v>0</v>
      </c>
      <c r="AW12" s="69">
        <f t="shared" si="0"/>
        <v>0</v>
      </c>
      <c r="AX12" s="69">
        <f t="shared" si="0"/>
        <v>0</v>
      </c>
      <c r="AY12" s="69">
        <f t="shared" si="0"/>
        <v>0</v>
      </c>
      <c r="AZ12" s="69">
        <f t="shared" si="0"/>
        <v>0</v>
      </c>
      <c r="BA12" s="69">
        <f t="shared" si="0"/>
        <v>0</v>
      </c>
      <c r="BB12" s="69">
        <f t="shared" si="0"/>
        <v>0</v>
      </c>
      <c r="BC12" s="69">
        <f t="shared" si="0"/>
        <v>0</v>
      </c>
      <c r="BD12" s="69">
        <f t="shared" si="0"/>
        <v>0</v>
      </c>
      <c r="BE12" s="69">
        <f t="shared" si="0"/>
        <v>0</v>
      </c>
      <c r="BF12" s="69">
        <f t="shared" si="0"/>
        <v>0</v>
      </c>
      <c r="BG12" s="69">
        <f t="shared" si="0"/>
        <v>0</v>
      </c>
      <c r="BH12" s="69">
        <f t="shared" si="0"/>
        <v>0</v>
      </c>
      <c r="BI12" s="69">
        <f t="shared" si="0"/>
        <v>0</v>
      </c>
      <c r="BJ12" s="69">
        <f t="shared" si="0"/>
        <v>0</v>
      </c>
      <c r="BK12" s="69">
        <f t="shared" si="0"/>
        <v>0</v>
      </c>
      <c r="BL12" s="69">
        <f t="shared" si="0"/>
        <v>0</v>
      </c>
      <c r="BM12" s="69">
        <f t="shared" si="0"/>
        <v>0</v>
      </c>
      <c r="BN12" s="69">
        <f t="shared" si="0"/>
        <v>0</v>
      </c>
      <c r="BO12" s="69">
        <f t="shared" si="0"/>
        <v>0</v>
      </c>
      <c r="BP12" s="69">
        <f t="shared" si="0"/>
        <v>38.870909623286934</v>
      </c>
      <c r="BQ12" s="69">
        <f t="shared" si="0"/>
        <v>834.89826976721452</v>
      </c>
      <c r="BR12" s="69">
        <f t="shared" si="0"/>
        <v>1160.4142440906744</v>
      </c>
      <c r="BS12" s="69">
        <f t="shared" si="0"/>
        <v>2219.9436448442175</v>
      </c>
      <c r="BT12" s="69">
        <f t="shared" si="0"/>
        <v>2454.2926043878815</v>
      </c>
      <c r="BU12" s="69">
        <f t="shared" si="0"/>
        <v>1714.338111374318</v>
      </c>
      <c r="BV12" s="69">
        <f t="shared" ref="BV12:DJ12" si="1" xml:space="preserve"> BU15</f>
        <v>161.09472925258342</v>
      </c>
      <c r="BW12" s="69">
        <f t="shared" si="1"/>
        <v>0</v>
      </c>
      <c r="BX12" s="69">
        <f t="shared" si="1"/>
        <v>0</v>
      </c>
      <c r="BY12" s="69">
        <f t="shared" si="1"/>
        <v>0</v>
      </c>
      <c r="BZ12" s="69">
        <f t="shared" si="1"/>
        <v>0</v>
      </c>
      <c r="CA12" s="69">
        <f t="shared" si="1"/>
        <v>0</v>
      </c>
      <c r="CB12" s="69">
        <f t="shared" si="1"/>
        <v>0</v>
      </c>
      <c r="CC12" s="69">
        <f t="shared" si="1"/>
        <v>0</v>
      </c>
      <c r="CD12" s="69">
        <f t="shared" si="1"/>
        <v>0</v>
      </c>
      <c r="CE12" s="69">
        <f t="shared" si="1"/>
        <v>0</v>
      </c>
      <c r="CF12" s="69">
        <f t="shared" si="1"/>
        <v>0</v>
      </c>
      <c r="CG12" s="69">
        <f t="shared" si="1"/>
        <v>0</v>
      </c>
      <c r="CH12" s="69">
        <f t="shared" si="1"/>
        <v>0</v>
      </c>
      <c r="CI12" s="69">
        <f t="shared" si="1"/>
        <v>0</v>
      </c>
      <c r="CJ12" s="69">
        <f t="shared" si="1"/>
        <v>0</v>
      </c>
      <c r="CK12" s="69">
        <f t="shared" si="1"/>
        <v>0</v>
      </c>
      <c r="CL12" s="69">
        <f t="shared" si="1"/>
        <v>0</v>
      </c>
      <c r="CM12" s="69">
        <f t="shared" si="1"/>
        <v>0</v>
      </c>
      <c r="CN12" s="69">
        <f t="shared" si="1"/>
        <v>0</v>
      </c>
      <c r="CO12" s="69">
        <f t="shared" si="1"/>
        <v>0</v>
      </c>
      <c r="CP12" s="69">
        <f t="shared" si="1"/>
        <v>0</v>
      </c>
      <c r="CQ12" s="69">
        <f t="shared" si="1"/>
        <v>0</v>
      </c>
      <c r="CR12" s="69">
        <f t="shared" si="1"/>
        <v>0</v>
      </c>
      <c r="CS12" s="69">
        <f t="shared" si="1"/>
        <v>0</v>
      </c>
      <c r="CT12" s="69">
        <f t="shared" si="1"/>
        <v>0</v>
      </c>
      <c r="CU12" s="69">
        <f t="shared" si="1"/>
        <v>0</v>
      </c>
      <c r="CV12" s="69">
        <f t="shared" si="1"/>
        <v>0</v>
      </c>
      <c r="CW12" s="69">
        <f t="shared" si="1"/>
        <v>0</v>
      </c>
      <c r="CX12" s="69">
        <f t="shared" si="1"/>
        <v>0</v>
      </c>
      <c r="CY12" s="69">
        <f t="shared" si="1"/>
        <v>0</v>
      </c>
      <c r="CZ12" s="69">
        <f t="shared" si="1"/>
        <v>0</v>
      </c>
      <c r="DA12" s="69">
        <f t="shared" si="1"/>
        <v>0</v>
      </c>
      <c r="DB12" s="69">
        <f t="shared" si="1"/>
        <v>0</v>
      </c>
      <c r="DC12" s="69">
        <f t="shared" si="1"/>
        <v>0</v>
      </c>
      <c r="DD12" s="69">
        <f t="shared" si="1"/>
        <v>0</v>
      </c>
      <c r="DE12" s="69">
        <f t="shared" si="1"/>
        <v>0</v>
      </c>
      <c r="DF12" s="69">
        <f t="shared" si="1"/>
        <v>0</v>
      </c>
      <c r="DG12" s="69">
        <f t="shared" si="1"/>
        <v>0</v>
      </c>
      <c r="DH12" s="69">
        <f t="shared" si="1"/>
        <v>1249.2870087496813</v>
      </c>
      <c r="DI12" s="69">
        <f t="shared" si="1"/>
        <v>427.28634202637897</v>
      </c>
      <c r="DJ12" s="69">
        <f t="shared" si="1"/>
        <v>427.28634202637937</v>
      </c>
    </row>
    <row r="13" spans="1:114" s="272" customFormat="1" ht="14.4" x14ac:dyDescent="0.25">
      <c r="A13" s="280"/>
      <c r="B13" s="280"/>
      <c r="C13" s="281"/>
      <c r="D13" s="282" t="s">
        <v>74</v>
      </c>
      <c r="E13" s="283" t="str">
        <f xml:space="preserve"> FinStat!E$19</f>
        <v>Profit after tax</v>
      </c>
      <c r="F13" s="283">
        <f xml:space="preserve"> FinStat!F$19</f>
        <v>0</v>
      </c>
      <c r="G13" s="283" t="str">
        <f xml:space="preserve"> FinStat!G$19</f>
        <v>$000s</v>
      </c>
      <c r="H13" s="283">
        <f xml:space="preserve"> FinStat!H$19</f>
        <v>1036741.7907736688</v>
      </c>
      <c r="I13" s="283">
        <f xml:space="preserve"> FinStat!I$19</f>
        <v>0</v>
      </c>
      <c r="J13" s="283">
        <f xml:space="preserve"> FinStat!J$19</f>
        <v>0</v>
      </c>
      <c r="K13" s="283">
        <f xml:space="preserve"> FinStat!K$19</f>
        <v>0</v>
      </c>
      <c r="L13" s="283">
        <f xml:space="preserve"> FinStat!L$19</f>
        <v>3065.4394813777772</v>
      </c>
      <c r="M13" s="283">
        <f xml:space="preserve"> FinStat!M$19</f>
        <v>2597.0605864007512</v>
      </c>
      <c r="N13" s="283">
        <f xml:space="preserve"> FinStat!N$19</f>
        <v>3704.5297106454891</v>
      </c>
      <c r="O13" s="283">
        <f xml:space="preserve"> FinStat!O$19</f>
        <v>3353.0207159928032</v>
      </c>
      <c r="P13" s="283">
        <f xml:space="preserve"> FinStat!P$19</f>
        <v>4203.8244860531504</v>
      </c>
      <c r="Q13" s="283">
        <f xml:space="preserve"> FinStat!Q$19</f>
        <v>3228.5751017075672</v>
      </c>
      <c r="R13" s="283">
        <f xml:space="preserve"> FinStat!R$19</f>
        <v>4087.2424776575817</v>
      </c>
      <c r="S13" s="283">
        <f xml:space="preserve"> FinStat!S$19</f>
        <v>4110.9166325637952</v>
      </c>
      <c r="T13" s="283">
        <f xml:space="preserve"> FinStat!T$19</f>
        <v>4380.2407380525083</v>
      </c>
      <c r="U13" s="283">
        <f xml:space="preserve"> FinStat!U$19</f>
        <v>4038.1368261799753</v>
      </c>
      <c r="V13" s="283">
        <f xml:space="preserve"> FinStat!V$19</f>
        <v>5044.3719257609182</v>
      </c>
      <c r="W13" s="283">
        <f xml:space="preserve"> FinStat!W$19</f>
        <v>4840.5185401843773</v>
      </c>
      <c r="X13" s="283">
        <f xml:space="preserve"> FinStat!X$19</f>
        <v>5897.3010208447668</v>
      </c>
      <c r="Y13" s="283">
        <f xml:space="preserve"> FinStat!Y$19</f>
        <v>5000.1636483141647</v>
      </c>
      <c r="Z13" s="283">
        <f xml:space="preserve"> FinStat!Z$19</f>
        <v>6043.5440873274147</v>
      </c>
      <c r="AA13" s="283">
        <f xml:space="preserve"> FinStat!AA$19</f>
        <v>5164.3509193563887</v>
      </c>
      <c r="AB13" s="283">
        <f xml:space="preserve"> FinStat!AB$19</f>
        <v>6253.8555167621116</v>
      </c>
      <c r="AC13" s="283">
        <f xml:space="preserve"> FinStat!AC$19</f>
        <v>5347.8876458938985</v>
      </c>
      <c r="AD13" s="283">
        <f xml:space="preserve"> FinStat!AD$19</f>
        <v>6997.0932947319889</v>
      </c>
      <c r="AE13" s="283">
        <f xml:space="preserve"> FinStat!AE$19</f>
        <v>6041.694524051336</v>
      </c>
      <c r="AF13" s="283">
        <f xml:space="preserve"> FinStat!AF$19</f>
        <v>7206.9170208704509</v>
      </c>
      <c r="AG13" s="283">
        <f xml:space="preserve"> FinStat!AG$19</f>
        <v>6243.0254245408987</v>
      </c>
      <c r="AH13" s="283">
        <f xml:space="preserve"> FinStat!AH$19</f>
        <v>7065.438732141989</v>
      </c>
      <c r="AI13" s="283">
        <f xml:space="preserve"> FinStat!AI$19</f>
        <v>6087.0203330757522</v>
      </c>
      <c r="AJ13" s="283">
        <f xml:space="preserve"> FinStat!AJ$19</f>
        <v>7318.155142753586</v>
      </c>
      <c r="AK13" s="283">
        <f xml:space="preserve"> FinStat!AK$19</f>
        <v>6319.9570089378631</v>
      </c>
      <c r="AL13" s="283">
        <f xml:space="preserve"> FinStat!AL$19</f>
        <v>7556.5462372238162</v>
      </c>
      <c r="AM13" s="283">
        <f xml:space="preserve"> FinStat!AM$19</f>
        <v>6526.511033638295</v>
      </c>
      <c r="AN13" s="283">
        <f xml:space="preserve"> FinStat!AN$19</f>
        <v>8208.5856550714816</v>
      </c>
      <c r="AO13" s="283">
        <f xml:space="preserve"> FinStat!AO$19</f>
        <v>7144.842166896573</v>
      </c>
      <c r="AP13" s="283">
        <f xml:space="preserve"> FinStat!AP$19</f>
        <v>8485.7600731633738</v>
      </c>
      <c r="AQ13" s="283">
        <f xml:space="preserve"> FinStat!AQ$19</f>
        <v>7390.1267526701213</v>
      </c>
      <c r="AR13" s="283">
        <f xml:space="preserve"> FinStat!AR$19</f>
        <v>8741.2704028019616</v>
      </c>
      <c r="AS13" s="283">
        <f xml:space="preserve"> FinStat!AS$19</f>
        <v>7633.1535707571875</v>
      </c>
      <c r="AT13" s="283">
        <f xml:space="preserve"> FinStat!AT$19</f>
        <v>9024.5349546473062</v>
      </c>
      <c r="AU13" s="283">
        <f xml:space="preserve"> FinStat!AU$19</f>
        <v>7884.9010851464891</v>
      </c>
      <c r="AV13" s="283">
        <f xml:space="preserve"> FinStat!AV$19</f>
        <v>9291.3674669268694</v>
      </c>
      <c r="AW13" s="283">
        <f xml:space="preserve"> FinStat!AW$19</f>
        <v>8137.0755553140261</v>
      </c>
      <c r="AX13" s="283">
        <f xml:space="preserve"> FinStat!AX$19</f>
        <v>10075.950696556127</v>
      </c>
      <c r="AY13" s="283">
        <f xml:space="preserve"> FinStat!AY$19</f>
        <v>8872.0324200012637</v>
      </c>
      <c r="AZ13" s="283">
        <f xml:space="preserve"> FinStat!AZ$19</f>
        <v>10372.383842411255</v>
      </c>
      <c r="BA13" s="283">
        <f xml:space="preserve"> FinStat!BA$19</f>
        <v>9144.0046679970528</v>
      </c>
      <c r="BB13" s="283">
        <f xml:space="preserve"> FinStat!BB$19</f>
        <v>10767.453865040892</v>
      </c>
      <c r="BC13" s="283">
        <f xml:space="preserve"> FinStat!BC$19</f>
        <v>9507.6697782371775</v>
      </c>
      <c r="BD13" s="283">
        <f xml:space="preserve"> FinStat!BD$19</f>
        <v>11069.299662465666</v>
      </c>
      <c r="BE13" s="283">
        <f xml:space="preserve"> FinStat!BE$19</f>
        <v>9789.8622751311923</v>
      </c>
      <c r="BF13" s="283">
        <f xml:space="preserve"> FinStat!BF$19</f>
        <v>11315.731434064304</v>
      </c>
      <c r="BG13" s="283">
        <f xml:space="preserve"> FinStat!BG$19</f>
        <v>10003.814856541303</v>
      </c>
      <c r="BH13" s="283">
        <f xml:space="preserve"> FinStat!BH$19</f>
        <v>11018.041979814687</v>
      </c>
      <c r="BI13" s="283">
        <f xml:space="preserve"> FinStat!BI$19</f>
        <v>10909.816417725182</v>
      </c>
      <c r="BJ13" s="283">
        <f xml:space="preserve"> FinStat!BJ$19</f>
        <v>11227.240276339564</v>
      </c>
      <c r="BK13" s="283">
        <f xml:space="preserve"> FinStat!BK$19</f>
        <v>11111.288279663251</v>
      </c>
      <c r="BL13" s="283">
        <f xml:space="preserve"> FinStat!BL$19</f>
        <v>11537.303395677736</v>
      </c>
      <c r="BM13" s="283">
        <f xml:space="preserve"> FinStat!BM$19</f>
        <v>11422.108884431316</v>
      </c>
      <c r="BN13" s="283">
        <f xml:space="preserve"> FinStat!BN$19</f>
        <v>11898.649513689146</v>
      </c>
      <c r="BO13" s="283">
        <f xml:space="preserve"> FinStat!BO$19</f>
        <v>11780.238747616202</v>
      </c>
      <c r="BP13" s="283">
        <f xml:space="preserve"> FinStat!BP$19</f>
        <v>12223.755907759391</v>
      </c>
      <c r="BQ13" s="283">
        <f xml:space="preserve"> FinStat!BQ$19</f>
        <v>11435.782209007957</v>
      </c>
      <c r="BR13" s="283">
        <f xml:space="preserve"> FinStat!BR$19</f>
        <v>13243.887383336465</v>
      </c>
      <c r="BS13" s="283">
        <f xml:space="preserve"> FinStat!BS$19</f>
        <v>11764.829775414979</v>
      </c>
      <c r="BT13" s="283">
        <f xml:space="preserve"> FinStat!BT$19</f>
        <v>13593.963224571577</v>
      </c>
      <c r="BU13" s="283">
        <f xml:space="preserve"> FinStat!BU$19</f>
        <v>12062.23136153932</v>
      </c>
      <c r="BV13" s="283">
        <f xml:space="preserve"> FinStat!BV$19</f>
        <v>13917.040136069663</v>
      </c>
      <c r="BW13" s="283">
        <f xml:space="preserve"> FinStat!BW$19</f>
        <v>9912.5617750119072</v>
      </c>
      <c r="BX13" s="283">
        <f xml:space="preserve"> FinStat!BX$19</f>
        <v>8903.3682852707334</v>
      </c>
      <c r="BY13" s="283">
        <f xml:space="preserve"> FinStat!BY$19</f>
        <v>10346.048484738805</v>
      </c>
      <c r="BZ13" s="283">
        <f xml:space="preserve"> FinStat!BZ$19</f>
        <v>9266.3540121163278</v>
      </c>
      <c r="CA13" s="283">
        <f xml:space="preserve"> FinStat!CA$19</f>
        <v>11321.296797884941</v>
      </c>
      <c r="CB13" s="283">
        <f xml:space="preserve"> FinStat!CB$19</f>
        <v>10469.60384871408</v>
      </c>
      <c r="CC13" s="283">
        <f xml:space="preserve"> FinStat!CC$19</f>
        <v>12076.799596589863</v>
      </c>
      <c r="CD13" s="283">
        <f xml:space="preserve"> FinStat!CD$19</f>
        <v>9985.6301391861125</v>
      </c>
      <c r="CE13" s="283">
        <f xml:space="preserve"> FinStat!CE$19</f>
        <v>11531.048942252221</v>
      </c>
      <c r="CF13" s="283">
        <f xml:space="preserve"> FinStat!CF$19</f>
        <v>11438.385885256364</v>
      </c>
      <c r="CG13" s="283">
        <f xml:space="preserve"> FinStat!CG$19</f>
        <v>11884.013717444668</v>
      </c>
      <c r="CH13" s="283">
        <f xml:space="preserve"> FinStat!CH$19</f>
        <v>11107.892225879292</v>
      </c>
      <c r="CI13" s="283">
        <f xml:space="preserve"> FinStat!CI$19</f>
        <v>12902.632549730699</v>
      </c>
      <c r="CJ13" s="283">
        <f xml:space="preserve"> FinStat!CJ$19</f>
        <v>12420.162056992762</v>
      </c>
      <c r="CK13" s="283">
        <f xml:space="preserve"> FinStat!CK$19</f>
        <v>14398.505633069959</v>
      </c>
      <c r="CL13" s="283">
        <f xml:space="preserve"> FinStat!CL$19</f>
        <v>12593.790595047303</v>
      </c>
      <c r="CM13" s="283">
        <f xml:space="preserve"> FinStat!CM$19</f>
        <v>14610.892855073891</v>
      </c>
      <c r="CN13" s="283">
        <f xml:space="preserve"> FinStat!CN$19</f>
        <v>12871.511259691972</v>
      </c>
      <c r="CO13" s="283">
        <f xml:space="preserve"> FinStat!CO$19</f>
        <v>14929.157275145095</v>
      </c>
      <c r="CP13" s="283">
        <f xml:space="preserve"> FinStat!CP$19</f>
        <v>13154.814109695997</v>
      </c>
      <c r="CQ13" s="283">
        <f xml:space="preserve"> FinStat!CQ$19</f>
        <v>16313.818015102774</v>
      </c>
      <c r="CR13" s="283">
        <f xml:space="preserve"> FinStat!CR$19</f>
        <v>14466.02844008845</v>
      </c>
      <c r="CS13" s="283">
        <f xml:space="preserve"> FinStat!CS$19</f>
        <v>16666.311230890547</v>
      </c>
      <c r="CT13" s="283">
        <f xml:space="preserve"> FinStat!CT$19</f>
        <v>14781.381085418438</v>
      </c>
      <c r="CU13" s="283">
        <f xml:space="preserve"> FinStat!CU$19</f>
        <v>17025.889560315663</v>
      </c>
      <c r="CV13" s="283">
        <f xml:space="preserve"> FinStat!CV$19</f>
        <v>15103.072318919552</v>
      </c>
      <c r="CW13" s="283">
        <f xml:space="preserve"> FinStat!CW$19</f>
        <v>17392.695414162219</v>
      </c>
      <c r="CX13" s="283">
        <f xml:space="preserve"> FinStat!CX$19</f>
        <v>15431.229546214057</v>
      </c>
      <c r="CY13" s="283">
        <f xml:space="preserve"> FinStat!CY$19</f>
        <v>17766.874065671091</v>
      </c>
      <c r="CZ13" s="283">
        <f xml:space="preserve"> FinStat!CZ$19</f>
        <v>15765.982733777171</v>
      </c>
      <c r="DA13" s="283">
        <f xml:space="preserve"> FinStat!DA$19</f>
        <v>18942.295627007541</v>
      </c>
      <c r="DB13" s="283">
        <f xml:space="preserve"> FinStat!DB$19</f>
        <v>16855.679655990432</v>
      </c>
      <c r="DC13" s="283">
        <f xml:space="preserve"> FinStat!DC$19</f>
        <v>19347.621242794587</v>
      </c>
      <c r="DD13" s="283">
        <f xml:space="preserve"> FinStat!DD$19</f>
        <v>17219.064290760067</v>
      </c>
      <c r="DE13" s="283">
        <f xml:space="preserve"> FinStat!DE$19</f>
        <v>19761.093903458979</v>
      </c>
      <c r="DF13" s="283">
        <f xml:space="preserve"> FinStat!DF$19</f>
        <v>17727.910851425397</v>
      </c>
      <c r="DG13" s="283">
        <f xml:space="preserve"> FinStat!DG$19</f>
        <v>20321.035259339555</v>
      </c>
      <c r="DH13" s="283">
        <f xml:space="preserve"> FinStat!DH$19</f>
        <v>-9.9673166510506729E-13</v>
      </c>
      <c r="DI13" s="283">
        <f xml:space="preserve"> FinStat!DI$19</f>
        <v>-9.9673166510506729E-13</v>
      </c>
      <c r="DJ13" s="283">
        <f xml:space="preserve"> FinStat!DJ$19</f>
        <v>-9.8589762526696862E-13</v>
      </c>
    </row>
    <row r="14" spans="1:114" s="272" customFormat="1" ht="14.4" x14ac:dyDescent="0.25">
      <c r="A14" s="280"/>
      <c r="B14" s="280"/>
      <c r="C14" s="281"/>
      <c r="D14" s="282" t="s">
        <v>52</v>
      </c>
      <c r="E14" s="413" t="str">
        <f t="shared" ref="E14:AJ14" si="2" xml:space="preserve"> E$88</f>
        <v>dividend declared and paid pos</v>
      </c>
      <c r="F14" s="413">
        <f t="shared" si="2"/>
        <v>0</v>
      </c>
      <c r="G14" s="413" t="str">
        <f t="shared" si="2"/>
        <v>$ 000s</v>
      </c>
      <c r="H14" s="413">
        <f t="shared" si="2"/>
        <v>0</v>
      </c>
      <c r="I14" s="413">
        <f t="shared" si="2"/>
        <v>0</v>
      </c>
      <c r="J14" s="413">
        <f t="shared" si="2"/>
        <v>0</v>
      </c>
      <c r="K14" s="413">
        <f t="shared" si="2"/>
        <v>0</v>
      </c>
      <c r="L14" s="413">
        <f t="shared" si="2"/>
        <v>3065.4394813777772</v>
      </c>
      <c r="M14" s="413">
        <f t="shared" si="2"/>
        <v>2597.0605864007512</v>
      </c>
      <c r="N14" s="413">
        <f t="shared" si="2"/>
        <v>3704.5297106454891</v>
      </c>
      <c r="O14" s="413">
        <f t="shared" si="2"/>
        <v>3353.0207159928032</v>
      </c>
      <c r="P14" s="413">
        <f t="shared" si="2"/>
        <v>4203.8244860531504</v>
      </c>
      <c r="Q14" s="413">
        <f t="shared" si="2"/>
        <v>3228.5751017075672</v>
      </c>
      <c r="R14" s="413">
        <f t="shared" si="2"/>
        <v>4087.2424776575817</v>
      </c>
      <c r="S14" s="413">
        <f t="shared" si="2"/>
        <v>4110.9166325637952</v>
      </c>
      <c r="T14" s="413">
        <f t="shared" si="2"/>
        <v>4380.2407380525083</v>
      </c>
      <c r="U14" s="413">
        <f t="shared" si="2"/>
        <v>4038.1368261799753</v>
      </c>
      <c r="V14" s="413">
        <f t="shared" si="2"/>
        <v>5044.3719257609182</v>
      </c>
      <c r="W14" s="413">
        <f t="shared" si="2"/>
        <v>4840.5185401843773</v>
      </c>
      <c r="X14" s="413">
        <f t="shared" si="2"/>
        <v>5897.3010208447668</v>
      </c>
      <c r="Y14" s="413">
        <f t="shared" si="2"/>
        <v>5000.1636483141647</v>
      </c>
      <c r="Z14" s="413">
        <f t="shared" si="2"/>
        <v>6043.5440873274147</v>
      </c>
      <c r="AA14" s="413">
        <f t="shared" si="2"/>
        <v>5164.3509193563887</v>
      </c>
      <c r="AB14" s="413">
        <f t="shared" si="2"/>
        <v>6253.8555167621116</v>
      </c>
      <c r="AC14" s="413">
        <f t="shared" si="2"/>
        <v>5347.8876458938985</v>
      </c>
      <c r="AD14" s="413">
        <f t="shared" si="2"/>
        <v>6997.0932947319889</v>
      </c>
      <c r="AE14" s="413">
        <f t="shared" si="2"/>
        <v>6041.694524051336</v>
      </c>
      <c r="AF14" s="413">
        <f t="shared" si="2"/>
        <v>7206.9170208704509</v>
      </c>
      <c r="AG14" s="413">
        <f t="shared" si="2"/>
        <v>6243.0254245408987</v>
      </c>
      <c r="AH14" s="413">
        <f t="shared" si="2"/>
        <v>7065.438732141989</v>
      </c>
      <c r="AI14" s="413">
        <f t="shared" si="2"/>
        <v>6087.0203330757522</v>
      </c>
      <c r="AJ14" s="413">
        <f t="shared" si="2"/>
        <v>7318.155142753586</v>
      </c>
      <c r="AK14" s="413">
        <f t="shared" ref="AK14:BP14" si="3" xml:space="preserve"> AK$88</f>
        <v>6319.9570089378631</v>
      </c>
      <c r="AL14" s="413">
        <f t="shared" si="3"/>
        <v>7556.5462372238162</v>
      </c>
      <c r="AM14" s="413">
        <f t="shared" si="3"/>
        <v>6526.511033638295</v>
      </c>
      <c r="AN14" s="413">
        <f t="shared" si="3"/>
        <v>8208.5856550714816</v>
      </c>
      <c r="AO14" s="413">
        <f t="shared" si="3"/>
        <v>7144.842166896573</v>
      </c>
      <c r="AP14" s="413">
        <f t="shared" si="3"/>
        <v>8485.7600731633738</v>
      </c>
      <c r="AQ14" s="413">
        <f t="shared" si="3"/>
        <v>7390.1267526701213</v>
      </c>
      <c r="AR14" s="413">
        <f t="shared" si="3"/>
        <v>8741.2704028019616</v>
      </c>
      <c r="AS14" s="413">
        <f t="shared" si="3"/>
        <v>7633.1535707571875</v>
      </c>
      <c r="AT14" s="413">
        <f t="shared" si="3"/>
        <v>9024.5349546473062</v>
      </c>
      <c r="AU14" s="413">
        <f t="shared" si="3"/>
        <v>7884.9010851464891</v>
      </c>
      <c r="AV14" s="413">
        <f t="shared" si="3"/>
        <v>9291.3674669268694</v>
      </c>
      <c r="AW14" s="413">
        <f t="shared" si="3"/>
        <v>8137.0755553140261</v>
      </c>
      <c r="AX14" s="413">
        <f t="shared" si="3"/>
        <v>10075.950696556127</v>
      </c>
      <c r="AY14" s="413">
        <f t="shared" si="3"/>
        <v>8872.0324200012637</v>
      </c>
      <c r="AZ14" s="413">
        <f t="shared" si="3"/>
        <v>10372.383842411255</v>
      </c>
      <c r="BA14" s="413">
        <f t="shared" si="3"/>
        <v>9144.0046679970528</v>
      </c>
      <c r="BB14" s="413">
        <f t="shared" si="3"/>
        <v>10767.453865040892</v>
      </c>
      <c r="BC14" s="413">
        <f t="shared" si="3"/>
        <v>9507.6697782371775</v>
      </c>
      <c r="BD14" s="413">
        <f t="shared" si="3"/>
        <v>11069.299662465666</v>
      </c>
      <c r="BE14" s="413">
        <f t="shared" si="3"/>
        <v>9789.8622751311923</v>
      </c>
      <c r="BF14" s="413">
        <f t="shared" si="3"/>
        <v>11315.731434064304</v>
      </c>
      <c r="BG14" s="413">
        <f t="shared" si="3"/>
        <v>10003.814856541303</v>
      </c>
      <c r="BH14" s="413">
        <f t="shared" si="3"/>
        <v>11018.041979814687</v>
      </c>
      <c r="BI14" s="413">
        <f t="shared" si="3"/>
        <v>10909.816417725182</v>
      </c>
      <c r="BJ14" s="413">
        <f t="shared" si="3"/>
        <v>11227.240276339564</v>
      </c>
      <c r="BK14" s="413">
        <f t="shared" si="3"/>
        <v>11111.288279663251</v>
      </c>
      <c r="BL14" s="413">
        <f t="shared" si="3"/>
        <v>11537.303395677736</v>
      </c>
      <c r="BM14" s="413">
        <f t="shared" si="3"/>
        <v>11422.108884431316</v>
      </c>
      <c r="BN14" s="413">
        <f t="shared" si="3"/>
        <v>11898.649513689146</v>
      </c>
      <c r="BO14" s="413">
        <f t="shared" si="3"/>
        <v>11741.367837992915</v>
      </c>
      <c r="BP14" s="413">
        <f t="shared" si="3"/>
        <v>11427.728547615463</v>
      </c>
      <c r="BQ14" s="413">
        <f t="shared" ref="BQ14:CV14" si="4" xml:space="preserve"> BQ$88</f>
        <v>11110.266234684497</v>
      </c>
      <c r="BR14" s="413">
        <f t="shared" si="4"/>
        <v>12184.357982582922</v>
      </c>
      <c r="BS14" s="413">
        <f t="shared" si="4"/>
        <v>11530.480815871315</v>
      </c>
      <c r="BT14" s="413">
        <f t="shared" si="4"/>
        <v>14333.91771758514</v>
      </c>
      <c r="BU14" s="413">
        <f t="shared" si="4"/>
        <v>13615.474743661054</v>
      </c>
      <c r="BV14" s="413">
        <f t="shared" si="4"/>
        <v>14078.134865322247</v>
      </c>
      <c r="BW14" s="413">
        <f t="shared" si="4"/>
        <v>9912.5617750119072</v>
      </c>
      <c r="BX14" s="413">
        <f t="shared" si="4"/>
        <v>8903.3682852707334</v>
      </c>
      <c r="BY14" s="413">
        <f t="shared" si="4"/>
        <v>10346.048484738805</v>
      </c>
      <c r="BZ14" s="413">
        <f t="shared" si="4"/>
        <v>9266.3540121163278</v>
      </c>
      <c r="CA14" s="413">
        <f t="shared" si="4"/>
        <v>11321.296797884941</v>
      </c>
      <c r="CB14" s="413">
        <f t="shared" si="4"/>
        <v>10469.60384871408</v>
      </c>
      <c r="CC14" s="413">
        <f t="shared" si="4"/>
        <v>12076.799596589863</v>
      </c>
      <c r="CD14" s="413">
        <f t="shared" si="4"/>
        <v>9985.6301391861125</v>
      </c>
      <c r="CE14" s="413">
        <f t="shared" si="4"/>
        <v>11531.048942252221</v>
      </c>
      <c r="CF14" s="413">
        <f t="shared" si="4"/>
        <v>11438.385885256364</v>
      </c>
      <c r="CG14" s="413">
        <f t="shared" si="4"/>
        <v>11884.013717444668</v>
      </c>
      <c r="CH14" s="413">
        <f t="shared" si="4"/>
        <v>11107.892225879292</v>
      </c>
      <c r="CI14" s="413">
        <f t="shared" si="4"/>
        <v>12902.632549730699</v>
      </c>
      <c r="CJ14" s="413">
        <f t="shared" si="4"/>
        <v>12420.162056992762</v>
      </c>
      <c r="CK14" s="413">
        <f t="shared" si="4"/>
        <v>14398.505633069959</v>
      </c>
      <c r="CL14" s="413">
        <f t="shared" si="4"/>
        <v>12593.790595047303</v>
      </c>
      <c r="CM14" s="413">
        <f t="shared" si="4"/>
        <v>14610.892855073891</v>
      </c>
      <c r="CN14" s="413">
        <f t="shared" si="4"/>
        <v>12871.511259691972</v>
      </c>
      <c r="CO14" s="413">
        <f t="shared" si="4"/>
        <v>14929.157275145095</v>
      </c>
      <c r="CP14" s="413">
        <f t="shared" si="4"/>
        <v>13154.814109695997</v>
      </c>
      <c r="CQ14" s="413">
        <f t="shared" si="4"/>
        <v>16313.818015102774</v>
      </c>
      <c r="CR14" s="413">
        <f t="shared" si="4"/>
        <v>14466.02844008845</v>
      </c>
      <c r="CS14" s="413">
        <f t="shared" si="4"/>
        <v>16666.311230890547</v>
      </c>
      <c r="CT14" s="413">
        <f t="shared" si="4"/>
        <v>14781.381085418438</v>
      </c>
      <c r="CU14" s="413">
        <f t="shared" si="4"/>
        <v>17025.889560315663</v>
      </c>
      <c r="CV14" s="413">
        <f t="shared" si="4"/>
        <v>15103.072318919552</v>
      </c>
      <c r="CW14" s="413">
        <f t="shared" ref="CW14:DJ14" si="5" xml:space="preserve"> CW$88</f>
        <v>17392.695414162219</v>
      </c>
      <c r="CX14" s="413">
        <f t="shared" si="5"/>
        <v>15431.229546214057</v>
      </c>
      <c r="CY14" s="413">
        <f t="shared" si="5"/>
        <v>17766.874065671091</v>
      </c>
      <c r="CZ14" s="413">
        <f t="shared" si="5"/>
        <v>15765.982733777171</v>
      </c>
      <c r="DA14" s="413">
        <f t="shared" si="5"/>
        <v>18942.295627007541</v>
      </c>
      <c r="DB14" s="413">
        <f t="shared" si="5"/>
        <v>16855.679655990432</v>
      </c>
      <c r="DC14" s="413">
        <f t="shared" si="5"/>
        <v>19347.621242794587</v>
      </c>
      <c r="DD14" s="413">
        <f t="shared" si="5"/>
        <v>17219.064290760067</v>
      </c>
      <c r="DE14" s="413">
        <f t="shared" si="5"/>
        <v>19761.093903458979</v>
      </c>
      <c r="DF14" s="413">
        <f t="shared" si="5"/>
        <v>17727.910851425397</v>
      </c>
      <c r="DG14" s="413">
        <f t="shared" si="5"/>
        <v>19071.748250589873</v>
      </c>
      <c r="DH14" s="413">
        <f t="shared" si="5"/>
        <v>822.00066672330138</v>
      </c>
      <c r="DI14" s="413">
        <f t="shared" si="5"/>
        <v>-1.4239023787215247E-12</v>
      </c>
      <c r="DJ14" s="413">
        <f t="shared" si="5"/>
        <v>-1.4084251789528123E-12</v>
      </c>
    </row>
    <row r="15" spans="1:114" s="278" customFormat="1" ht="14.4" x14ac:dyDescent="0.25">
      <c r="A15" s="364"/>
      <c r="B15" s="364"/>
      <c r="C15" s="365"/>
      <c r="D15" s="366"/>
      <c r="E15" s="366" t="s">
        <v>191</v>
      </c>
      <c r="F15" s="366"/>
      <c r="G15" s="367" t="s">
        <v>57</v>
      </c>
      <c r="H15" s="366"/>
      <c r="I15" s="366"/>
      <c r="J15" s="366">
        <f xml:space="preserve"> IF(J10 = 1, $F9, J12 + J13 - J14)</f>
        <v>0</v>
      </c>
      <c r="K15" s="366">
        <f t="shared" ref="K15:BV15" si="6" xml:space="preserve"> IF(K10 = 1, $F9, K12 + K13 - K14)</f>
        <v>0</v>
      </c>
      <c r="L15" s="366">
        <f t="shared" si="6"/>
        <v>0</v>
      </c>
      <c r="M15" s="366">
        <f t="shared" si="6"/>
        <v>0</v>
      </c>
      <c r="N15" s="366">
        <f t="shared" si="6"/>
        <v>0</v>
      </c>
      <c r="O15" s="366">
        <f t="shared" si="6"/>
        <v>0</v>
      </c>
      <c r="P15" s="366">
        <f t="shared" si="6"/>
        <v>0</v>
      </c>
      <c r="Q15" s="366">
        <f t="shared" si="6"/>
        <v>0</v>
      </c>
      <c r="R15" s="366">
        <f t="shared" si="6"/>
        <v>0</v>
      </c>
      <c r="S15" s="366">
        <f t="shared" si="6"/>
        <v>0</v>
      </c>
      <c r="T15" s="366">
        <f t="shared" si="6"/>
        <v>0</v>
      </c>
      <c r="U15" s="366">
        <f t="shared" si="6"/>
        <v>0</v>
      </c>
      <c r="V15" s="366">
        <f t="shared" si="6"/>
        <v>0</v>
      </c>
      <c r="W15" s="366">
        <f t="shared" si="6"/>
        <v>0</v>
      </c>
      <c r="X15" s="366">
        <f t="shared" si="6"/>
        <v>0</v>
      </c>
      <c r="Y15" s="366">
        <f t="shared" si="6"/>
        <v>0</v>
      </c>
      <c r="Z15" s="366">
        <f t="shared" si="6"/>
        <v>0</v>
      </c>
      <c r="AA15" s="366">
        <f t="shared" si="6"/>
        <v>0</v>
      </c>
      <c r="AB15" s="366">
        <f t="shared" si="6"/>
        <v>0</v>
      </c>
      <c r="AC15" s="366">
        <f t="shared" si="6"/>
        <v>0</v>
      </c>
      <c r="AD15" s="366">
        <f t="shared" si="6"/>
        <v>0</v>
      </c>
      <c r="AE15" s="366">
        <f t="shared" si="6"/>
        <v>0</v>
      </c>
      <c r="AF15" s="366">
        <f t="shared" si="6"/>
        <v>0</v>
      </c>
      <c r="AG15" s="366">
        <f t="shared" si="6"/>
        <v>0</v>
      </c>
      <c r="AH15" s="366">
        <f t="shared" si="6"/>
        <v>0</v>
      </c>
      <c r="AI15" s="366">
        <f t="shared" si="6"/>
        <v>0</v>
      </c>
      <c r="AJ15" s="366">
        <f t="shared" si="6"/>
        <v>0</v>
      </c>
      <c r="AK15" s="366">
        <f t="shared" si="6"/>
        <v>0</v>
      </c>
      <c r="AL15" s="366">
        <f t="shared" si="6"/>
        <v>0</v>
      </c>
      <c r="AM15" s="366">
        <f t="shared" si="6"/>
        <v>0</v>
      </c>
      <c r="AN15" s="366">
        <f t="shared" si="6"/>
        <v>0</v>
      </c>
      <c r="AO15" s="366">
        <f t="shared" si="6"/>
        <v>0</v>
      </c>
      <c r="AP15" s="366">
        <f t="shared" si="6"/>
        <v>0</v>
      </c>
      <c r="AQ15" s="366">
        <f t="shared" si="6"/>
        <v>0</v>
      </c>
      <c r="AR15" s="366">
        <f t="shared" si="6"/>
        <v>0</v>
      </c>
      <c r="AS15" s="366">
        <f t="shared" si="6"/>
        <v>0</v>
      </c>
      <c r="AT15" s="366">
        <f t="shared" si="6"/>
        <v>0</v>
      </c>
      <c r="AU15" s="366">
        <f t="shared" si="6"/>
        <v>0</v>
      </c>
      <c r="AV15" s="366">
        <f t="shared" si="6"/>
        <v>0</v>
      </c>
      <c r="AW15" s="366">
        <f t="shared" si="6"/>
        <v>0</v>
      </c>
      <c r="AX15" s="366">
        <f t="shared" si="6"/>
        <v>0</v>
      </c>
      <c r="AY15" s="366">
        <f t="shared" si="6"/>
        <v>0</v>
      </c>
      <c r="AZ15" s="366">
        <f t="shared" si="6"/>
        <v>0</v>
      </c>
      <c r="BA15" s="366">
        <f t="shared" si="6"/>
        <v>0</v>
      </c>
      <c r="BB15" s="366">
        <f t="shared" si="6"/>
        <v>0</v>
      </c>
      <c r="BC15" s="366">
        <f t="shared" si="6"/>
        <v>0</v>
      </c>
      <c r="BD15" s="366">
        <f t="shared" si="6"/>
        <v>0</v>
      </c>
      <c r="BE15" s="366">
        <f t="shared" si="6"/>
        <v>0</v>
      </c>
      <c r="BF15" s="366">
        <f t="shared" si="6"/>
        <v>0</v>
      </c>
      <c r="BG15" s="366">
        <f t="shared" si="6"/>
        <v>0</v>
      </c>
      <c r="BH15" s="366">
        <f t="shared" si="6"/>
        <v>0</v>
      </c>
      <c r="BI15" s="366">
        <f t="shared" si="6"/>
        <v>0</v>
      </c>
      <c r="BJ15" s="366">
        <f t="shared" si="6"/>
        <v>0</v>
      </c>
      <c r="BK15" s="366">
        <f t="shared" si="6"/>
        <v>0</v>
      </c>
      <c r="BL15" s="366">
        <f t="shared" si="6"/>
        <v>0</v>
      </c>
      <c r="BM15" s="366">
        <f t="shared" si="6"/>
        <v>0</v>
      </c>
      <c r="BN15" s="366">
        <f t="shared" si="6"/>
        <v>0</v>
      </c>
      <c r="BO15" s="366">
        <f t="shared" si="6"/>
        <v>38.870909623286934</v>
      </c>
      <c r="BP15" s="366">
        <f t="shared" si="6"/>
        <v>834.89826976721452</v>
      </c>
      <c r="BQ15" s="366">
        <f t="shared" si="6"/>
        <v>1160.4142440906744</v>
      </c>
      <c r="BR15" s="366">
        <f t="shared" si="6"/>
        <v>2219.9436448442175</v>
      </c>
      <c r="BS15" s="366">
        <f t="shared" si="6"/>
        <v>2454.2926043878815</v>
      </c>
      <c r="BT15" s="366">
        <f t="shared" si="6"/>
        <v>1714.338111374318</v>
      </c>
      <c r="BU15" s="366">
        <f t="shared" si="6"/>
        <v>161.09472925258342</v>
      </c>
      <c r="BV15" s="366">
        <f t="shared" si="6"/>
        <v>0</v>
      </c>
      <c r="BW15" s="366">
        <f t="shared" ref="BW15:DJ15" si="7" xml:space="preserve"> IF(BW10 = 1, $F9, BW12 + BW13 - BW14)</f>
        <v>0</v>
      </c>
      <c r="BX15" s="366">
        <f t="shared" si="7"/>
        <v>0</v>
      </c>
      <c r="BY15" s="366">
        <f t="shared" si="7"/>
        <v>0</v>
      </c>
      <c r="BZ15" s="366">
        <f t="shared" si="7"/>
        <v>0</v>
      </c>
      <c r="CA15" s="366">
        <f t="shared" si="7"/>
        <v>0</v>
      </c>
      <c r="CB15" s="366">
        <f t="shared" si="7"/>
        <v>0</v>
      </c>
      <c r="CC15" s="366">
        <f t="shared" si="7"/>
        <v>0</v>
      </c>
      <c r="CD15" s="366">
        <f t="shared" si="7"/>
        <v>0</v>
      </c>
      <c r="CE15" s="366">
        <f t="shared" si="7"/>
        <v>0</v>
      </c>
      <c r="CF15" s="366">
        <f t="shared" si="7"/>
        <v>0</v>
      </c>
      <c r="CG15" s="366">
        <f t="shared" si="7"/>
        <v>0</v>
      </c>
      <c r="CH15" s="366">
        <f t="shared" si="7"/>
        <v>0</v>
      </c>
      <c r="CI15" s="366">
        <f t="shared" si="7"/>
        <v>0</v>
      </c>
      <c r="CJ15" s="366">
        <f t="shared" si="7"/>
        <v>0</v>
      </c>
      <c r="CK15" s="366">
        <f t="shared" si="7"/>
        <v>0</v>
      </c>
      <c r="CL15" s="366">
        <f t="shared" si="7"/>
        <v>0</v>
      </c>
      <c r="CM15" s="366">
        <f t="shared" si="7"/>
        <v>0</v>
      </c>
      <c r="CN15" s="366">
        <f t="shared" si="7"/>
        <v>0</v>
      </c>
      <c r="CO15" s="366">
        <f t="shared" si="7"/>
        <v>0</v>
      </c>
      <c r="CP15" s="366">
        <f t="shared" si="7"/>
        <v>0</v>
      </c>
      <c r="CQ15" s="366">
        <f t="shared" si="7"/>
        <v>0</v>
      </c>
      <c r="CR15" s="366">
        <f t="shared" si="7"/>
        <v>0</v>
      </c>
      <c r="CS15" s="366">
        <f t="shared" si="7"/>
        <v>0</v>
      </c>
      <c r="CT15" s="366">
        <f t="shared" si="7"/>
        <v>0</v>
      </c>
      <c r="CU15" s="366">
        <f t="shared" si="7"/>
        <v>0</v>
      </c>
      <c r="CV15" s="366">
        <f t="shared" si="7"/>
        <v>0</v>
      </c>
      <c r="CW15" s="366">
        <f t="shared" si="7"/>
        <v>0</v>
      </c>
      <c r="CX15" s="366">
        <f t="shared" si="7"/>
        <v>0</v>
      </c>
      <c r="CY15" s="366">
        <f t="shared" si="7"/>
        <v>0</v>
      </c>
      <c r="CZ15" s="366">
        <f t="shared" si="7"/>
        <v>0</v>
      </c>
      <c r="DA15" s="366">
        <f t="shared" si="7"/>
        <v>0</v>
      </c>
      <c r="DB15" s="366">
        <f t="shared" si="7"/>
        <v>0</v>
      </c>
      <c r="DC15" s="366">
        <f t="shared" si="7"/>
        <v>0</v>
      </c>
      <c r="DD15" s="366">
        <f t="shared" si="7"/>
        <v>0</v>
      </c>
      <c r="DE15" s="366">
        <f t="shared" si="7"/>
        <v>0</v>
      </c>
      <c r="DF15" s="366">
        <f t="shared" si="7"/>
        <v>0</v>
      </c>
      <c r="DG15" s="366">
        <f t="shared" si="7"/>
        <v>1249.2870087496813</v>
      </c>
      <c r="DH15" s="366">
        <f t="shared" si="7"/>
        <v>427.28634202637897</v>
      </c>
      <c r="DI15" s="366">
        <f t="shared" si="7"/>
        <v>427.28634202637937</v>
      </c>
      <c r="DJ15" s="366">
        <f t="shared" si="7"/>
        <v>427.28634202637983</v>
      </c>
    </row>
    <row r="16" spans="1:114" ht="14.4" x14ac:dyDescent="0.25">
      <c r="A16" s="19"/>
      <c r="B16" s="19"/>
      <c r="C16" s="20"/>
      <c r="D16" s="22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38"/>
      <c r="CS16" s="38"/>
      <c r="CT16" s="38"/>
      <c r="CU16" s="38"/>
      <c r="CV16" s="38"/>
      <c r="CW16" s="38"/>
      <c r="CX16" s="38"/>
      <c r="CY16" s="38"/>
      <c r="CZ16" s="38"/>
      <c r="DA16" s="38"/>
      <c r="DB16" s="38"/>
      <c r="DC16" s="38"/>
      <c r="DD16" s="38"/>
      <c r="DE16" s="38"/>
      <c r="DF16" s="38"/>
      <c r="DG16" s="38"/>
      <c r="DH16" s="38"/>
      <c r="DI16" s="38"/>
      <c r="DJ16" s="38"/>
    </row>
    <row r="17" spans="1:114" ht="14.4" x14ac:dyDescent="0.25">
      <c r="A17" s="19"/>
      <c r="B17" s="19"/>
      <c r="C17" s="20"/>
      <c r="D17" s="22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</row>
    <row r="18" spans="1:114" ht="14.4" x14ac:dyDescent="0.25">
      <c r="A18" s="19" t="s">
        <v>188</v>
      </c>
      <c r="B18" s="19"/>
      <c r="C18" s="20"/>
      <c r="D18" s="22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</row>
    <row r="19" spans="1:114" ht="14.4" x14ac:dyDescent="0.25">
      <c r="A19" s="19"/>
      <c r="B19" s="19"/>
      <c r="C19" s="20"/>
      <c r="D19" s="22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</row>
    <row r="20" spans="1:114" ht="14.4" x14ac:dyDescent="0.25">
      <c r="A20" s="129"/>
      <c r="B20" s="129"/>
      <c r="C20" s="130"/>
      <c r="D20" s="131"/>
      <c r="E20" s="131" t="s">
        <v>192</v>
      </c>
      <c r="F20" s="131">
        <v>0</v>
      </c>
      <c r="G20" s="131"/>
      <c r="H20" s="133"/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  <c r="AC20" s="133"/>
      <c r="AD20" s="133"/>
      <c r="AE20" s="133"/>
      <c r="AF20" s="133"/>
      <c r="AG20" s="133"/>
      <c r="AH20" s="133"/>
      <c r="AI20" s="133"/>
      <c r="AJ20" s="133"/>
      <c r="AK20" s="133"/>
      <c r="AL20" s="133"/>
      <c r="AM20" s="133"/>
      <c r="AN20" s="133"/>
      <c r="AO20" s="133"/>
      <c r="AP20" s="133"/>
      <c r="AQ20" s="133"/>
      <c r="AR20" s="133"/>
      <c r="AS20" s="133"/>
      <c r="AT20" s="133"/>
      <c r="AU20" s="133"/>
      <c r="AV20" s="133"/>
      <c r="AW20" s="133"/>
      <c r="AX20" s="133"/>
      <c r="AY20" s="133"/>
      <c r="AZ20" s="133"/>
      <c r="BA20" s="133"/>
      <c r="BB20" s="133"/>
      <c r="BC20" s="133"/>
      <c r="BD20" s="133"/>
      <c r="BE20" s="133"/>
      <c r="BF20" s="133"/>
      <c r="BG20" s="133"/>
      <c r="BH20" s="133"/>
      <c r="BI20" s="133"/>
      <c r="BJ20" s="133"/>
      <c r="BK20" s="133"/>
      <c r="BL20" s="133"/>
      <c r="BM20" s="133"/>
      <c r="BN20" s="133"/>
      <c r="BO20" s="133"/>
      <c r="BP20" s="133"/>
      <c r="BQ20" s="133"/>
      <c r="BR20" s="133"/>
      <c r="BS20" s="133"/>
      <c r="BT20" s="133"/>
      <c r="BU20" s="133"/>
      <c r="BV20" s="133"/>
      <c r="BW20" s="133"/>
      <c r="BX20" s="133"/>
      <c r="BY20" s="133"/>
      <c r="BZ20" s="133"/>
      <c r="CA20" s="133"/>
      <c r="CB20" s="133"/>
      <c r="CC20" s="133"/>
      <c r="CD20" s="133"/>
      <c r="CE20" s="133"/>
      <c r="CF20" s="133"/>
      <c r="CG20" s="133"/>
      <c r="CH20" s="133"/>
      <c r="CI20" s="133"/>
      <c r="CJ20" s="133"/>
      <c r="CK20" s="133"/>
      <c r="CL20" s="133"/>
      <c r="CM20" s="133"/>
      <c r="CN20" s="133"/>
      <c r="CO20" s="133"/>
      <c r="CP20" s="133"/>
      <c r="CQ20" s="133"/>
      <c r="CR20" s="133"/>
      <c r="CS20" s="133"/>
      <c r="CT20" s="133"/>
      <c r="CU20" s="133"/>
      <c r="CV20" s="133"/>
      <c r="CW20" s="133"/>
      <c r="CX20" s="133"/>
      <c r="CY20" s="133"/>
      <c r="CZ20" s="133"/>
      <c r="DA20" s="133"/>
      <c r="DB20" s="133"/>
      <c r="DC20" s="133"/>
      <c r="DD20" s="133"/>
      <c r="DE20" s="133"/>
      <c r="DF20" s="133"/>
      <c r="DG20" s="133"/>
      <c r="DH20" s="133"/>
      <c r="DI20" s="133"/>
      <c r="DJ20" s="133"/>
    </row>
    <row r="21" spans="1:114" s="118" customFormat="1" ht="14.4" x14ac:dyDescent="0.25">
      <c r="A21" s="7"/>
      <c r="B21" s="7"/>
      <c r="C21" s="8"/>
      <c r="D21" s="10"/>
      <c r="E21" s="279" t="str">
        <f>Time!E$34</f>
        <v>Acquisition / initial balance date flag</v>
      </c>
      <c r="F21" s="70">
        <f>Time!F$34</f>
        <v>0</v>
      </c>
      <c r="G21" s="70" t="str">
        <f>Time!G$34</f>
        <v>flag</v>
      </c>
      <c r="H21" s="70">
        <f>Time!H$34</f>
        <v>1</v>
      </c>
      <c r="I21" s="70">
        <f>Time!I$34</f>
        <v>0</v>
      </c>
      <c r="J21" s="70">
        <f>Time!J$34</f>
        <v>0</v>
      </c>
      <c r="K21" s="70">
        <f>Time!K$34</f>
        <v>1</v>
      </c>
      <c r="L21" s="70">
        <f>Time!L$34</f>
        <v>0</v>
      </c>
      <c r="M21" s="70">
        <f>Time!M$34</f>
        <v>0</v>
      </c>
      <c r="N21" s="70">
        <f>Time!N$34</f>
        <v>0</v>
      </c>
      <c r="O21" s="70">
        <f>Time!O$34</f>
        <v>0</v>
      </c>
      <c r="P21" s="70">
        <f>Time!P$34</f>
        <v>0</v>
      </c>
      <c r="Q21" s="70">
        <f>Time!Q$34</f>
        <v>0</v>
      </c>
      <c r="R21" s="70">
        <f>Time!R$34</f>
        <v>0</v>
      </c>
      <c r="S21" s="70">
        <f>Time!S$34</f>
        <v>0</v>
      </c>
      <c r="T21" s="70">
        <f>Time!T$34</f>
        <v>0</v>
      </c>
      <c r="U21" s="70">
        <f>Time!U$34</f>
        <v>0</v>
      </c>
      <c r="V21" s="70">
        <f>Time!V$34</f>
        <v>0</v>
      </c>
      <c r="W21" s="70">
        <f>Time!W$34</f>
        <v>0</v>
      </c>
      <c r="X21" s="70">
        <f>Time!X$34</f>
        <v>0</v>
      </c>
      <c r="Y21" s="70">
        <f>Time!Y$34</f>
        <v>0</v>
      </c>
      <c r="Z21" s="70">
        <f>Time!Z$34</f>
        <v>0</v>
      </c>
      <c r="AA21" s="70">
        <f>Time!AA$34</f>
        <v>0</v>
      </c>
      <c r="AB21" s="70">
        <f>Time!AB$34</f>
        <v>0</v>
      </c>
      <c r="AC21" s="70">
        <f>Time!AC$34</f>
        <v>0</v>
      </c>
      <c r="AD21" s="70">
        <f>Time!AD$34</f>
        <v>0</v>
      </c>
      <c r="AE21" s="70">
        <f>Time!AE$34</f>
        <v>0</v>
      </c>
      <c r="AF21" s="70">
        <f>Time!AF$34</f>
        <v>0</v>
      </c>
      <c r="AG21" s="70">
        <f>Time!AG$34</f>
        <v>0</v>
      </c>
      <c r="AH21" s="70">
        <f>Time!AH$34</f>
        <v>0</v>
      </c>
      <c r="AI21" s="70">
        <f>Time!AI$34</f>
        <v>0</v>
      </c>
      <c r="AJ21" s="70">
        <f>Time!AJ$34</f>
        <v>0</v>
      </c>
      <c r="AK21" s="70">
        <f>Time!AK$34</f>
        <v>0</v>
      </c>
      <c r="AL21" s="70">
        <f>Time!AL$34</f>
        <v>0</v>
      </c>
      <c r="AM21" s="70">
        <f>Time!AM$34</f>
        <v>0</v>
      </c>
      <c r="AN21" s="70">
        <f>Time!AN$34</f>
        <v>0</v>
      </c>
      <c r="AO21" s="70">
        <f>Time!AO$34</f>
        <v>0</v>
      </c>
      <c r="AP21" s="70">
        <f>Time!AP$34</f>
        <v>0</v>
      </c>
      <c r="AQ21" s="70">
        <f>Time!AQ$34</f>
        <v>0</v>
      </c>
      <c r="AR21" s="70">
        <f>Time!AR$34</f>
        <v>0</v>
      </c>
      <c r="AS21" s="70">
        <f>Time!AS$34</f>
        <v>0</v>
      </c>
      <c r="AT21" s="70">
        <f>Time!AT$34</f>
        <v>0</v>
      </c>
      <c r="AU21" s="70">
        <f>Time!AU$34</f>
        <v>0</v>
      </c>
      <c r="AV21" s="70">
        <f>Time!AV$34</f>
        <v>0</v>
      </c>
      <c r="AW21" s="70">
        <f>Time!AW$34</f>
        <v>0</v>
      </c>
      <c r="AX21" s="70">
        <f>Time!AX$34</f>
        <v>0</v>
      </c>
      <c r="AY21" s="70">
        <f>Time!AY$34</f>
        <v>0</v>
      </c>
      <c r="AZ21" s="70">
        <f>Time!AZ$34</f>
        <v>0</v>
      </c>
      <c r="BA21" s="70">
        <f>Time!BA$34</f>
        <v>0</v>
      </c>
      <c r="BB21" s="70">
        <f>Time!BB$34</f>
        <v>0</v>
      </c>
      <c r="BC21" s="70">
        <f>Time!BC$34</f>
        <v>0</v>
      </c>
      <c r="BD21" s="70">
        <f>Time!BD$34</f>
        <v>0</v>
      </c>
      <c r="BE21" s="70">
        <f>Time!BE$34</f>
        <v>0</v>
      </c>
      <c r="BF21" s="70">
        <f>Time!BF$34</f>
        <v>0</v>
      </c>
      <c r="BG21" s="70">
        <f>Time!BG$34</f>
        <v>0</v>
      </c>
      <c r="BH21" s="70">
        <f>Time!BH$34</f>
        <v>0</v>
      </c>
      <c r="BI21" s="70">
        <f>Time!BI$34</f>
        <v>0</v>
      </c>
      <c r="BJ21" s="70">
        <f>Time!BJ$34</f>
        <v>0</v>
      </c>
      <c r="BK21" s="70">
        <f>Time!BK$34</f>
        <v>0</v>
      </c>
      <c r="BL21" s="70">
        <f>Time!BL$34</f>
        <v>0</v>
      </c>
      <c r="BM21" s="70">
        <f>Time!BM$34</f>
        <v>0</v>
      </c>
      <c r="BN21" s="70">
        <f>Time!BN$34</f>
        <v>0</v>
      </c>
      <c r="BO21" s="70">
        <f>Time!BO$34</f>
        <v>0</v>
      </c>
      <c r="BP21" s="70">
        <f>Time!BP$34</f>
        <v>0</v>
      </c>
      <c r="BQ21" s="70">
        <f>Time!BQ$34</f>
        <v>0</v>
      </c>
      <c r="BR21" s="70">
        <f>Time!BR$34</f>
        <v>0</v>
      </c>
      <c r="BS21" s="70">
        <f>Time!BS$34</f>
        <v>0</v>
      </c>
      <c r="BT21" s="70">
        <f>Time!BT$34</f>
        <v>0</v>
      </c>
      <c r="BU21" s="70">
        <f>Time!BU$34</f>
        <v>0</v>
      </c>
      <c r="BV21" s="70">
        <f>Time!BV$34</f>
        <v>0</v>
      </c>
      <c r="BW21" s="70">
        <f>Time!BW$34</f>
        <v>0</v>
      </c>
      <c r="BX21" s="70">
        <f>Time!BX$34</f>
        <v>0</v>
      </c>
      <c r="BY21" s="70">
        <f>Time!BY$34</f>
        <v>0</v>
      </c>
      <c r="BZ21" s="70">
        <f>Time!BZ$34</f>
        <v>0</v>
      </c>
      <c r="CA21" s="70">
        <f>Time!CA$34</f>
        <v>0</v>
      </c>
      <c r="CB21" s="70">
        <f>Time!CB$34</f>
        <v>0</v>
      </c>
      <c r="CC21" s="70">
        <f>Time!CC$34</f>
        <v>0</v>
      </c>
      <c r="CD21" s="70">
        <f>Time!CD$34</f>
        <v>0</v>
      </c>
      <c r="CE21" s="70">
        <f>Time!CE$34</f>
        <v>0</v>
      </c>
      <c r="CF21" s="70">
        <f>Time!CF$34</f>
        <v>0</v>
      </c>
      <c r="CG21" s="70">
        <f>Time!CG$34</f>
        <v>0</v>
      </c>
      <c r="CH21" s="70">
        <f>Time!CH$34</f>
        <v>0</v>
      </c>
      <c r="CI21" s="70">
        <f>Time!CI$34</f>
        <v>0</v>
      </c>
      <c r="CJ21" s="70">
        <f>Time!CJ$34</f>
        <v>0</v>
      </c>
      <c r="CK21" s="70">
        <f>Time!CK$34</f>
        <v>0</v>
      </c>
      <c r="CL21" s="70">
        <f>Time!CL$34</f>
        <v>0</v>
      </c>
      <c r="CM21" s="70">
        <f>Time!CM$34</f>
        <v>0</v>
      </c>
      <c r="CN21" s="70">
        <f>Time!CN$34</f>
        <v>0</v>
      </c>
      <c r="CO21" s="70">
        <f>Time!CO$34</f>
        <v>0</v>
      </c>
      <c r="CP21" s="70">
        <f>Time!CP$34</f>
        <v>0</v>
      </c>
      <c r="CQ21" s="70">
        <f>Time!CQ$34</f>
        <v>0</v>
      </c>
      <c r="CR21" s="70">
        <f>Time!CR$34</f>
        <v>0</v>
      </c>
      <c r="CS21" s="70">
        <f>Time!CS$34</f>
        <v>0</v>
      </c>
      <c r="CT21" s="70">
        <f>Time!CT$34</f>
        <v>0</v>
      </c>
      <c r="CU21" s="70">
        <f>Time!CU$34</f>
        <v>0</v>
      </c>
      <c r="CV21" s="70">
        <f>Time!CV$34</f>
        <v>0</v>
      </c>
      <c r="CW21" s="70">
        <f>Time!CW$34</f>
        <v>0</v>
      </c>
      <c r="CX21" s="70">
        <f>Time!CX$34</f>
        <v>0</v>
      </c>
      <c r="CY21" s="70">
        <f>Time!CY$34</f>
        <v>0</v>
      </c>
      <c r="CZ21" s="70">
        <f>Time!CZ$34</f>
        <v>0</v>
      </c>
      <c r="DA21" s="70">
        <f>Time!DA$34</f>
        <v>0</v>
      </c>
      <c r="DB21" s="70">
        <f>Time!DB$34</f>
        <v>0</v>
      </c>
      <c r="DC21" s="70">
        <f>Time!DC$34</f>
        <v>0</v>
      </c>
      <c r="DD21" s="70">
        <f>Time!DD$34</f>
        <v>0</v>
      </c>
      <c r="DE21" s="70">
        <f>Time!DE$34</f>
        <v>0</v>
      </c>
      <c r="DF21" s="70">
        <f>Time!DF$34</f>
        <v>0</v>
      </c>
      <c r="DG21" s="70">
        <f>Time!DG$34</f>
        <v>0</v>
      </c>
      <c r="DH21" s="70">
        <f>Time!DH$34</f>
        <v>0</v>
      </c>
      <c r="DI21" s="70">
        <f>Time!DI$34</f>
        <v>0</v>
      </c>
      <c r="DJ21" s="70">
        <f>Time!DJ$34</f>
        <v>0</v>
      </c>
    </row>
    <row r="22" spans="1:114" ht="14.4" x14ac:dyDescent="0.25">
      <c r="A22" s="7"/>
      <c r="B22" s="7"/>
      <c r="C22" s="8"/>
      <c r="D22" s="10"/>
      <c r="E22" s="10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69"/>
      <c r="BI22" s="69"/>
      <c r="BJ22" s="69"/>
      <c r="BK22" s="69"/>
      <c r="BL22" s="69"/>
      <c r="BM22" s="69"/>
      <c r="BN22" s="69"/>
      <c r="BO22" s="69"/>
      <c r="BP22" s="69"/>
      <c r="BQ22" s="69"/>
      <c r="BR22" s="69"/>
      <c r="BS22" s="69"/>
      <c r="BT22" s="69"/>
      <c r="BU22" s="69"/>
      <c r="BV22" s="69"/>
      <c r="BW22" s="69"/>
      <c r="BX22" s="69"/>
      <c r="BY22" s="69"/>
      <c r="BZ22" s="69"/>
      <c r="CA22" s="69"/>
      <c r="CB22" s="69"/>
      <c r="CC22" s="69"/>
      <c r="CD22" s="69"/>
      <c r="CE22" s="69"/>
      <c r="CF22" s="69"/>
      <c r="CG22" s="69"/>
      <c r="CH22" s="69"/>
      <c r="CI22" s="69"/>
      <c r="CJ22" s="69"/>
      <c r="CK22" s="69"/>
      <c r="CL22" s="69"/>
      <c r="CM22" s="69"/>
      <c r="CN22" s="69"/>
      <c r="CO22" s="69"/>
      <c r="CP22" s="69"/>
      <c r="CQ22" s="69"/>
      <c r="CR22" s="69"/>
      <c r="CS22" s="69"/>
      <c r="CT22" s="69"/>
      <c r="CU22" s="69"/>
      <c r="CV22" s="69"/>
      <c r="CW22" s="69"/>
      <c r="CX22" s="69"/>
      <c r="CY22" s="69"/>
      <c r="CZ22" s="69"/>
      <c r="DA22" s="69"/>
      <c r="DB22" s="69"/>
      <c r="DC22" s="69"/>
      <c r="DD22" s="69"/>
      <c r="DE22" s="69"/>
      <c r="DF22" s="69"/>
      <c r="DG22" s="69"/>
      <c r="DH22" s="69"/>
      <c r="DI22" s="69"/>
      <c r="DJ22" s="69"/>
    </row>
    <row r="23" spans="1:114" ht="14.4" x14ac:dyDescent="0.25">
      <c r="A23" s="7"/>
      <c r="B23" s="7"/>
      <c r="C23" s="8"/>
      <c r="D23" s="10"/>
      <c r="E23" s="10" t="s">
        <v>193</v>
      </c>
      <c r="F23" s="69"/>
      <c r="G23" s="10" t="s">
        <v>57</v>
      </c>
      <c r="H23" s="69"/>
      <c r="I23" s="69"/>
      <c r="J23" s="69">
        <f t="shared" ref="J23" si="8" xml:space="preserve"> I26</f>
        <v>0</v>
      </c>
      <c r="K23" s="69">
        <f t="shared" ref="K23" si="9" xml:space="preserve"> J26</f>
        <v>0</v>
      </c>
      <c r="L23" s="69">
        <f t="shared" ref="L23" si="10" xml:space="preserve"> K26</f>
        <v>0</v>
      </c>
      <c r="M23" s="69">
        <f t="shared" ref="M23" si="11" xml:space="preserve"> L26</f>
        <v>1385.7401622260895</v>
      </c>
      <c r="N23" s="69">
        <f t="shared" ref="N23" si="12" xml:space="preserve"> M26</f>
        <v>2337.0850925729228</v>
      </c>
      <c r="O23" s="69">
        <f t="shared" ref="O23" si="13" xml:space="preserve"> N26</f>
        <v>3445.8236269238969</v>
      </c>
      <c r="P23" s="69">
        <f t="shared" ref="P23" si="14" xml:space="preserve"> O26</f>
        <v>4734.0907966170553</v>
      </c>
      <c r="Q23" s="69">
        <f t="shared" ref="Q23" si="15" xml:space="preserve"> P26</f>
        <v>6114.0384191278499</v>
      </c>
      <c r="R23" s="69">
        <f t="shared" ref="R23" si="16" xml:space="preserve"> Q26</f>
        <v>7393.3660403053727</v>
      </c>
      <c r="S23" s="69">
        <f t="shared" ref="S23" si="17" xml:space="preserve"> R26</f>
        <v>8728.8944579992713</v>
      </c>
      <c r="T23" s="69">
        <f t="shared" ref="T23" si="18" xml:space="preserve"> S26</f>
        <v>10040.975653119414</v>
      </c>
      <c r="U23" s="69">
        <f t="shared" ref="U23" si="19" xml:space="preserve"> T26</f>
        <v>10871.993598850982</v>
      </c>
      <c r="V23" s="69">
        <f t="shared" ref="V23" si="20" xml:space="preserve"> U26</f>
        <v>11706.269563017991</v>
      </c>
      <c r="W23" s="69">
        <f t="shared" ref="W23" si="21" xml:space="preserve"> V26</f>
        <v>12176.840943428539</v>
      </c>
      <c r="X23" s="69">
        <f t="shared" ref="X23" si="22" xml:space="preserve"> W26</f>
        <v>12858.235159963497</v>
      </c>
      <c r="Y23" s="69">
        <f t="shared" ref="Y23" si="23" xml:space="preserve"> X26</f>
        <v>13159.562997595654</v>
      </c>
      <c r="Z23" s="69">
        <f t="shared" ref="Z23" si="24" xml:space="preserve"> Y26</f>
        <v>10865.441005712855</v>
      </c>
      <c r="AA23" s="69">
        <f t="shared" ref="AA23" si="25" xml:space="preserve"> Z26</f>
        <v>11158.826400907723</v>
      </c>
      <c r="AB23" s="69">
        <f t="shared" ref="AB23" si="26" xml:space="preserve"> AA26</f>
        <v>11873.675832268073</v>
      </c>
      <c r="AC23" s="69">
        <f t="shared" ref="AC23" si="27" xml:space="preserve"> AB26</f>
        <v>12045.942003726435</v>
      </c>
      <c r="AD23" s="69">
        <f t="shared" ref="AD23" si="28" xml:space="preserve"> AC26</f>
        <v>10653.206262098432</v>
      </c>
      <c r="AE23" s="69">
        <f t="shared" ref="AE23" si="29" xml:space="preserve"> AD26</f>
        <v>10621.007521528212</v>
      </c>
      <c r="AF23" s="69">
        <f t="shared" ref="AF23" si="30" xml:space="preserve"> AE26</f>
        <v>11224.825281052543</v>
      </c>
      <c r="AG23" s="69">
        <f t="shared" ref="AG23" si="31" xml:space="preserve"> AF26</f>
        <v>11259.15547254171</v>
      </c>
      <c r="AH23" s="69">
        <f t="shared" ref="AH23" si="32" xml:space="preserve"> AG26</f>
        <v>10770.872428303865</v>
      </c>
      <c r="AI23" s="69">
        <f t="shared" ref="AI23" si="33" xml:space="preserve"> AH26</f>
        <v>10813.376217547946</v>
      </c>
      <c r="AJ23" s="69">
        <f t="shared" ref="AJ23" si="34" xml:space="preserve"> AI26</f>
        <v>11341.653179807925</v>
      </c>
      <c r="AK23" s="69">
        <f t="shared" ref="AK23" si="35" xml:space="preserve"> AJ26</f>
        <v>11274.765927570024</v>
      </c>
      <c r="AL23" s="69">
        <f t="shared" ref="AL23" si="36" xml:space="preserve"> AK26</f>
        <v>10208.490924301144</v>
      </c>
      <c r="AM23" s="69">
        <f t="shared" ref="AM23" si="37" xml:space="preserve"> AL26</f>
        <v>10102.865105454317</v>
      </c>
      <c r="AN23" s="69">
        <f t="shared" ref="AN23" si="38" xml:space="preserve"> AM26</f>
        <v>10519.484778395205</v>
      </c>
      <c r="AO23" s="69">
        <f t="shared" ref="AO23" si="39" xml:space="preserve"> AN26</f>
        <v>10199.704713729723</v>
      </c>
      <c r="AP23" s="69">
        <f t="shared" ref="AP23" si="40" xml:space="preserve"> AO26</f>
        <v>10042.218864655957</v>
      </c>
      <c r="AQ23" s="69">
        <f t="shared" ref="AQ23" si="41" xml:space="preserve"> AP26</f>
        <v>9769.9000939819216</v>
      </c>
      <c r="AR23" s="69">
        <f t="shared" ref="AR23" si="42" xml:space="preserve"> AQ26</f>
        <v>10072.583428333188</v>
      </c>
      <c r="AS23" s="69">
        <f t="shared" ref="AS23" si="43" xml:space="preserve"> AR26</f>
        <v>9734.4009156503089</v>
      </c>
      <c r="AT23" s="69">
        <f t="shared" ref="AT23" si="44" xml:space="preserve"> AS26</f>
        <v>9468.4843841257079</v>
      </c>
      <c r="AU23" s="69">
        <f t="shared" ref="AU23" si="45" xml:space="preserve"> AT26</f>
        <v>9070.1164962511157</v>
      </c>
      <c r="AV23" s="69">
        <f t="shared" ref="AV23" si="46" xml:space="preserve"> AU26</f>
        <v>9277.8637422979809</v>
      </c>
      <c r="AW23" s="69">
        <f t="shared" ref="AW23" si="47" xml:space="preserve"> AV26</f>
        <v>8826.1007738390508</v>
      </c>
      <c r="AX23" s="69">
        <f t="shared" ref="AX23" si="48" xml:space="preserve"> AW26</f>
        <v>6976.8485681604798</v>
      </c>
      <c r="AY23" s="69">
        <f t="shared" ref="AY23" si="49" xml:space="preserve"> AX26</f>
        <v>6370.9143722129593</v>
      </c>
      <c r="AZ23" s="69">
        <f t="shared" ref="AZ23" si="50" xml:space="preserve"> AY26</f>
        <v>6568.3541849538015</v>
      </c>
      <c r="BA23" s="69">
        <f t="shared" ref="BA23" si="51" xml:space="preserve"> AZ26</f>
        <v>6071.8831275299126</v>
      </c>
      <c r="BB23" s="69">
        <f t="shared" ref="BB23" si="52" xml:space="preserve"> BA26</f>
        <v>6224.7204746097832</v>
      </c>
      <c r="BC23" s="69">
        <f t="shared" ref="BC23" si="53" xml:space="preserve"> BB26</f>
        <v>5583.9649862231163</v>
      </c>
      <c r="BD23" s="69">
        <f t="shared" ref="BD23" si="54" xml:space="preserve"> BC26</f>
        <v>5636.474343309601</v>
      </c>
      <c r="BE23" s="69">
        <f t="shared" ref="BE23" si="55" xml:space="preserve"> BD26</f>
        <v>4965.2775635812504</v>
      </c>
      <c r="BF23" s="69">
        <f t="shared" ref="BF23" si="56" xml:space="preserve"> BE26</f>
        <v>4974.9962196191809</v>
      </c>
      <c r="BG23" s="69">
        <f t="shared" ref="BG23" si="57" xml:space="preserve"> BF26</f>
        <v>4233.5979020466348</v>
      </c>
      <c r="BH23" s="69">
        <f t="shared" ref="BH23" si="58" xml:space="preserve"> BG26</f>
        <v>4176.6260983170887</v>
      </c>
      <c r="BI23" s="69">
        <f t="shared" ref="BI23" si="59" xml:space="preserve"> BH26</f>
        <v>3466.096817210424</v>
      </c>
      <c r="BJ23" s="69">
        <f t="shared" ref="BJ23" si="60" xml:space="preserve"> BI26</f>
        <v>3182.8046775711446</v>
      </c>
      <c r="BK23" s="69">
        <f t="shared" ref="BK23" si="61" xml:space="preserve"> BJ26</f>
        <v>2536.0326855006206</v>
      </c>
      <c r="BL23" s="69">
        <f t="shared" ref="BL23" si="62" xml:space="preserve"> BK26</f>
        <v>2210.7493705073121</v>
      </c>
      <c r="BM23" s="69">
        <f t="shared" ref="BM23" si="63" xml:space="preserve"> BL26</f>
        <v>1506.1160509006095</v>
      </c>
      <c r="BN23" s="69">
        <f t="shared" ref="BN23" si="64" xml:space="preserve"> BM26</f>
        <v>1151.0307582078021</v>
      </c>
      <c r="BO23" s="69">
        <f t="shared" ref="BO23" si="65" xml:space="preserve"> BN26</f>
        <v>371.30367939287316</v>
      </c>
      <c r="BP23" s="69">
        <f t="shared" ref="BP23" si="66" xml:space="preserve"> BO26</f>
        <v>0</v>
      </c>
      <c r="BQ23" s="69">
        <f t="shared" ref="BQ23" si="67" xml:space="preserve"> BP26</f>
        <v>0</v>
      </c>
      <c r="BR23" s="69">
        <f t="shared" ref="BR23" si="68" xml:space="preserve"> BQ26</f>
        <v>0</v>
      </c>
      <c r="BS23" s="69">
        <f t="shared" ref="BS23" si="69" xml:space="preserve"> BR26</f>
        <v>0</v>
      </c>
      <c r="BT23" s="69">
        <f t="shared" ref="BT23" si="70" xml:space="preserve"> BS26</f>
        <v>0</v>
      </c>
      <c r="BU23" s="69">
        <f t="shared" ref="BU23" si="71" xml:space="preserve"> BT26</f>
        <v>0</v>
      </c>
      <c r="BV23" s="69">
        <f t="shared" ref="BV23" si="72" xml:space="preserve"> BU26</f>
        <v>0</v>
      </c>
      <c r="BW23" s="69">
        <f t="shared" ref="BW23" si="73" xml:space="preserve"> BV26</f>
        <v>823.94401123676107</v>
      </c>
      <c r="BX23" s="69">
        <f t="shared" ref="BX23" si="74" xml:space="preserve"> BW26</f>
        <v>3708.1606988868061</v>
      </c>
      <c r="BY23" s="69">
        <f t="shared" ref="BY23" si="75" xml:space="preserve"> BX26</f>
        <v>5298.1849179377732</v>
      </c>
      <c r="BZ23" s="69">
        <f t="shared" ref="BZ23" si="76" xml:space="preserve"> BY26</f>
        <v>6427.1728570749783</v>
      </c>
      <c r="CA23" s="69">
        <f t="shared" ref="CA23" si="77" xml:space="preserve"> BZ26</f>
        <v>7984.8598598439603</v>
      </c>
      <c r="CB23" s="69">
        <f t="shared" ref="CB23" si="78" xml:space="preserve"> CA26</f>
        <v>8839.9244825925925</v>
      </c>
      <c r="CC23" s="69">
        <f t="shared" ref="CC23" si="79" xml:space="preserve"> CB26</f>
        <v>10388.941270145904</v>
      </c>
      <c r="CD23" s="69">
        <f t="shared" ref="CD23" si="80" xml:space="preserve"> CC26</f>
        <v>11390.536737642924</v>
      </c>
      <c r="CE23" s="69">
        <f t="shared" ref="CE23" si="81" xml:space="preserve"> CD26</f>
        <v>13024.917482594756</v>
      </c>
      <c r="CF23" s="69">
        <f t="shared" ref="CF23" si="82" xml:space="preserve"> CE26</f>
        <v>14018.629968656935</v>
      </c>
      <c r="CG23" s="69">
        <f t="shared" ref="CG23" si="83" xml:space="preserve"> CF26</f>
        <v>15380.558463434565</v>
      </c>
      <c r="CH23" s="69">
        <f t="shared" ref="CH23" si="84" xml:space="preserve"> CG26</f>
        <v>16714.334589612099</v>
      </c>
      <c r="CI23" s="69">
        <f t="shared" ref="CI23" si="85" xml:space="preserve"> CH26</f>
        <v>18208.371030853046</v>
      </c>
      <c r="CJ23" s="69">
        <f t="shared" ref="CJ23" si="86" xml:space="preserve"> CI26</f>
        <v>19107.936132129616</v>
      </c>
      <c r="CK23" s="69">
        <f t="shared" ref="CK23" si="87" xml:space="preserve"> CJ26</f>
        <v>20560.42313603923</v>
      </c>
      <c r="CL23" s="69">
        <f t="shared" ref="CL23" si="88" xml:space="preserve"> CK26</f>
        <v>21410.038488175443</v>
      </c>
      <c r="CM23" s="69">
        <f t="shared" ref="CM23" si="89" xml:space="preserve"> CL26</f>
        <v>23158.750848844578</v>
      </c>
      <c r="CN23" s="69">
        <f t="shared" ref="CN23" si="90" xml:space="preserve"> CM26</f>
        <v>23984.196234338524</v>
      </c>
      <c r="CO23" s="69">
        <f t="shared" ref="CO23" si="91" xml:space="preserve"> CN26</f>
        <v>25726.723800499931</v>
      </c>
      <c r="CP23" s="69">
        <f t="shared" ref="CP23" si="92" xml:space="preserve"> CO26</f>
        <v>26545.489151316578</v>
      </c>
      <c r="CQ23" s="69">
        <f t="shared" ref="CQ23" si="93" xml:space="preserve"> CP26</f>
        <v>28297.243995666991</v>
      </c>
      <c r="CR23" s="69">
        <f t="shared" ref="CR23" si="94" xml:space="preserve"> CQ26</f>
        <v>28759.547160070728</v>
      </c>
      <c r="CS23" s="69">
        <f t="shared" ref="CS23" si="95" xml:space="preserve"> CR26</f>
        <v>30525.039774658078</v>
      </c>
      <c r="CT23" s="69">
        <f t="shared" ref="CT23" si="96" xml:space="preserve"> CS26</f>
        <v>31296.234036167247</v>
      </c>
      <c r="CU23" s="69">
        <f t="shared" ref="CU23" si="97" xml:space="preserve"> CT26</f>
        <v>33061.853687764335</v>
      </c>
      <c r="CV23" s="69">
        <f t="shared" ref="CV23" si="98" xml:space="preserve"> CU26</f>
        <v>33812.95704903033</v>
      </c>
      <c r="CW23" s="69">
        <f t="shared" ref="CW23" si="99" xml:space="preserve"> CV26</f>
        <v>35589.495550636988</v>
      </c>
      <c r="CX23" s="69">
        <f t="shared" ref="CX23" si="100" xml:space="preserve"> CW26</f>
        <v>36331.911952762552</v>
      </c>
      <c r="CY23" s="69">
        <f t="shared" ref="CY23" si="101" xml:space="preserve"> CX26</f>
        <v>38109.871851563876</v>
      </c>
      <c r="CZ23" s="69">
        <f t="shared" ref="CZ23" si="102" xml:space="preserve"> CY26</f>
        <v>38832.17901694373</v>
      </c>
      <c r="DA23" s="69">
        <f t="shared" ref="DA23" si="103" xml:space="preserve"> CZ26</f>
        <v>40622.247721134394</v>
      </c>
      <c r="DB23" s="69">
        <f t="shared" ref="DB23" si="104" xml:space="preserve"> DA26</f>
        <v>41090.154294879321</v>
      </c>
      <c r="DC23" s="69">
        <f t="shared" ref="DC23" si="105" xml:space="preserve"> DB26</f>
        <v>42891.54254626303</v>
      </c>
      <c r="DD23" s="69">
        <f t="shared" ref="DD23" si="106" xml:space="preserve"> DC26</f>
        <v>43569.162191596013</v>
      </c>
      <c r="DE23" s="69">
        <f t="shared" ref="DE23" si="107" xml:space="preserve"> DD26</f>
        <v>45392.148453668618</v>
      </c>
      <c r="DF23" s="69">
        <f t="shared" ref="DF23" si="108" xml:space="preserve"> DE26</f>
        <v>46059.507262609768</v>
      </c>
      <c r="DG23" s="69">
        <f t="shared" ref="DG23" si="109" xml:space="preserve"> DF26</f>
        <v>47739.644906208501</v>
      </c>
      <c r="DH23" s="69">
        <f t="shared" ref="DH23" si="110" xml:space="preserve"> DG26</f>
        <v>0</v>
      </c>
      <c r="DI23" s="69">
        <f t="shared" ref="DI23" si="111" xml:space="preserve"> DH26</f>
        <v>0</v>
      </c>
      <c r="DJ23" s="69">
        <f t="shared" ref="DJ23" si="112" xml:space="preserve"> DI26</f>
        <v>0</v>
      </c>
    </row>
    <row r="24" spans="1:114" s="272" customFormat="1" ht="14.4" x14ac:dyDescent="0.25">
      <c r="A24" s="280"/>
      <c r="B24" s="280"/>
      <c r="C24" s="281"/>
      <c r="D24" s="282" t="s">
        <v>74</v>
      </c>
      <c r="E24" s="283" t="str">
        <f xml:space="preserve"> FinStat!E$62</f>
        <v>Cash flow avaliable for dividends</v>
      </c>
      <c r="F24" s="283">
        <f xml:space="preserve"> FinStat!F$62</f>
        <v>0</v>
      </c>
      <c r="G24" s="283" t="str">
        <f xml:space="preserve"> FinStat!G$62</f>
        <v>$000s</v>
      </c>
      <c r="H24" s="283">
        <f xml:space="preserve"> FinStat!H$62</f>
        <v>1036314.5044316428</v>
      </c>
      <c r="I24" s="283">
        <f xml:space="preserve"> FinStat!I$62</f>
        <v>0</v>
      </c>
      <c r="J24" s="283">
        <f xml:space="preserve"> FinStat!J$62</f>
        <v>0</v>
      </c>
      <c r="K24" s="283">
        <f xml:space="preserve"> FinStat!K$62</f>
        <v>0</v>
      </c>
      <c r="L24" s="283">
        <f xml:space="preserve"> FinStat!L$62</f>
        <v>4451.1796436038667</v>
      </c>
      <c r="M24" s="283">
        <f xml:space="preserve"> FinStat!M$62</f>
        <v>3548.4055167475844</v>
      </c>
      <c r="N24" s="283">
        <f xml:space="preserve"> FinStat!N$62</f>
        <v>4813.2682449964632</v>
      </c>
      <c r="O24" s="283">
        <f xml:space="preserve"> FinStat!O$62</f>
        <v>4641.2878856859616</v>
      </c>
      <c r="P24" s="283">
        <f xml:space="preserve"> FinStat!P$62</f>
        <v>5583.772108563945</v>
      </c>
      <c r="Q24" s="283">
        <f xml:space="preserve"> FinStat!Q$62</f>
        <v>4507.902722885091</v>
      </c>
      <c r="R24" s="283">
        <f xml:space="preserve"> FinStat!R$62</f>
        <v>5422.7708953514821</v>
      </c>
      <c r="S24" s="283">
        <f xml:space="preserve"> FinStat!S$62</f>
        <v>5422.9978276839402</v>
      </c>
      <c r="T24" s="283">
        <f xml:space="preserve"> FinStat!T$62</f>
        <v>5211.2586837840763</v>
      </c>
      <c r="U24" s="283">
        <f xml:space="preserve"> FinStat!U$62</f>
        <v>4872.4127903469853</v>
      </c>
      <c r="V24" s="283">
        <f xml:space="preserve"> FinStat!V$62</f>
        <v>5514.9433061714653</v>
      </c>
      <c r="W24" s="283">
        <f xml:space="preserve"> FinStat!W$62</f>
        <v>5521.9127567193364</v>
      </c>
      <c r="X24" s="283">
        <f xml:space="preserve"> FinStat!X$62</f>
        <v>6198.6288584769254</v>
      </c>
      <c r="Y24" s="283">
        <f xml:space="preserve"> FinStat!Y$62</f>
        <v>2706.0416564313655</v>
      </c>
      <c r="Z24" s="283">
        <f xml:space="preserve"> FinStat!Z$62</f>
        <v>6336.9294825222833</v>
      </c>
      <c r="AA24" s="283">
        <f xml:space="preserve"> FinStat!AA$62</f>
        <v>5879.2003507167383</v>
      </c>
      <c r="AB24" s="283">
        <f xml:space="preserve"> FinStat!AB$62</f>
        <v>6426.1216882204744</v>
      </c>
      <c r="AC24" s="283">
        <f xml:space="preserve"> FinStat!AC$62</f>
        <v>3955.1519042658947</v>
      </c>
      <c r="AD24" s="283">
        <f xml:space="preserve"> FinStat!AD$62</f>
        <v>6964.8945541617695</v>
      </c>
      <c r="AE24" s="283">
        <f xml:space="preserve"> FinStat!AE$62</f>
        <v>6645.5122835756674</v>
      </c>
      <c r="AF24" s="283">
        <f xml:space="preserve"> FinStat!AF$62</f>
        <v>7241.2472123596172</v>
      </c>
      <c r="AG24" s="283">
        <f xml:space="preserve"> FinStat!AG$62</f>
        <v>5754.7423803030542</v>
      </c>
      <c r="AH24" s="283">
        <f xml:space="preserve"> FinStat!AH$62</f>
        <v>7107.9425213860713</v>
      </c>
      <c r="AI24" s="283">
        <f xml:space="preserve"> FinStat!AI$62</f>
        <v>6615.2972953357303</v>
      </c>
      <c r="AJ24" s="283">
        <f xml:space="preserve"> FinStat!AJ$62</f>
        <v>7251.2678905156854</v>
      </c>
      <c r="AK24" s="283">
        <f xml:space="preserve"> FinStat!AK$62</f>
        <v>5253.682005668983</v>
      </c>
      <c r="AL24" s="283">
        <f xml:space="preserve"> FinStat!AL$62</f>
        <v>7450.9204183769898</v>
      </c>
      <c r="AM24" s="283">
        <f xml:space="preserve"> FinStat!AM$62</f>
        <v>6943.1307065791816</v>
      </c>
      <c r="AN24" s="283">
        <f xml:space="preserve"> FinStat!AN$62</f>
        <v>7888.8055904060011</v>
      </c>
      <c r="AO24" s="283">
        <f xml:space="preserve"> FinStat!AO$62</f>
        <v>6987.356317822806</v>
      </c>
      <c r="AP24" s="283">
        <f xml:space="preserve"> FinStat!AP$62</f>
        <v>8213.4413024893365</v>
      </c>
      <c r="AQ24" s="283">
        <f xml:space="preserve"> FinStat!AQ$62</f>
        <v>7692.8100870213875</v>
      </c>
      <c r="AR24" s="283">
        <f xml:space="preserve"> FinStat!AR$62</f>
        <v>8403.0878901190827</v>
      </c>
      <c r="AS24" s="283">
        <f xml:space="preserve"> FinStat!AS$62</f>
        <v>7367.2370392325865</v>
      </c>
      <c r="AT24" s="283">
        <f xml:space="preserve"> FinStat!AT$62</f>
        <v>8626.167066772714</v>
      </c>
      <c r="AU24" s="283">
        <f xml:space="preserve"> FinStat!AU$62</f>
        <v>8092.6483311933534</v>
      </c>
      <c r="AV24" s="283">
        <f xml:space="preserve"> FinStat!AV$62</f>
        <v>8839.6044984679411</v>
      </c>
      <c r="AW24" s="283">
        <f xml:space="preserve"> FinStat!AW$62</f>
        <v>6287.823349635456</v>
      </c>
      <c r="AX24" s="283">
        <f xml:space="preserve"> FinStat!AX$62</f>
        <v>9470.0165006086063</v>
      </c>
      <c r="AY24" s="283">
        <f xml:space="preserve"> FinStat!AY$62</f>
        <v>9069.4722327421059</v>
      </c>
      <c r="AZ24" s="283">
        <f xml:space="preserve"> FinStat!AZ$62</f>
        <v>9875.9127849873657</v>
      </c>
      <c r="BA24" s="283">
        <f xml:space="preserve"> FinStat!BA$62</f>
        <v>9296.8420150769234</v>
      </c>
      <c r="BB24" s="283">
        <f xml:space="preserve"> FinStat!BB$62</f>
        <v>10126.698376654225</v>
      </c>
      <c r="BC24" s="283">
        <f xml:space="preserve"> FinStat!BC$62</f>
        <v>9560.1791353236622</v>
      </c>
      <c r="BD24" s="283">
        <f xml:space="preserve"> FinStat!BD$62</f>
        <v>10398.102882737316</v>
      </c>
      <c r="BE24" s="283">
        <f xml:space="preserve"> FinStat!BE$62</f>
        <v>9799.5809311691228</v>
      </c>
      <c r="BF24" s="283">
        <f xml:space="preserve"> FinStat!BF$62</f>
        <v>10574.333116491758</v>
      </c>
      <c r="BG24" s="283">
        <f xml:space="preserve"> FinStat!BG$62</f>
        <v>9946.8430528117569</v>
      </c>
      <c r="BH24" s="283">
        <f xml:space="preserve"> FinStat!BH$62</f>
        <v>10307.512698708022</v>
      </c>
      <c r="BI24" s="283">
        <f xml:space="preserve"> FinStat!BI$62</f>
        <v>10626.524278085903</v>
      </c>
      <c r="BJ24" s="283">
        <f xml:space="preserve"> FinStat!BJ$62</f>
        <v>10580.46828426904</v>
      </c>
      <c r="BK24" s="283">
        <f xml:space="preserve"> FinStat!BK$62</f>
        <v>10786.004964669943</v>
      </c>
      <c r="BL24" s="283">
        <f xml:space="preserve"> FinStat!BL$62</f>
        <v>10832.670076071034</v>
      </c>
      <c r="BM24" s="283">
        <f xml:space="preserve"> FinStat!BM$62</f>
        <v>11067.023591738509</v>
      </c>
      <c r="BN24" s="283">
        <f xml:space="preserve"> FinStat!BN$62</f>
        <v>11118.922434874217</v>
      </c>
      <c r="BO24" s="283">
        <f xml:space="preserve"> FinStat!BO$62</f>
        <v>11370.064158600042</v>
      </c>
      <c r="BP24" s="283">
        <f xml:space="preserve"> FinStat!BP$62</f>
        <v>11427.728547615463</v>
      </c>
      <c r="BQ24" s="283">
        <f xml:space="preserve"> FinStat!BQ$62</f>
        <v>11110.266234684497</v>
      </c>
      <c r="BR24" s="283">
        <f xml:space="preserve"> FinStat!BR$62</f>
        <v>12184.357982582922</v>
      </c>
      <c r="BS24" s="283">
        <f xml:space="preserve"> FinStat!BS$62</f>
        <v>11530.480815871315</v>
      </c>
      <c r="BT24" s="283">
        <f xml:space="preserve"> FinStat!BT$62</f>
        <v>14333.91771758514</v>
      </c>
      <c r="BU24" s="283">
        <f xml:space="preserve"> FinStat!BU$62</f>
        <v>13615.474743661054</v>
      </c>
      <c r="BV24" s="283">
        <f xml:space="preserve"> FinStat!BV$62</f>
        <v>14902.078876559008</v>
      </c>
      <c r="BW24" s="283">
        <f xml:space="preserve"> FinStat!BW$62</f>
        <v>12796.778462661952</v>
      </c>
      <c r="BX24" s="283">
        <f xml:space="preserve"> FinStat!BX$62</f>
        <v>10493.3925043217</v>
      </c>
      <c r="BY24" s="283">
        <f xml:space="preserve"> FinStat!BY$62</f>
        <v>11475.036423876008</v>
      </c>
      <c r="BZ24" s="283">
        <f xml:space="preserve"> FinStat!BZ$62</f>
        <v>10824.041014885308</v>
      </c>
      <c r="CA24" s="283">
        <f xml:space="preserve"> FinStat!CA$62</f>
        <v>12176.361420633575</v>
      </c>
      <c r="CB24" s="283">
        <f xml:space="preserve"> FinStat!CB$62</f>
        <v>12018.620636267393</v>
      </c>
      <c r="CC24" s="283">
        <f xml:space="preserve"> FinStat!CC$62</f>
        <v>13078.395064086881</v>
      </c>
      <c r="CD24" s="283">
        <f xml:space="preserve"> FinStat!CD$62</f>
        <v>11620.010884137942</v>
      </c>
      <c r="CE24" s="283">
        <f xml:space="preserve"> FinStat!CE$62</f>
        <v>12524.761428314398</v>
      </c>
      <c r="CF24" s="283">
        <f xml:space="preserve"> FinStat!CF$62</f>
        <v>12800.314380033995</v>
      </c>
      <c r="CG24" s="283">
        <f xml:space="preserve"> FinStat!CG$62</f>
        <v>13217.789843622204</v>
      </c>
      <c r="CH24" s="283">
        <f xml:space="preserve"> FinStat!CH$62</f>
        <v>12601.928667120241</v>
      </c>
      <c r="CI24" s="283">
        <f xml:space="preserve"> FinStat!CI$62</f>
        <v>13802.197651007265</v>
      </c>
      <c r="CJ24" s="283">
        <f xml:space="preserve"> FinStat!CJ$62</f>
        <v>13872.649060902373</v>
      </c>
      <c r="CK24" s="283">
        <f xml:space="preserve"> FinStat!CK$62</f>
        <v>15248.120985206173</v>
      </c>
      <c r="CL24" s="283">
        <f xml:space="preserve"> FinStat!CL$62</f>
        <v>14342.50295571644</v>
      </c>
      <c r="CM24" s="283">
        <f xml:space="preserve"> FinStat!CM$62</f>
        <v>15436.338240567839</v>
      </c>
      <c r="CN24" s="283">
        <f xml:space="preserve"> FinStat!CN$62</f>
        <v>14614.038825853377</v>
      </c>
      <c r="CO24" s="283">
        <f xml:space="preserve"> FinStat!CO$62</f>
        <v>15747.922625961744</v>
      </c>
      <c r="CP24" s="283">
        <f xml:space="preserve"> FinStat!CP$62</f>
        <v>14906.568954046412</v>
      </c>
      <c r="CQ24" s="283">
        <f xml:space="preserve"> FinStat!CQ$62</f>
        <v>16776.12117950651</v>
      </c>
      <c r="CR24" s="283">
        <f xml:space="preserve"> FinStat!CR$62</f>
        <v>16231.521054675795</v>
      </c>
      <c r="CS24" s="283">
        <f xml:space="preserve"> FinStat!CS$62</f>
        <v>17437.505492399712</v>
      </c>
      <c r="CT24" s="283">
        <f xml:space="preserve"> FinStat!CT$62</f>
        <v>16547.000737015522</v>
      </c>
      <c r="CU24" s="283">
        <f xml:space="preserve"> FinStat!CU$62</f>
        <v>17776.992921581659</v>
      </c>
      <c r="CV24" s="283">
        <f xml:space="preserve"> FinStat!CV$62</f>
        <v>16879.610820526214</v>
      </c>
      <c r="CW24" s="283">
        <f xml:space="preserve"> FinStat!CW$62</f>
        <v>18135.111816287783</v>
      </c>
      <c r="CX24" s="283">
        <f xml:space="preserve"> FinStat!CX$62</f>
        <v>17209.189445015381</v>
      </c>
      <c r="CY24" s="283">
        <f xml:space="preserve"> FinStat!CY$62</f>
        <v>18489.181231050945</v>
      </c>
      <c r="CZ24" s="283">
        <f xml:space="preserve"> FinStat!CZ$62</f>
        <v>17556.051437967839</v>
      </c>
      <c r="DA24" s="283">
        <f xml:space="preserve"> FinStat!DA$62</f>
        <v>19410.202200752472</v>
      </c>
      <c r="DB24" s="283">
        <f xml:space="preserve"> FinStat!DB$62</f>
        <v>18657.067907374141</v>
      </c>
      <c r="DC24" s="283">
        <f xml:space="preserve"> FinStat!DC$62</f>
        <v>20025.240888127566</v>
      </c>
      <c r="DD24" s="283">
        <f xml:space="preserve"> FinStat!DD$62</f>
        <v>19042.050552832676</v>
      </c>
      <c r="DE24" s="283">
        <f xml:space="preserve"> FinStat!DE$62</f>
        <v>20428.452712400132</v>
      </c>
      <c r="DF24" s="283">
        <f xml:space="preserve"> FinStat!DF$62</f>
        <v>19408.04849502413</v>
      </c>
      <c r="DG24" s="283">
        <f xml:space="preserve"> FinStat!DG$62</f>
        <v>-28667.896655618628</v>
      </c>
      <c r="DH24" s="283">
        <f xml:space="preserve"> FinStat!DH$62</f>
        <v>822.00066672330138</v>
      </c>
      <c r="DI24" s="283">
        <f xml:space="preserve"> FinStat!DI$62</f>
        <v>-1.4239023787215247E-12</v>
      </c>
      <c r="DJ24" s="283">
        <f xml:space="preserve"> FinStat!DJ$62</f>
        <v>-1.4084251789528123E-12</v>
      </c>
    </row>
    <row r="25" spans="1:114" s="272" customFormat="1" ht="14.4" x14ac:dyDescent="0.25">
      <c r="A25" s="280"/>
      <c r="B25" s="280"/>
      <c r="C25" s="281"/>
      <c r="D25" s="282" t="s">
        <v>52</v>
      </c>
      <c r="E25" s="413" t="str">
        <f t="shared" ref="E25:G25" si="113" xml:space="preserve"> E$88</f>
        <v>dividend declared and paid pos</v>
      </c>
      <c r="F25" s="413">
        <f t="shared" ref="F25:G25" si="114" xml:space="preserve"> F$88</f>
        <v>0</v>
      </c>
      <c r="G25" s="413" t="str">
        <f t="shared" ref="G25:AL25" si="115" xml:space="preserve"> G$88</f>
        <v>$ 000s</v>
      </c>
      <c r="H25" s="413">
        <f t="shared" si="115"/>
        <v>0</v>
      </c>
      <c r="I25" s="413">
        <f t="shared" si="115"/>
        <v>0</v>
      </c>
      <c r="J25" s="413">
        <f t="shared" si="115"/>
        <v>0</v>
      </c>
      <c r="K25" s="413">
        <f t="shared" si="115"/>
        <v>0</v>
      </c>
      <c r="L25" s="413">
        <f t="shared" si="115"/>
        <v>3065.4394813777772</v>
      </c>
      <c r="M25" s="413">
        <f t="shared" si="115"/>
        <v>2597.0605864007512</v>
      </c>
      <c r="N25" s="413">
        <f t="shared" si="115"/>
        <v>3704.5297106454891</v>
      </c>
      <c r="O25" s="413">
        <f t="shared" si="115"/>
        <v>3353.0207159928032</v>
      </c>
      <c r="P25" s="413">
        <f t="shared" si="115"/>
        <v>4203.8244860531504</v>
      </c>
      <c r="Q25" s="413">
        <f t="shared" si="115"/>
        <v>3228.5751017075672</v>
      </c>
      <c r="R25" s="413">
        <f t="shared" si="115"/>
        <v>4087.2424776575817</v>
      </c>
      <c r="S25" s="413">
        <f t="shared" si="115"/>
        <v>4110.9166325637952</v>
      </c>
      <c r="T25" s="413">
        <f t="shared" si="115"/>
        <v>4380.2407380525083</v>
      </c>
      <c r="U25" s="413">
        <f t="shared" si="115"/>
        <v>4038.1368261799753</v>
      </c>
      <c r="V25" s="413">
        <f t="shared" si="115"/>
        <v>5044.3719257609182</v>
      </c>
      <c r="W25" s="413">
        <f t="shared" si="115"/>
        <v>4840.5185401843773</v>
      </c>
      <c r="X25" s="413">
        <f t="shared" si="115"/>
        <v>5897.3010208447668</v>
      </c>
      <c r="Y25" s="413">
        <f t="shared" si="115"/>
        <v>5000.1636483141647</v>
      </c>
      <c r="Z25" s="413">
        <f t="shared" si="115"/>
        <v>6043.5440873274147</v>
      </c>
      <c r="AA25" s="413">
        <f t="shared" si="115"/>
        <v>5164.3509193563887</v>
      </c>
      <c r="AB25" s="413">
        <f t="shared" si="115"/>
        <v>6253.8555167621116</v>
      </c>
      <c r="AC25" s="413">
        <f t="shared" si="115"/>
        <v>5347.8876458938985</v>
      </c>
      <c r="AD25" s="413">
        <f t="shared" si="115"/>
        <v>6997.0932947319889</v>
      </c>
      <c r="AE25" s="413">
        <f t="shared" si="115"/>
        <v>6041.694524051336</v>
      </c>
      <c r="AF25" s="413">
        <f t="shared" si="115"/>
        <v>7206.9170208704509</v>
      </c>
      <c r="AG25" s="413">
        <f t="shared" si="115"/>
        <v>6243.0254245408987</v>
      </c>
      <c r="AH25" s="413">
        <f t="shared" si="115"/>
        <v>7065.438732141989</v>
      </c>
      <c r="AI25" s="413">
        <f t="shared" si="115"/>
        <v>6087.0203330757522</v>
      </c>
      <c r="AJ25" s="413">
        <f t="shared" si="115"/>
        <v>7318.155142753586</v>
      </c>
      <c r="AK25" s="413">
        <f t="shared" si="115"/>
        <v>6319.9570089378631</v>
      </c>
      <c r="AL25" s="413">
        <f t="shared" si="115"/>
        <v>7556.5462372238162</v>
      </c>
      <c r="AM25" s="413">
        <f t="shared" ref="AM25:BR25" si="116" xml:space="preserve"> AM$88</f>
        <v>6526.511033638295</v>
      </c>
      <c r="AN25" s="413">
        <f t="shared" si="116"/>
        <v>8208.5856550714816</v>
      </c>
      <c r="AO25" s="413">
        <f t="shared" si="116"/>
        <v>7144.842166896573</v>
      </c>
      <c r="AP25" s="413">
        <f t="shared" si="116"/>
        <v>8485.7600731633738</v>
      </c>
      <c r="AQ25" s="413">
        <f t="shared" si="116"/>
        <v>7390.1267526701213</v>
      </c>
      <c r="AR25" s="413">
        <f t="shared" si="116"/>
        <v>8741.2704028019616</v>
      </c>
      <c r="AS25" s="413">
        <f t="shared" si="116"/>
        <v>7633.1535707571875</v>
      </c>
      <c r="AT25" s="413">
        <f t="shared" si="116"/>
        <v>9024.5349546473062</v>
      </c>
      <c r="AU25" s="413">
        <f t="shared" si="116"/>
        <v>7884.9010851464891</v>
      </c>
      <c r="AV25" s="413">
        <f t="shared" si="116"/>
        <v>9291.3674669268694</v>
      </c>
      <c r="AW25" s="413">
        <f t="shared" si="116"/>
        <v>8137.0755553140261</v>
      </c>
      <c r="AX25" s="413">
        <f t="shared" si="116"/>
        <v>10075.950696556127</v>
      </c>
      <c r="AY25" s="413">
        <f t="shared" si="116"/>
        <v>8872.0324200012637</v>
      </c>
      <c r="AZ25" s="413">
        <f t="shared" si="116"/>
        <v>10372.383842411255</v>
      </c>
      <c r="BA25" s="413">
        <f t="shared" si="116"/>
        <v>9144.0046679970528</v>
      </c>
      <c r="BB25" s="413">
        <f t="shared" si="116"/>
        <v>10767.453865040892</v>
      </c>
      <c r="BC25" s="413">
        <f t="shared" si="116"/>
        <v>9507.6697782371775</v>
      </c>
      <c r="BD25" s="413">
        <f t="shared" si="116"/>
        <v>11069.299662465666</v>
      </c>
      <c r="BE25" s="413">
        <f t="shared" si="116"/>
        <v>9789.8622751311923</v>
      </c>
      <c r="BF25" s="413">
        <f t="shared" si="116"/>
        <v>11315.731434064304</v>
      </c>
      <c r="BG25" s="413">
        <f t="shared" si="116"/>
        <v>10003.814856541303</v>
      </c>
      <c r="BH25" s="413">
        <f t="shared" si="116"/>
        <v>11018.041979814687</v>
      </c>
      <c r="BI25" s="413">
        <f t="shared" si="116"/>
        <v>10909.816417725182</v>
      </c>
      <c r="BJ25" s="413">
        <f t="shared" si="116"/>
        <v>11227.240276339564</v>
      </c>
      <c r="BK25" s="413">
        <f t="shared" si="116"/>
        <v>11111.288279663251</v>
      </c>
      <c r="BL25" s="413">
        <f t="shared" si="116"/>
        <v>11537.303395677736</v>
      </c>
      <c r="BM25" s="413">
        <f t="shared" si="116"/>
        <v>11422.108884431316</v>
      </c>
      <c r="BN25" s="413">
        <f t="shared" si="116"/>
        <v>11898.649513689146</v>
      </c>
      <c r="BO25" s="413">
        <f t="shared" si="116"/>
        <v>11741.367837992915</v>
      </c>
      <c r="BP25" s="413">
        <f t="shared" si="116"/>
        <v>11427.728547615463</v>
      </c>
      <c r="BQ25" s="413">
        <f t="shared" si="116"/>
        <v>11110.266234684497</v>
      </c>
      <c r="BR25" s="413">
        <f t="shared" si="116"/>
        <v>12184.357982582922</v>
      </c>
      <c r="BS25" s="413">
        <f t="shared" ref="BS25:CX25" si="117" xml:space="preserve"> BS$88</f>
        <v>11530.480815871315</v>
      </c>
      <c r="BT25" s="413">
        <f t="shared" si="117"/>
        <v>14333.91771758514</v>
      </c>
      <c r="BU25" s="413">
        <f t="shared" si="117"/>
        <v>13615.474743661054</v>
      </c>
      <c r="BV25" s="413">
        <f t="shared" si="117"/>
        <v>14078.134865322247</v>
      </c>
      <c r="BW25" s="413">
        <f t="shared" si="117"/>
        <v>9912.5617750119072</v>
      </c>
      <c r="BX25" s="413">
        <f t="shared" si="117"/>
        <v>8903.3682852707334</v>
      </c>
      <c r="BY25" s="413">
        <f t="shared" si="117"/>
        <v>10346.048484738805</v>
      </c>
      <c r="BZ25" s="413">
        <f t="shared" si="117"/>
        <v>9266.3540121163278</v>
      </c>
      <c r="CA25" s="413">
        <f t="shared" si="117"/>
        <v>11321.296797884941</v>
      </c>
      <c r="CB25" s="413">
        <f t="shared" si="117"/>
        <v>10469.60384871408</v>
      </c>
      <c r="CC25" s="413">
        <f t="shared" si="117"/>
        <v>12076.799596589863</v>
      </c>
      <c r="CD25" s="413">
        <f t="shared" si="117"/>
        <v>9985.6301391861125</v>
      </c>
      <c r="CE25" s="413">
        <f t="shared" si="117"/>
        <v>11531.048942252221</v>
      </c>
      <c r="CF25" s="413">
        <f t="shared" si="117"/>
        <v>11438.385885256364</v>
      </c>
      <c r="CG25" s="413">
        <f t="shared" si="117"/>
        <v>11884.013717444668</v>
      </c>
      <c r="CH25" s="413">
        <f t="shared" si="117"/>
        <v>11107.892225879292</v>
      </c>
      <c r="CI25" s="413">
        <f t="shared" si="117"/>
        <v>12902.632549730699</v>
      </c>
      <c r="CJ25" s="413">
        <f t="shared" si="117"/>
        <v>12420.162056992762</v>
      </c>
      <c r="CK25" s="413">
        <f t="shared" si="117"/>
        <v>14398.505633069959</v>
      </c>
      <c r="CL25" s="413">
        <f t="shared" si="117"/>
        <v>12593.790595047303</v>
      </c>
      <c r="CM25" s="413">
        <f t="shared" si="117"/>
        <v>14610.892855073891</v>
      </c>
      <c r="CN25" s="413">
        <f t="shared" si="117"/>
        <v>12871.511259691972</v>
      </c>
      <c r="CO25" s="413">
        <f t="shared" si="117"/>
        <v>14929.157275145095</v>
      </c>
      <c r="CP25" s="413">
        <f t="shared" si="117"/>
        <v>13154.814109695997</v>
      </c>
      <c r="CQ25" s="413">
        <f t="shared" si="117"/>
        <v>16313.818015102774</v>
      </c>
      <c r="CR25" s="413">
        <f t="shared" si="117"/>
        <v>14466.02844008845</v>
      </c>
      <c r="CS25" s="413">
        <f t="shared" si="117"/>
        <v>16666.311230890547</v>
      </c>
      <c r="CT25" s="413">
        <f t="shared" si="117"/>
        <v>14781.381085418438</v>
      </c>
      <c r="CU25" s="413">
        <f t="shared" si="117"/>
        <v>17025.889560315663</v>
      </c>
      <c r="CV25" s="413">
        <f t="shared" si="117"/>
        <v>15103.072318919552</v>
      </c>
      <c r="CW25" s="413">
        <f t="shared" si="117"/>
        <v>17392.695414162219</v>
      </c>
      <c r="CX25" s="413">
        <f t="shared" si="117"/>
        <v>15431.229546214057</v>
      </c>
      <c r="CY25" s="413">
        <f t="shared" ref="CY25:DJ25" si="118" xml:space="preserve"> CY$88</f>
        <v>17766.874065671091</v>
      </c>
      <c r="CZ25" s="413">
        <f t="shared" si="118"/>
        <v>15765.982733777171</v>
      </c>
      <c r="DA25" s="413">
        <f t="shared" si="118"/>
        <v>18942.295627007541</v>
      </c>
      <c r="DB25" s="413">
        <f t="shared" si="118"/>
        <v>16855.679655990432</v>
      </c>
      <c r="DC25" s="413">
        <f t="shared" si="118"/>
        <v>19347.621242794587</v>
      </c>
      <c r="DD25" s="413">
        <f t="shared" si="118"/>
        <v>17219.064290760067</v>
      </c>
      <c r="DE25" s="413">
        <f t="shared" si="118"/>
        <v>19761.093903458979</v>
      </c>
      <c r="DF25" s="413">
        <f t="shared" si="118"/>
        <v>17727.910851425397</v>
      </c>
      <c r="DG25" s="413">
        <f t="shared" si="118"/>
        <v>19071.748250589873</v>
      </c>
      <c r="DH25" s="413">
        <f t="shared" si="118"/>
        <v>822.00066672330138</v>
      </c>
      <c r="DI25" s="413">
        <f t="shared" si="118"/>
        <v>-1.4239023787215247E-12</v>
      </c>
      <c r="DJ25" s="413">
        <f t="shared" si="118"/>
        <v>-1.4084251789528123E-12</v>
      </c>
    </row>
    <row r="26" spans="1:114" s="278" customFormat="1" ht="14.4" x14ac:dyDescent="0.25">
      <c r="A26" s="364"/>
      <c r="B26" s="364"/>
      <c r="C26" s="365"/>
      <c r="D26" s="366"/>
      <c r="E26" s="366" t="s">
        <v>194</v>
      </c>
      <c r="F26" s="366"/>
      <c r="G26" s="367" t="s">
        <v>57</v>
      </c>
      <c r="H26" s="366"/>
      <c r="I26" s="366"/>
      <c r="J26" s="366">
        <f xml:space="preserve"> IF(J21 = 1, $F20, J23 + J24 - J25)</f>
        <v>0</v>
      </c>
      <c r="K26" s="366">
        <f t="shared" ref="K26:BV26" si="119" xml:space="preserve"> IF(K21 = 1, $F20, K23 + K24 - K25)</f>
        <v>0</v>
      </c>
      <c r="L26" s="366">
        <f t="shared" si="119"/>
        <v>1385.7401622260895</v>
      </c>
      <c r="M26" s="366">
        <f t="shared" si="119"/>
        <v>2337.0850925729228</v>
      </c>
      <c r="N26" s="366">
        <f t="shared" si="119"/>
        <v>3445.8236269238969</v>
      </c>
      <c r="O26" s="366">
        <f t="shared" si="119"/>
        <v>4734.0907966170553</v>
      </c>
      <c r="P26" s="366">
        <f t="shared" si="119"/>
        <v>6114.0384191278499</v>
      </c>
      <c r="Q26" s="366">
        <f t="shared" si="119"/>
        <v>7393.3660403053727</v>
      </c>
      <c r="R26" s="366">
        <f t="shared" si="119"/>
        <v>8728.8944579992713</v>
      </c>
      <c r="S26" s="366">
        <f t="shared" si="119"/>
        <v>10040.975653119414</v>
      </c>
      <c r="T26" s="366">
        <f t="shared" si="119"/>
        <v>10871.993598850982</v>
      </c>
      <c r="U26" s="366">
        <f t="shared" si="119"/>
        <v>11706.269563017991</v>
      </c>
      <c r="V26" s="366">
        <f t="shared" si="119"/>
        <v>12176.840943428539</v>
      </c>
      <c r="W26" s="366">
        <f t="shared" si="119"/>
        <v>12858.235159963497</v>
      </c>
      <c r="X26" s="366">
        <f t="shared" si="119"/>
        <v>13159.562997595654</v>
      </c>
      <c r="Y26" s="366">
        <f t="shared" si="119"/>
        <v>10865.441005712855</v>
      </c>
      <c r="Z26" s="366">
        <f t="shared" si="119"/>
        <v>11158.826400907723</v>
      </c>
      <c r="AA26" s="366">
        <f t="shared" si="119"/>
        <v>11873.675832268073</v>
      </c>
      <c r="AB26" s="366">
        <f t="shared" si="119"/>
        <v>12045.942003726435</v>
      </c>
      <c r="AC26" s="366">
        <f t="shared" si="119"/>
        <v>10653.206262098432</v>
      </c>
      <c r="AD26" s="366">
        <f t="shared" si="119"/>
        <v>10621.007521528212</v>
      </c>
      <c r="AE26" s="366">
        <f t="shared" si="119"/>
        <v>11224.825281052543</v>
      </c>
      <c r="AF26" s="366">
        <f t="shared" si="119"/>
        <v>11259.15547254171</v>
      </c>
      <c r="AG26" s="366">
        <f t="shared" si="119"/>
        <v>10770.872428303865</v>
      </c>
      <c r="AH26" s="366">
        <f t="shared" si="119"/>
        <v>10813.376217547946</v>
      </c>
      <c r="AI26" s="366">
        <f t="shared" si="119"/>
        <v>11341.653179807925</v>
      </c>
      <c r="AJ26" s="366">
        <f t="shared" si="119"/>
        <v>11274.765927570024</v>
      </c>
      <c r="AK26" s="366">
        <f t="shared" si="119"/>
        <v>10208.490924301144</v>
      </c>
      <c r="AL26" s="366">
        <f t="shared" si="119"/>
        <v>10102.865105454317</v>
      </c>
      <c r="AM26" s="366">
        <f t="shared" si="119"/>
        <v>10519.484778395205</v>
      </c>
      <c r="AN26" s="366">
        <f t="shared" si="119"/>
        <v>10199.704713729723</v>
      </c>
      <c r="AO26" s="366">
        <f t="shared" si="119"/>
        <v>10042.218864655957</v>
      </c>
      <c r="AP26" s="366">
        <f t="shared" si="119"/>
        <v>9769.9000939819216</v>
      </c>
      <c r="AQ26" s="366">
        <f t="shared" si="119"/>
        <v>10072.583428333188</v>
      </c>
      <c r="AR26" s="366">
        <f t="shared" si="119"/>
        <v>9734.4009156503089</v>
      </c>
      <c r="AS26" s="366">
        <f t="shared" si="119"/>
        <v>9468.4843841257079</v>
      </c>
      <c r="AT26" s="366">
        <f t="shared" si="119"/>
        <v>9070.1164962511157</v>
      </c>
      <c r="AU26" s="366">
        <f t="shared" si="119"/>
        <v>9277.8637422979809</v>
      </c>
      <c r="AV26" s="366">
        <f t="shared" si="119"/>
        <v>8826.1007738390508</v>
      </c>
      <c r="AW26" s="366">
        <f t="shared" si="119"/>
        <v>6976.8485681604798</v>
      </c>
      <c r="AX26" s="366">
        <f t="shared" si="119"/>
        <v>6370.9143722129593</v>
      </c>
      <c r="AY26" s="366">
        <f t="shared" si="119"/>
        <v>6568.3541849538015</v>
      </c>
      <c r="AZ26" s="366">
        <f t="shared" si="119"/>
        <v>6071.8831275299126</v>
      </c>
      <c r="BA26" s="366">
        <f t="shared" si="119"/>
        <v>6224.7204746097832</v>
      </c>
      <c r="BB26" s="366">
        <f t="shared" si="119"/>
        <v>5583.9649862231163</v>
      </c>
      <c r="BC26" s="366">
        <f t="shared" si="119"/>
        <v>5636.474343309601</v>
      </c>
      <c r="BD26" s="366">
        <f t="shared" si="119"/>
        <v>4965.2775635812504</v>
      </c>
      <c r="BE26" s="366">
        <f t="shared" si="119"/>
        <v>4974.9962196191809</v>
      </c>
      <c r="BF26" s="366">
        <f t="shared" si="119"/>
        <v>4233.5979020466348</v>
      </c>
      <c r="BG26" s="366">
        <f t="shared" si="119"/>
        <v>4176.6260983170887</v>
      </c>
      <c r="BH26" s="366">
        <f t="shared" si="119"/>
        <v>3466.096817210424</v>
      </c>
      <c r="BI26" s="366">
        <f t="shared" si="119"/>
        <v>3182.8046775711446</v>
      </c>
      <c r="BJ26" s="366">
        <f t="shared" si="119"/>
        <v>2536.0326855006206</v>
      </c>
      <c r="BK26" s="366">
        <f t="shared" si="119"/>
        <v>2210.7493705073121</v>
      </c>
      <c r="BL26" s="366">
        <f t="shared" si="119"/>
        <v>1506.1160509006095</v>
      </c>
      <c r="BM26" s="366">
        <f t="shared" si="119"/>
        <v>1151.0307582078021</v>
      </c>
      <c r="BN26" s="366">
        <f t="shared" si="119"/>
        <v>371.30367939287316</v>
      </c>
      <c r="BO26" s="366">
        <f t="shared" si="119"/>
        <v>0</v>
      </c>
      <c r="BP26" s="366">
        <f t="shared" si="119"/>
        <v>0</v>
      </c>
      <c r="BQ26" s="366">
        <f t="shared" si="119"/>
        <v>0</v>
      </c>
      <c r="BR26" s="366">
        <f t="shared" si="119"/>
        <v>0</v>
      </c>
      <c r="BS26" s="366">
        <f t="shared" si="119"/>
        <v>0</v>
      </c>
      <c r="BT26" s="366">
        <f t="shared" si="119"/>
        <v>0</v>
      </c>
      <c r="BU26" s="366">
        <f t="shared" si="119"/>
        <v>0</v>
      </c>
      <c r="BV26" s="366">
        <f t="shared" si="119"/>
        <v>823.94401123676107</v>
      </c>
      <c r="BW26" s="366">
        <f t="shared" ref="BW26:DJ26" si="120" xml:space="preserve"> IF(BW21 = 1, $F20, BW23 + BW24 - BW25)</f>
        <v>3708.1606988868061</v>
      </c>
      <c r="BX26" s="366">
        <f t="shared" si="120"/>
        <v>5298.1849179377732</v>
      </c>
      <c r="BY26" s="366">
        <f t="shared" si="120"/>
        <v>6427.1728570749783</v>
      </c>
      <c r="BZ26" s="366">
        <f t="shared" si="120"/>
        <v>7984.8598598439603</v>
      </c>
      <c r="CA26" s="366">
        <f t="shared" si="120"/>
        <v>8839.9244825925925</v>
      </c>
      <c r="CB26" s="366">
        <f t="shared" si="120"/>
        <v>10388.941270145904</v>
      </c>
      <c r="CC26" s="366">
        <f t="shared" si="120"/>
        <v>11390.536737642924</v>
      </c>
      <c r="CD26" s="366">
        <f t="shared" si="120"/>
        <v>13024.917482594756</v>
      </c>
      <c r="CE26" s="366">
        <f t="shared" si="120"/>
        <v>14018.629968656935</v>
      </c>
      <c r="CF26" s="366">
        <f t="shared" si="120"/>
        <v>15380.558463434565</v>
      </c>
      <c r="CG26" s="366">
        <f t="shared" si="120"/>
        <v>16714.334589612099</v>
      </c>
      <c r="CH26" s="366">
        <f t="shared" si="120"/>
        <v>18208.371030853046</v>
      </c>
      <c r="CI26" s="366">
        <f t="shared" si="120"/>
        <v>19107.936132129616</v>
      </c>
      <c r="CJ26" s="366">
        <f t="shared" si="120"/>
        <v>20560.42313603923</v>
      </c>
      <c r="CK26" s="366">
        <f t="shared" si="120"/>
        <v>21410.038488175443</v>
      </c>
      <c r="CL26" s="366">
        <f t="shared" si="120"/>
        <v>23158.750848844578</v>
      </c>
      <c r="CM26" s="366">
        <f t="shared" si="120"/>
        <v>23984.196234338524</v>
      </c>
      <c r="CN26" s="366">
        <f t="shared" si="120"/>
        <v>25726.723800499931</v>
      </c>
      <c r="CO26" s="366">
        <f t="shared" si="120"/>
        <v>26545.489151316578</v>
      </c>
      <c r="CP26" s="366">
        <f t="shared" si="120"/>
        <v>28297.243995666991</v>
      </c>
      <c r="CQ26" s="366">
        <f t="shared" si="120"/>
        <v>28759.547160070728</v>
      </c>
      <c r="CR26" s="366">
        <f t="shared" si="120"/>
        <v>30525.039774658078</v>
      </c>
      <c r="CS26" s="366">
        <f t="shared" si="120"/>
        <v>31296.234036167247</v>
      </c>
      <c r="CT26" s="366">
        <f t="shared" si="120"/>
        <v>33061.853687764335</v>
      </c>
      <c r="CU26" s="366">
        <f t="shared" si="120"/>
        <v>33812.95704903033</v>
      </c>
      <c r="CV26" s="366">
        <f t="shared" si="120"/>
        <v>35589.495550636988</v>
      </c>
      <c r="CW26" s="366">
        <f t="shared" si="120"/>
        <v>36331.911952762552</v>
      </c>
      <c r="CX26" s="366">
        <f t="shared" si="120"/>
        <v>38109.871851563876</v>
      </c>
      <c r="CY26" s="366">
        <f t="shared" si="120"/>
        <v>38832.17901694373</v>
      </c>
      <c r="CZ26" s="366">
        <f t="shared" si="120"/>
        <v>40622.247721134394</v>
      </c>
      <c r="DA26" s="366">
        <f t="shared" si="120"/>
        <v>41090.154294879321</v>
      </c>
      <c r="DB26" s="366">
        <f t="shared" si="120"/>
        <v>42891.54254626303</v>
      </c>
      <c r="DC26" s="366">
        <f t="shared" si="120"/>
        <v>43569.162191596013</v>
      </c>
      <c r="DD26" s="366">
        <f t="shared" si="120"/>
        <v>45392.148453668618</v>
      </c>
      <c r="DE26" s="366">
        <f t="shared" si="120"/>
        <v>46059.507262609768</v>
      </c>
      <c r="DF26" s="366">
        <f t="shared" si="120"/>
        <v>47739.644906208501</v>
      </c>
      <c r="DG26" s="366">
        <f t="shared" si="120"/>
        <v>0</v>
      </c>
      <c r="DH26" s="366">
        <f t="shared" si="120"/>
        <v>0</v>
      </c>
      <c r="DI26" s="366">
        <f t="shared" si="120"/>
        <v>0</v>
      </c>
      <c r="DJ26" s="366">
        <f t="shared" si="120"/>
        <v>0</v>
      </c>
    </row>
    <row r="29" spans="1:114" x14ac:dyDescent="0.25">
      <c r="A29" s="2" t="s">
        <v>167</v>
      </c>
    </row>
    <row r="30" spans="1:114" customFormat="1" x14ac:dyDescent="0.25">
      <c r="A30" s="126" t="s">
        <v>310</v>
      </c>
    </row>
    <row r="31" spans="1:114" x14ac:dyDescent="0.25">
      <c r="E31" s="284" t="str">
        <f xml:space="preserve"> InpC!E$83</f>
        <v>share capital financing</v>
      </c>
      <c r="F31" s="286">
        <f xml:space="preserve"> InpC!F$83</f>
        <v>0.2</v>
      </c>
      <c r="G31" s="284" t="str">
        <f xml:space="preserve"> InpC!G$83</f>
        <v>%</v>
      </c>
    </row>
    <row r="32" spans="1:114" x14ac:dyDescent="0.25">
      <c r="E32" s="284" t="s">
        <v>302</v>
      </c>
      <c r="F32" s="359">
        <f xml:space="preserve"> InpC!F$68</f>
        <v>15000</v>
      </c>
      <c r="G32" s="284" t="str">
        <f xml:space="preserve"> InpC!G$68</f>
        <v>$ 000s</v>
      </c>
    </row>
    <row r="33" spans="1:114" x14ac:dyDescent="0.25">
      <c r="E33" s="64" t="s">
        <v>301</v>
      </c>
      <c r="F33" s="64">
        <f>F31*F32</f>
        <v>3000</v>
      </c>
      <c r="G33" s="64" t="str">
        <f>smu</f>
        <v>$ 000s</v>
      </c>
    </row>
    <row r="35" spans="1:114" x14ac:dyDescent="0.25">
      <c r="E35" s="349" t="str">
        <f xml:space="preserve"> E$33</f>
        <v>Share capital finance hanger</v>
      </c>
      <c r="F35" s="349">
        <f xml:space="preserve"> F$33</f>
        <v>3000</v>
      </c>
      <c r="G35" s="349" t="str">
        <f xml:space="preserve"> G$33</f>
        <v>$ 000s</v>
      </c>
    </row>
    <row r="36" spans="1:114" x14ac:dyDescent="0.25">
      <c r="E36" s="359" t="str">
        <f xml:space="preserve"> Time!E$64</f>
        <v>Hanger construction / initial balance date flag</v>
      </c>
      <c r="F36" s="359">
        <f xml:space="preserve"> Time!F$64</f>
        <v>0</v>
      </c>
      <c r="G36" s="359" t="str">
        <f xml:space="preserve"> Time!G$64</f>
        <v>flag</v>
      </c>
      <c r="H36" s="359">
        <f xml:space="preserve"> Time!H$64</f>
        <v>1</v>
      </c>
      <c r="I36" s="359">
        <f xml:space="preserve"> Time!I$64</f>
        <v>0</v>
      </c>
      <c r="J36" s="359">
        <f xml:space="preserve"> Time!J$64</f>
        <v>0</v>
      </c>
      <c r="K36" s="359">
        <f xml:space="preserve"> Time!K$64</f>
        <v>0</v>
      </c>
      <c r="L36" s="359">
        <f xml:space="preserve"> Time!L$64</f>
        <v>0</v>
      </c>
      <c r="M36" s="359">
        <f xml:space="preserve"> Time!M$64</f>
        <v>0</v>
      </c>
      <c r="N36" s="359">
        <f xml:space="preserve"> Time!N$64</f>
        <v>0</v>
      </c>
      <c r="O36" s="359">
        <f xml:space="preserve"> Time!O$64</f>
        <v>0</v>
      </c>
      <c r="P36" s="359">
        <f xml:space="preserve"> Time!P$64</f>
        <v>0</v>
      </c>
      <c r="Q36" s="359">
        <f xml:space="preserve"> Time!Q$64</f>
        <v>0</v>
      </c>
      <c r="R36" s="359">
        <f xml:space="preserve"> Time!R$64</f>
        <v>0</v>
      </c>
      <c r="S36" s="359">
        <f xml:space="preserve"> Time!S$64</f>
        <v>0</v>
      </c>
      <c r="T36" s="359">
        <f xml:space="preserve"> Time!T$64</f>
        <v>0</v>
      </c>
      <c r="U36" s="359">
        <f xml:space="preserve"> Time!U$64</f>
        <v>0</v>
      </c>
      <c r="V36" s="359">
        <f xml:space="preserve"> Time!V$64</f>
        <v>0</v>
      </c>
      <c r="W36" s="359">
        <f xml:space="preserve"> Time!W$64</f>
        <v>0</v>
      </c>
      <c r="X36" s="359">
        <f xml:space="preserve"> Time!X$64</f>
        <v>0</v>
      </c>
      <c r="Y36" s="359">
        <f xml:space="preserve"> Time!Y$64</f>
        <v>0</v>
      </c>
      <c r="Z36" s="359">
        <f xml:space="preserve"> Time!Z$64</f>
        <v>0</v>
      </c>
      <c r="AA36" s="359">
        <f xml:space="preserve"> Time!AA$64</f>
        <v>0</v>
      </c>
      <c r="AB36" s="359">
        <f xml:space="preserve"> Time!AB$64</f>
        <v>0</v>
      </c>
      <c r="AC36" s="359">
        <f xml:space="preserve"> Time!AC$64</f>
        <v>0</v>
      </c>
      <c r="AD36" s="359">
        <f xml:space="preserve"> Time!AD$64</f>
        <v>0</v>
      </c>
      <c r="AE36" s="359">
        <f xml:space="preserve"> Time!AE$64</f>
        <v>0</v>
      </c>
      <c r="AF36" s="359">
        <f xml:space="preserve"> Time!AF$64</f>
        <v>0</v>
      </c>
      <c r="AG36" s="359">
        <f xml:space="preserve"> Time!AG$64</f>
        <v>1</v>
      </c>
      <c r="AH36" s="359">
        <f xml:space="preserve"> Time!AH$64</f>
        <v>0</v>
      </c>
      <c r="AI36" s="359">
        <f xml:space="preserve"> Time!AI$64</f>
        <v>0</v>
      </c>
      <c r="AJ36" s="359">
        <f xml:space="preserve"> Time!AJ$64</f>
        <v>0</v>
      </c>
      <c r="AK36" s="359">
        <f xml:space="preserve"> Time!AK$64</f>
        <v>0</v>
      </c>
      <c r="AL36" s="359">
        <f xml:space="preserve"> Time!AL$64</f>
        <v>0</v>
      </c>
      <c r="AM36" s="359">
        <f xml:space="preserve"> Time!AM$64</f>
        <v>0</v>
      </c>
      <c r="AN36" s="359">
        <f xml:space="preserve"> Time!AN$64</f>
        <v>0</v>
      </c>
      <c r="AO36" s="359">
        <f xml:space="preserve"> Time!AO$64</f>
        <v>0</v>
      </c>
      <c r="AP36" s="359">
        <f xml:space="preserve"> Time!AP$64</f>
        <v>0</v>
      </c>
      <c r="AQ36" s="359">
        <f xml:space="preserve"> Time!AQ$64</f>
        <v>0</v>
      </c>
      <c r="AR36" s="359">
        <f xml:space="preserve"> Time!AR$64</f>
        <v>0</v>
      </c>
      <c r="AS36" s="359">
        <f xml:space="preserve"> Time!AS$64</f>
        <v>0</v>
      </c>
      <c r="AT36" s="359">
        <f xml:space="preserve"> Time!AT$64</f>
        <v>0</v>
      </c>
      <c r="AU36" s="359">
        <f xml:space="preserve"> Time!AU$64</f>
        <v>0</v>
      </c>
      <c r="AV36" s="359">
        <f xml:space="preserve"> Time!AV$64</f>
        <v>0</v>
      </c>
      <c r="AW36" s="359">
        <f xml:space="preserve"> Time!AW$64</f>
        <v>0</v>
      </c>
      <c r="AX36" s="359">
        <f xml:space="preserve"> Time!AX$64</f>
        <v>0</v>
      </c>
      <c r="AY36" s="359">
        <f xml:space="preserve"> Time!AY$64</f>
        <v>0</v>
      </c>
      <c r="AZ36" s="359">
        <f xml:space="preserve"> Time!AZ$64</f>
        <v>0</v>
      </c>
      <c r="BA36" s="359">
        <f xml:space="preserve"> Time!BA$64</f>
        <v>0</v>
      </c>
      <c r="BB36" s="359">
        <f xml:space="preserve"> Time!BB$64</f>
        <v>0</v>
      </c>
      <c r="BC36" s="359">
        <f xml:space="preserve"> Time!BC$64</f>
        <v>0</v>
      </c>
      <c r="BD36" s="359">
        <f xml:space="preserve"> Time!BD$64</f>
        <v>0</v>
      </c>
      <c r="BE36" s="359">
        <f xml:space="preserve"> Time!BE$64</f>
        <v>0</v>
      </c>
      <c r="BF36" s="359">
        <f xml:space="preserve"> Time!BF$64</f>
        <v>0</v>
      </c>
      <c r="BG36" s="359">
        <f xml:space="preserve"> Time!BG$64</f>
        <v>0</v>
      </c>
      <c r="BH36" s="359">
        <f xml:space="preserve"> Time!BH$64</f>
        <v>0</v>
      </c>
      <c r="BI36" s="359">
        <f xml:space="preserve"> Time!BI$64</f>
        <v>0</v>
      </c>
      <c r="BJ36" s="359">
        <f xml:space="preserve"> Time!BJ$64</f>
        <v>0</v>
      </c>
      <c r="BK36" s="359">
        <f xml:space="preserve"> Time!BK$64</f>
        <v>0</v>
      </c>
      <c r="BL36" s="359">
        <f xml:space="preserve"> Time!BL$64</f>
        <v>0</v>
      </c>
      <c r="BM36" s="359">
        <f xml:space="preserve"> Time!BM$64</f>
        <v>0</v>
      </c>
      <c r="BN36" s="359">
        <f xml:space="preserve"> Time!BN$64</f>
        <v>0</v>
      </c>
      <c r="BO36" s="359">
        <f xml:space="preserve"> Time!BO$64</f>
        <v>0</v>
      </c>
      <c r="BP36" s="359">
        <f xml:space="preserve"> Time!BP$64</f>
        <v>0</v>
      </c>
      <c r="BQ36" s="359">
        <f xml:space="preserve"> Time!BQ$64</f>
        <v>0</v>
      </c>
      <c r="BR36" s="359">
        <f xml:space="preserve"> Time!BR$64</f>
        <v>0</v>
      </c>
      <c r="BS36" s="359">
        <f xml:space="preserve"> Time!BS$64</f>
        <v>0</v>
      </c>
      <c r="BT36" s="359">
        <f xml:space="preserve"> Time!BT$64</f>
        <v>0</v>
      </c>
      <c r="BU36" s="359">
        <f xml:space="preserve"> Time!BU$64</f>
        <v>0</v>
      </c>
      <c r="BV36" s="359">
        <f xml:space="preserve"> Time!BV$64</f>
        <v>0</v>
      </c>
      <c r="BW36" s="359">
        <f xml:space="preserve"> Time!BW$64</f>
        <v>0</v>
      </c>
      <c r="BX36" s="359">
        <f xml:space="preserve"> Time!BX$64</f>
        <v>0</v>
      </c>
      <c r="BY36" s="359">
        <f xml:space="preserve"> Time!BY$64</f>
        <v>0</v>
      </c>
      <c r="BZ36" s="359">
        <f xml:space="preserve"> Time!BZ$64</f>
        <v>0</v>
      </c>
      <c r="CA36" s="359">
        <f xml:space="preserve"> Time!CA$64</f>
        <v>0</v>
      </c>
      <c r="CB36" s="359">
        <f xml:space="preserve"> Time!CB$64</f>
        <v>0</v>
      </c>
      <c r="CC36" s="359">
        <f xml:space="preserve"> Time!CC$64</f>
        <v>0</v>
      </c>
      <c r="CD36" s="359">
        <f xml:space="preserve"> Time!CD$64</f>
        <v>0</v>
      </c>
      <c r="CE36" s="359">
        <f xml:space="preserve"> Time!CE$64</f>
        <v>0</v>
      </c>
      <c r="CF36" s="359">
        <f xml:space="preserve"> Time!CF$64</f>
        <v>0</v>
      </c>
      <c r="CG36" s="359">
        <f xml:space="preserve"> Time!CG$64</f>
        <v>0</v>
      </c>
      <c r="CH36" s="359">
        <f xml:space="preserve"> Time!CH$64</f>
        <v>0</v>
      </c>
      <c r="CI36" s="359">
        <f xml:space="preserve"> Time!CI$64</f>
        <v>0</v>
      </c>
      <c r="CJ36" s="359">
        <f xml:space="preserve"> Time!CJ$64</f>
        <v>0</v>
      </c>
      <c r="CK36" s="359">
        <f xml:space="preserve"> Time!CK$64</f>
        <v>0</v>
      </c>
      <c r="CL36" s="359">
        <f xml:space="preserve"> Time!CL$64</f>
        <v>0</v>
      </c>
      <c r="CM36" s="359">
        <f xml:space="preserve"> Time!CM$64</f>
        <v>0</v>
      </c>
      <c r="CN36" s="359">
        <f xml:space="preserve"> Time!CN$64</f>
        <v>0</v>
      </c>
      <c r="CO36" s="359">
        <f xml:space="preserve"> Time!CO$64</f>
        <v>0</v>
      </c>
      <c r="CP36" s="359">
        <f xml:space="preserve"> Time!CP$64</f>
        <v>0</v>
      </c>
      <c r="CQ36" s="359">
        <f xml:space="preserve"> Time!CQ$64</f>
        <v>0</v>
      </c>
      <c r="CR36" s="359">
        <f xml:space="preserve"> Time!CR$64</f>
        <v>0</v>
      </c>
      <c r="CS36" s="359">
        <f xml:space="preserve"> Time!CS$64</f>
        <v>0</v>
      </c>
      <c r="CT36" s="359">
        <f xml:space="preserve"> Time!CT$64</f>
        <v>0</v>
      </c>
      <c r="CU36" s="359">
        <f xml:space="preserve"> Time!CU$64</f>
        <v>0</v>
      </c>
      <c r="CV36" s="359">
        <f xml:space="preserve"> Time!CV$64</f>
        <v>0</v>
      </c>
      <c r="CW36" s="359">
        <f xml:space="preserve"> Time!CW$64</f>
        <v>0</v>
      </c>
      <c r="CX36" s="359">
        <f xml:space="preserve"> Time!CX$64</f>
        <v>0</v>
      </c>
      <c r="CY36" s="359">
        <f xml:space="preserve"> Time!CY$64</f>
        <v>0</v>
      </c>
      <c r="CZ36" s="359">
        <f xml:space="preserve"> Time!CZ$64</f>
        <v>0</v>
      </c>
      <c r="DA36" s="359">
        <f xml:space="preserve"> Time!DA$64</f>
        <v>0</v>
      </c>
      <c r="DB36" s="359">
        <f xml:space="preserve"> Time!DB$64</f>
        <v>0</v>
      </c>
      <c r="DC36" s="359">
        <f xml:space="preserve"> Time!DC$64</f>
        <v>0</v>
      </c>
      <c r="DD36" s="359">
        <f xml:space="preserve"> Time!DD$64</f>
        <v>0</v>
      </c>
      <c r="DE36" s="359">
        <f xml:space="preserve"> Time!DE$64</f>
        <v>0</v>
      </c>
      <c r="DF36" s="359">
        <f xml:space="preserve"> Time!DF$64</f>
        <v>0</v>
      </c>
      <c r="DG36" s="359">
        <f xml:space="preserve"> Time!DG$64</f>
        <v>0</v>
      </c>
      <c r="DH36" s="359">
        <f xml:space="preserve"> Time!DH$64</f>
        <v>0</v>
      </c>
      <c r="DI36" s="359">
        <f xml:space="preserve"> Time!DI$64</f>
        <v>0</v>
      </c>
      <c r="DJ36" s="359">
        <f xml:space="preserve"> Time!DJ$64</f>
        <v>0</v>
      </c>
    </row>
    <row r="37" spans="1:114" s="363" customFormat="1" x14ac:dyDescent="0.25">
      <c r="A37" s="361"/>
      <c r="B37" s="361"/>
      <c r="C37" s="362"/>
      <c r="E37" s="372" t="s">
        <v>305</v>
      </c>
      <c r="F37" s="372"/>
      <c r="G37" s="372" t="str">
        <f>smu</f>
        <v>$ 000s</v>
      </c>
      <c r="H37" s="372">
        <f xml:space="preserve"> SUM(J37:DJ37)</f>
        <v>3000</v>
      </c>
      <c r="I37" s="372"/>
      <c r="J37" s="372">
        <f t="shared" ref="J37:AO37" si="121">J36*$F35</f>
        <v>0</v>
      </c>
      <c r="K37" s="372">
        <f t="shared" si="121"/>
        <v>0</v>
      </c>
      <c r="L37" s="372">
        <f t="shared" si="121"/>
        <v>0</v>
      </c>
      <c r="M37" s="372">
        <f t="shared" si="121"/>
        <v>0</v>
      </c>
      <c r="N37" s="372">
        <f t="shared" si="121"/>
        <v>0</v>
      </c>
      <c r="O37" s="372">
        <f t="shared" si="121"/>
        <v>0</v>
      </c>
      <c r="P37" s="372">
        <f t="shared" si="121"/>
        <v>0</v>
      </c>
      <c r="Q37" s="372">
        <f t="shared" si="121"/>
        <v>0</v>
      </c>
      <c r="R37" s="372">
        <f t="shared" si="121"/>
        <v>0</v>
      </c>
      <c r="S37" s="372">
        <f t="shared" si="121"/>
        <v>0</v>
      </c>
      <c r="T37" s="372">
        <f t="shared" si="121"/>
        <v>0</v>
      </c>
      <c r="U37" s="372">
        <f t="shared" si="121"/>
        <v>0</v>
      </c>
      <c r="V37" s="372">
        <f t="shared" si="121"/>
        <v>0</v>
      </c>
      <c r="W37" s="372">
        <f t="shared" si="121"/>
        <v>0</v>
      </c>
      <c r="X37" s="372">
        <f t="shared" si="121"/>
        <v>0</v>
      </c>
      <c r="Y37" s="372">
        <f t="shared" si="121"/>
        <v>0</v>
      </c>
      <c r="Z37" s="372">
        <f t="shared" si="121"/>
        <v>0</v>
      </c>
      <c r="AA37" s="372">
        <f t="shared" si="121"/>
        <v>0</v>
      </c>
      <c r="AB37" s="372">
        <f t="shared" si="121"/>
        <v>0</v>
      </c>
      <c r="AC37" s="372">
        <f t="shared" si="121"/>
        <v>0</v>
      </c>
      <c r="AD37" s="372">
        <f t="shared" si="121"/>
        <v>0</v>
      </c>
      <c r="AE37" s="372">
        <f t="shared" si="121"/>
        <v>0</v>
      </c>
      <c r="AF37" s="372">
        <f t="shared" si="121"/>
        <v>0</v>
      </c>
      <c r="AG37" s="372">
        <f t="shared" si="121"/>
        <v>3000</v>
      </c>
      <c r="AH37" s="372">
        <f t="shared" si="121"/>
        <v>0</v>
      </c>
      <c r="AI37" s="372">
        <f t="shared" si="121"/>
        <v>0</v>
      </c>
      <c r="AJ37" s="372">
        <f t="shared" si="121"/>
        <v>0</v>
      </c>
      <c r="AK37" s="372">
        <f t="shared" si="121"/>
        <v>0</v>
      </c>
      <c r="AL37" s="372">
        <f t="shared" si="121"/>
        <v>0</v>
      </c>
      <c r="AM37" s="372">
        <f t="shared" si="121"/>
        <v>0</v>
      </c>
      <c r="AN37" s="372">
        <f t="shared" si="121"/>
        <v>0</v>
      </c>
      <c r="AO37" s="372">
        <f t="shared" si="121"/>
        <v>0</v>
      </c>
      <c r="AP37" s="372">
        <f t="shared" ref="AP37:BU37" si="122">AP36*$F35</f>
        <v>0</v>
      </c>
      <c r="AQ37" s="372">
        <f t="shared" si="122"/>
        <v>0</v>
      </c>
      <c r="AR37" s="372">
        <f t="shared" si="122"/>
        <v>0</v>
      </c>
      <c r="AS37" s="372">
        <f t="shared" si="122"/>
        <v>0</v>
      </c>
      <c r="AT37" s="372">
        <f t="shared" si="122"/>
        <v>0</v>
      </c>
      <c r="AU37" s="372">
        <f t="shared" si="122"/>
        <v>0</v>
      </c>
      <c r="AV37" s="372">
        <f t="shared" si="122"/>
        <v>0</v>
      </c>
      <c r="AW37" s="372">
        <f t="shared" si="122"/>
        <v>0</v>
      </c>
      <c r="AX37" s="372">
        <f t="shared" si="122"/>
        <v>0</v>
      </c>
      <c r="AY37" s="372">
        <f t="shared" si="122"/>
        <v>0</v>
      </c>
      <c r="AZ37" s="372">
        <f t="shared" si="122"/>
        <v>0</v>
      </c>
      <c r="BA37" s="372">
        <f t="shared" si="122"/>
        <v>0</v>
      </c>
      <c r="BB37" s="372">
        <f t="shared" si="122"/>
        <v>0</v>
      </c>
      <c r="BC37" s="372">
        <f t="shared" si="122"/>
        <v>0</v>
      </c>
      <c r="BD37" s="372">
        <f t="shared" si="122"/>
        <v>0</v>
      </c>
      <c r="BE37" s="372">
        <f t="shared" si="122"/>
        <v>0</v>
      </c>
      <c r="BF37" s="372">
        <f t="shared" si="122"/>
        <v>0</v>
      </c>
      <c r="BG37" s="372">
        <f t="shared" si="122"/>
        <v>0</v>
      </c>
      <c r="BH37" s="372">
        <f t="shared" si="122"/>
        <v>0</v>
      </c>
      <c r="BI37" s="372">
        <f t="shared" si="122"/>
        <v>0</v>
      </c>
      <c r="BJ37" s="372">
        <f t="shared" si="122"/>
        <v>0</v>
      </c>
      <c r="BK37" s="372">
        <f t="shared" si="122"/>
        <v>0</v>
      </c>
      <c r="BL37" s="372">
        <f t="shared" si="122"/>
        <v>0</v>
      </c>
      <c r="BM37" s="372">
        <f t="shared" si="122"/>
        <v>0</v>
      </c>
      <c r="BN37" s="372">
        <f t="shared" si="122"/>
        <v>0</v>
      </c>
      <c r="BO37" s="372">
        <f t="shared" si="122"/>
        <v>0</v>
      </c>
      <c r="BP37" s="372">
        <f t="shared" si="122"/>
        <v>0</v>
      </c>
      <c r="BQ37" s="372">
        <f t="shared" si="122"/>
        <v>0</v>
      </c>
      <c r="BR37" s="372">
        <f t="shared" si="122"/>
        <v>0</v>
      </c>
      <c r="BS37" s="372">
        <f t="shared" si="122"/>
        <v>0</v>
      </c>
      <c r="BT37" s="372">
        <f t="shared" si="122"/>
        <v>0</v>
      </c>
      <c r="BU37" s="372">
        <f t="shared" si="122"/>
        <v>0</v>
      </c>
      <c r="BV37" s="372">
        <f t="shared" ref="BV37:DA37" si="123">BV36*$F35</f>
        <v>0</v>
      </c>
      <c r="BW37" s="372">
        <f t="shared" si="123"/>
        <v>0</v>
      </c>
      <c r="BX37" s="372">
        <f t="shared" si="123"/>
        <v>0</v>
      </c>
      <c r="BY37" s="372">
        <f t="shared" si="123"/>
        <v>0</v>
      </c>
      <c r="BZ37" s="372">
        <f t="shared" si="123"/>
        <v>0</v>
      </c>
      <c r="CA37" s="372">
        <f t="shared" si="123"/>
        <v>0</v>
      </c>
      <c r="CB37" s="372">
        <f t="shared" si="123"/>
        <v>0</v>
      </c>
      <c r="CC37" s="372">
        <f t="shared" si="123"/>
        <v>0</v>
      </c>
      <c r="CD37" s="372">
        <f t="shared" si="123"/>
        <v>0</v>
      </c>
      <c r="CE37" s="372">
        <f t="shared" si="123"/>
        <v>0</v>
      </c>
      <c r="CF37" s="372">
        <f t="shared" si="123"/>
        <v>0</v>
      </c>
      <c r="CG37" s="372">
        <f t="shared" si="123"/>
        <v>0</v>
      </c>
      <c r="CH37" s="372">
        <f t="shared" si="123"/>
        <v>0</v>
      </c>
      <c r="CI37" s="372">
        <f t="shared" si="123"/>
        <v>0</v>
      </c>
      <c r="CJ37" s="372">
        <f t="shared" si="123"/>
        <v>0</v>
      </c>
      <c r="CK37" s="372">
        <f t="shared" si="123"/>
        <v>0</v>
      </c>
      <c r="CL37" s="372">
        <f t="shared" si="123"/>
        <v>0</v>
      </c>
      <c r="CM37" s="372">
        <f t="shared" si="123"/>
        <v>0</v>
      </c>
      <c r="CN37" s="372">
        <f t="shared" si="123"/>
        <v>0</v>
      </c>
      <c r="CO37" s="372">
        <f t="shared" si="123"/>
        <v>0</v>
      </c>
      <c r="CP37" s="372">
        <f t="shared" si="123"/>
        <v>0</v>
      </c>
      <c r="CQ37" s="372">
        <f t="shared" si="123"/>
        <v>0</v>
      </c>
      <c r="CR37" s="372">
        <f t="shared" si="123"/>
        <v>0</v>
      </c>
      <c r="CS37" s="372">
        <f t="shared" si="123"/>
        <v>0</v>
      </c>
      <c r="CT37" s="372">
        <f t="shared" si="123"/>
        <v>0</v>
      </c>
      <c r="CU37" s="372">
        <f t="shared" si="123"/>
        <v>0</v>
      </c>
      <c r="CV37" s="372">
        <f t="shared" si="123"/>
        <v>0</v>
      </c>
      <c r="CW37" s="372">
        <f t="shared" si="123"/>
        <v>0</v>
      </c>
      <c r="CX37" s="372">
        <f t="shared" si="123"/>
        <v>0</v>
      </c>
      <c r="CY37" s="372">
        <f t="shared" si="123"/>
        <v>0</v>
      </c>
      <c r="CZ37" s="372">
        <f t="shared" si="123"/>
        <v>0</v>
      </c>
      <c r="DA37" s="372">
        <f t="shared" si="123"/>
        <v>0</v>
      </c>
      <c r="DB37" s="372">
        <f t="shared" ref="DB37:EG37" si="124">DB36*$F35</f>
        <v>0</v>
      </c>
      <c r="DC37" s="372">
        <f t="shared" si="124"/>
        <v>0</v>
      </c>
      <c r="DD37" s="372">
        <f t="shared" si="124"/>
        <v>0</v>
      </c>
      <c r="DE37" s="372">
        <f t="shared" si="124"/>
        <v>0</v>
      </c>
      <c r="DF37" s="372">
        <f t="shared" si="124"/>
        <v>0</v>
      </c>
      <c r="DG37" s="372">
        <f t="shared" si="124"/>
        <v>0</v>
      </c>
      <c r="DH37" s="372">
        <f t="shared" si="124"/>
        <v>0</v>
      </c>
      <c r="DI37" s="372">
        <f t="shared" si="124"/>
        <v>0</v>
      </c>
      <c r="DJ37" s="372">
        <f t="shared" si="124"/>
        <v>0</v>
      </c>
    </row>
    <row r="38" spans="1:114" x14ac:dyDescent="0.25">
      <c r="A38" s="294"/>
      <c r="B38" s="294"/>
      <c r="C38" s="295"/>
      <c r="D38" s="12"/>
      <c r="E38" s="296"/>
      <c r="F38" s="296"/>
      <c r="G38" s="296"/>
      <c r="H38" s="296"/>
      <c r="I38" s="296"/>
      <c r="J38" s="296"/>
      <c r="K38" s="296"/>
      <c r="L38" s="296"/>
      <c r="M38" s="296"/>
      <c r="N38" s="296"/>
      <c r="O38" s="296"/>
      <c r="P38" s="296"/>
      <c r="Q38" s="296"/>
      <c r="R38" s="296"/>
      <c r="S38" s="296"/>
      <c r="T38" s="296"/>
      <c r="U38" s="296"/>
      <c r="V38" s="296"/>
      <c r="W38" s="296"/>
      <c r="X38" s="296"/>
      <c r="Y38" s="296"/>
      <c r="Z38" s="296"/>
      <c r="AA38" s="296"/>
      <c r="AB38" s="296"/>
      <c r="AC38" s="296"/>
      <c r="AD38" s="296"/>
      <c r="AE38" s="296"/>
      <c r="AF38" s="296"/>
      <c r="AG38" s="296"/>
      <c r="AH38" s="296"/>
      <c r="AI38" s="296"/>
      <c r="AJ38" s="296"/>
      <c r="AK38" s="296"/>
      <c r="AL38" s="296"/>
      <c r="AM38" s="296"/>
      <c r="AN38" s="296"/>
      <c r="AO38" s="296"/>
      <c r="AP38" s="296"/>
      <c r="AQ38" s="296"/>
      <c r="AR38" s="296"/>
      <c r="AS38" s="296"/>
      <c r="AT38" s="296"/>
      <c r="AU38" s="296"/>
      <c r="AV38" s="296"/>
      <c r="AW38" s="296"/>
      <c r="AX38" s="296"/>
      <c r="AY38" s="296"/>
      <c r="AZ38" s="296"/>
      <c r="BA38" s="296"/>
      <c r="BB38" s="296"/>
      <c r="BC38" s="296"/>
      <c r="BD38" s="296"/>
      <c r="BE38" s="296"/>
      <c r="BF38" s="296"/>
      <c r="BG38" s="296"/>
      <c r="BH38" s="296"/>
      <c r="BI38" s="296"/>
      <c r="BJ38" s="296"/>
      <c r="BK38" s="296"/>
      <c r="BL38" s="296"/>
      <c r="BM38" s="296"/>
      <c r="BN38" s="296"/>
      <c r="BO38" s="296"/>
      <c r="BP38" s="296"/>
      <c r="BQ38" s="296"/>
      <c r="BR38" s="296"/>
      <c r="BS38" s="296"/>
      <c r="BT38" s="296"/>
      <c r="BU38" s="296"/>
      <c r="BV38" s="296"/>
      <c r="BW38" s="296"/>
      <c r="BX38" s="296"/>
      <c r="BY38" s="296"/>
      <c r="BZ38" s="296"/>
      <c r="CA38" s="296"/>
      <c r="CB38" s="296"/>
      <c r="CC38" s="296"/>
      <c r="CD38" s="296"/>
      <c r="CE38" s="296"/>
      <c r="CF38" s="296"/>
      <c r="CG38" s="296"/>
      <c r="CH38" s="296"/>
      <c r="CI38" s="296"/>
      <c r="CJ38" s="296"/>
      <c r="CK38" s="296"/>
      <c r="CL38" s="296"/>
      <c r="CM38" s="296"/>
      <c r="CN38" s="296"/>
      <c r="CO38" s="296"/>
      <c r="CP38" s="296"/>
      <c r="CQ38" s="296"/>
      <c r="CR38" s="296"/>
      <c r="CS38" s="296"/>
      <c r="CT38" s="296"/>
      <c r="CU38" s="296"/>
      <c r="CV38" s="296"/>
      <c r="CW38" s="296"/>
      <c r="CX38" s="296"/>
      <c r="CY38" s="296"/>
      <c r="CZ38" s="296"/>
      <c r="DA38" s="296"/>
      <c r="DB38" s="296"/>
      <c r="DC38" s="296"/>
      <c r="DD38" s="296"/>
      <c r="DE38" s="296"/>
      <c r="DF38" s="296"/>
      <c r="DG38" s="296"/>
      <c r="DH38" s="296"/>
      <c r="DI38" s="296"/>
      <c r="DJ38" s="296"/>
    </row>
    <row r="39" spans="1:114" s="295" customFormat="1" x14ac:dyDescent="0.25">
      <c r="A39" s="411" t="s">
        <v>306</v>
      </c>
      <c r="B39" s="411"/>
      <c r="E39" s="412"/>
      <c r="F39" s="412"/>
      <c r="G39" s="412"/>
      <c r="H39" s="412"/>
      <c r="I39" s="412"/>
      <c r="J39" s="412"/>
      <c r="K39" s="412"/>
      <c r="L39" s="412"/>
      <c r="M39" s="412"/>
      <c r="N39" s="412"/>
      <c r="O39" s="412"/>
      <c r="P39" s="412"/>
      <c r="Q39" s="412"/>
      <c r="R39" s="412"/>
      <c r="S39" s="412"/>
      <c r="T39" s="412"/>
      <c r="U39" s="412"/>
      <c r="V39" s="412"/>
      <c r="W39" s="412"/>
      <c r="X39" s="412"/>
      <c r="Y39" s="412"/>
      <c r="Z39" s="412"/>
      <c r="AA39" s="412"/>
      <c r="AB39" s="412"/>
      <c r="AC39" s="412"/>
      <c r="AD39" s="412"/>
      <c r="AE39" s="412"/>
      <c r="AF39" s="412"/>
      <c r="AG39" s="412"/>
      <c r="AH39" s="412"/>
      <c r="AI39" s="412"/>
      <c r="AJ39" s="412"/>
      <c r="AK39" s="412"/>
      <c r="AL39" s="412"/>
      <c r="AM39" s="412"/>
      <c r="AN39" s="412"/>
      <c r="AO39" s="412"/>
      <c r="AP39" s="412"/>
      <c r="AQ39" s="412"/>
      <c r="AR39" s="412"/>
      <c r="AS39" s="412"/>
      <c r="AT39" s="412"/>
      <c r="AU39" s="412"/>
      <c r="AV39" s="412"/>
      <c r="AW39" s="412"/>
      <c r="AX39" s="412"/>
      <c r="AY39" s="412"/>
      <c r="AZ39" s="412"/>
      <c r="BA39" s="412"/>
      <c r="BB39" s="412"/>
      <c r="BC39" s="412"/>
      <c r="BD39" s="412"/>
      <c r="BE39" s="412"/>
      <c r="BF39" s="412"/>
      <c r="BG39" s="412"/>
      <c r="BH39" s="412"/>
      <c r="BI39" s="412"/>
      <c r="BJ39" s="412"/>
      <c r="BK39" s="412"/>
      <c r="BL39" s="412"/>
      <c r="BM39" s="412"/>
      <c r="BN39" s="412"/>
      <c r="BO39" s="412"/>
      <c r="BP39" s="412"/>
      <c r="BQ39" s="412"/>
      <c r="BR39" s="412"/>
      <c r="BS39" s="412"/>
      <c r="BT39" s="412"/>
      <c r="BU39" s="412"/>
      <c r="BV39" s="412"/>
      <c r="BW39" s="412"/>
      <c r="BX39" s="412"/>
      <c r="BY39" s="412"/>
      <c r="BZ39" s="412"/>
      <c r="CA39" s="412"/>
      <c r="CB39" s="412"/>
      <c r="CC39" s="412"/>
      <c r="CD39" s="412"/>
      <c r="CE39" s="412"/>
      <c r="CF39" s="412"/>
      <c r="CG39" s="412"/>
      <c r="CH39" s="412"/>
      <c r="CI39" s="412"/>
      <c r="CJ39" s="412"/>
      <c r="CK39" s="412"/>
      <c r="CL39" s="412"/>
      <c r="CM39" s="412"/>
      <c r="CN39" s="412"/>
      <c r="CO39" s="412"/>
      <c r="CP39" s="412"/>
      <c r="CQ39" s="412"/>
      <c r="CR39" s="412"/>
      <c r="CS39" s="412"/>
      <c r="CT39" s="412"/>
      <c r="CU39" s="412"/>
      <c r="CV39" s="412"/>
      <c r="CW39" s="412"/>
      <c r="CX39" s="412"/>
      <c r="CY39" s="412"/>
      <c r="CZ39" s="412"/>
      <c r="DA39" s="412"/>
      <c r="DB39" s="412"/>
      <c r="DC39" s="412"/>
      <c r="DD39" s="412"/>
      <c r="DE39" s="412"/>
      <c r="DF39" s="412"/>
      <c r="DG39" s="412"/>
      <c r="DH39" s="412"/>
      <c r="DI39" s="412"/>
      <c r="DJ39" s="412"/>
    </row>
    <row r="40" spans="1:114" x14ac:dyDescent="0.25">
      <c r="A40" s="294"/>
      <c r="B40" s="294"/>
      <c r="C40" s="295"/>
      <c r="D40" s="12"/>
      <c r="E40" s="296"/>
      <c r="F40" s="296"/>
      <c r="G40" s="296"/>
      <c r="H40" s="296"/>
      <c r="I40" s="296"/>
      <c r="J40" s="296"/>
      <c r="K40" s="296"/>
      <c r="L40" s="296"/>
      <c r="M40" s="296"/>
      <c r="N40" s="296"/>
      <c r="O40" s="296"/>
      <c r="P40" s="296"/>
      <c r="Q40" s="296"/>
      <c r="R40" s="296"/>
      <c r="S40" s="296"/>
      <c r="T40" s="296"/>
      <c r="U40" s="296"/>
      <c r="V40" s="296"/>
      <c r="W40" s="296"/>
      <c r="X40" s="296"/>
      <c r="Y40" s="296"/>
      <c r="Z40" s="296"/>
      <c r="AA40" s="296"/>
      <c r="AB40" s="296"/>
      <c r="AC40" s="296"/>
      <c r="AD40" s="296"/>
      <c r="AE40" s="296"/>
      <c r="AF40" s="296"/>
      <c r="AG40" s="296"/>
      <c r="AH40" s="296"/>
      <c r="AI40" s="296"/>
      <c r="AJ40" s="296"/>
      <c r="AK40" s="296"/>
      <c r="AL40" s="296"/>
      <c r="AM40" s="296"/>
      <c r="AN40" s="296"/>
      <c r="AO40" s="296"/>
      <c r="AP40" s="296"/>
      <c r="AQ40" s="296"/>
      <c r="AR40" s="296"/>
      <c r="AS40" s="296"/>
      <c r="AT40" s="296"/>
      <c r="AU40" s="296"/>
      <c r="AV40" s="296"/>
      <c r="AW40" s="296"/>
      <c r="AX40" s="296"/>
      <c r="AY40" s="296"/>
      <c r="AZ40" s="296"/>
      <c r="BA40" s="296"/>
      <c r="BB40" s="296"/>
      <c r="BC40" s="296"/>
      <c r="BD40" s="296"/>
      <c r="BE40" s="296"/>
      <c r="BF40" s="296"/>
      <c r="BG40" s="296"/>
      <c r="BH40" s="296"/>
      <c r="BI40" s="296"/>
      <c r="BJ40" s="296"/>
      <c r="BK40" s="296"/>
      <c r="BL40" s="296"/>
      <c r="BM40" s="296"/>
      <c r="BN40" s="296"/>
      <c r="BO40" s="296"/>
      <c r="BP40" s="296"/>
      <c r="BQ40" s="296"/>
      <c r="BR40" s="296"/>
      <c r="BS40" s="296"/>
      <c r="BT40" s="296"/>
      <c r="BU40" s="296"/>
      <c r="BV40" s="296"/>
      <c r="BW40" s="296"/>
      <c r="BX40" s="296"/>
      <c r="BY40" s="296"/>
      <c r="BZ40" s="296"/>
      <c r="CA40" s="296"/>
      <c r="CB40" s="296"/>
      <c r="CC40" s="296"/>
      <c r="CD40" s="296"/>
      <c r="CE40" s="296"/>
      <c r="CF40" s="296"/>
      <c r="CG40" s="296"/>
      <c r="CH40" s="296"/>
      <c r="CI40" s="296"/>
      <c r="CJ40" s="296"/>
      <c r="CK40" s="296"/>
      <c r="CL40" s="296"/>
      <c r="CM40" s="296"/>
      <c r="CN40" s="296"/>
      <c r="CO40" s="296"/>
      <c r="CP40" s="296"/>
      <c r="CQ40" s="296"/>
      <c r="CR40" s="296"/>
      <c r="CS40" s="296"/>
      <c r="CT40" s="296"/>
      <c r="CU40" s="296"/>
      <c r="CV40" s="296"/>
      <c r="CW40" s="296"/>
      <c r="CX40" s="296"/>
      <c r="CY40" s="296"/>
      <c r="CZ40" s="296"/>
      <c r="DA40" s="296"/>
      <c r="DB40" s="296"/>
      <c r="DC40" s="296"/>
      <c r="DD40" s="296"/>
      <c r="DE40" s="296"/>
      <c r="DF40" s="296"/>
      <c r="DG40" s="296"/>
      <c r="DH40" s="296"/>
      <c r="DI40" s="296"/>
      <c r="DJ40" s="296"/>
    </row>
    <row r="41" spans="1:114" x14ac:dyDescent="0.25">
      <c r="A41" s="294" t="s">
        <v>308</v>
      </c>
      <c r="B41" s="294"/>
      <c r="C41" s="295"/>
      <c r="D41" s="12"/>
      <c r="E41" s="296"/>
      <c r="F41" s="296"/>
      <c r="G41" s="296"/>
      <c r="H41" s="296"/>
      <c r="I41" s="296"/>
      <c r="J41" s="296"/>
      <c r="K41" s="296"/>
      <c r="L41" s="296"/>
      <c r="M41" s="296"/>
      <c r="N41" s="296"/>
      <c r="O41" s="296"/>
      <c r="P41" s="296"/>
      <c r="Q41" s="296"/>
      <c r="R41" s="296"/>
      <c r="S41" s="296"/>
      <c r="T41" s="296"/>
      <c r="U41" s="296"/>
      <c r="V41" s="296"/>
      <c r="W41" s="296"/>
      <c r="X41" s="296"/>
      <c r="Y41" s="296"/>
      <c r="Z41" s="296"/>
      <c r="AA41" s="296"/>
      <c r="AB41" s="296"/>
      <c r="AC41" s="296"/>
      <c r="AD41" s="296"/>
      <c r="AE41" s="296"/>
      <c r="AF41" s="296"/>
      <c r="AG41" s="296"/>
      <c r="AH41" s="296"/>
      <c r="AI41" s="296"/>
      <c r="AJ41" s="296"/>
      <c r="AK41" s="296"/>
      <c r="AL41" s="296"/>
      <c r="AM41" s="296"/>
      <c r="AN41" s="296"/>
      <c r="AO41" s="296"/>
      <c r="AP41" s="296"/>
      <c r="AQ41" s="296"/>
      <c r="AR41" s="296"/>
      <c r="AS41" s="296"/>
      <c r="AT41" s="296"/>
      <c r="AU41" s="296"/>
      <c r="AV41" s="296"/>
      <c r="AW41" s="296"/>
      <c r="AX41" s="296"/>
      <c r="AY41" s="296"/>
      <c r="AZ41" s="296"/>
      <c r="BA41" s="296"/>
      <c r="BB41" s="296"/>
      <c r="BC41" s="296"/>
      <c r="BD41" s="296"/>
      <c r="BE41" s="296"/>
      <c r="BF41" s="296"/>
      <c r="BG41" s="296"/>
      <c r="BH41" s="296"/>
      <c r="BI41" s="296"/>
      <c r="BJ41" s="296"/>
      <c r="BK41" s="296"/>
      <c r="BL41" s="296"/>
      <c r="BM41" s="296"/>
      <c r="BN41" s="296"/>
      <c r="BO41" s="296"/>
      <c r="BP41" s="296"/>
      <c r="BQ41" s="296"/>
      <c r="BR41" s="296"/>
      <c r="BS41" s="296"/>
      <c r="BT41" s="296"/>
      <c r="BU41" s="296"/>
      <c r="BV41" s="296"/>
      <c r="BW41" s="296"/>
      <c r="BX41" s="296"/>
      <c r="BY41" s="296"/>
      <c r="BZ41" s="296"/>
      <c r="CA41" s="296"/>
      <c r="CB41" s="296"/>
      <c r="CC41" s="296"/>
      <c r="CD41" s="296"/>
      <c r="CE41" s="296"/>
      <c r="CF41" s="296"/>
      <c r="CG41" s="296"/>
      <c r="CH41" s="296"/>
      <c r="CI41" s="296"/>
      <c r="CJ41" s="296"/>
      <c r="CK41" s="296"/>
      <c r="CL41" s="296"/>
      <c r="CM41" s="296"/>
      <c r="CN41" s="296"/>
      <c r="CO41" s="296"/>
      <c r="CP41" s="296"/>
      <c r="CQ41" s="296"/>
      <c r="CR41" s="296"/>
      <c r="CS41" s="296"/>
      <c r="CT41" s="296"/>
      <c r="CU41" s="296"/>
      <c r="CV41" s="296"/>
      <c r="CW41" s="296"/>
      <c r="CX41" s="296"/>
      <c r="CY41" s="296"/>
      <c r="CZ41" s="296"/>
      <c r="DA41" s="296"/>
      <c r="DB41" s="296"/>
      <c r="DC41" s="296"/>
      <c r="DD41" s="296"/>
      <c r="DE41" s="296"/>
      <c r="DF41" s="296"/>
      <c r="DG41" s="296"/>
      <c r="DH41" s="296"/>
      <c r="DI41" s="296"/>
      <c r="DJ41" s="296"/>
    </row>
    <row r="42" spans="1:114" x14ac:dyDescent="0.25">
      <c r="E42" s="284" t="str">
        <f xml:space="preserve"> InpC!E$83</f>
        <v>share capital financing</v>
      </c>
      <c r="F42" s="286">
        <f xml:space="preserve"> InpC!F$83</f>
        <v>0.2</v>
      </c>
      <c r="G42" s="284" t="str">
        <f xml:space="preserve"> InpC!G$83</f>
        <v>%</v>
      </c>
    </row>
    <row r="43" spans="1:114" x14ac:dyDescent="0.25">
      <c r="E43" s="284" t="s">
        <v>302</v>
      </c>
      <c r="F43" s="359">
        <f xml:space="preserve"> InpC!F$68</f>
        <v>15000</v>
      </c>
      <c r="G43" s="284" t="str">
        <f xml:space="preserve"> InpC!G$68</f>
        <v>$ 000s</v>
      </c>
    </row>
    <row r="44" spans="1:114" x14ac:dyDescent="0.25">
      <c r="E44" s="64" t="s">
        <v>301</v>
      </c>
      <c r="F44" s="64">
        <f>F42*F43</f>
        <v>3000</v>
      </c>
      <c r="G44" s="64" t="str">
        <f>smu</f>
        <v>$ 000s</v>
      </c>
    </row>
    <row r="46" spans="1:114" x14ac:dyDescent="0.25">
      <c r="E46" s="349" t="str">
        <f xml:space="preserve"> E$33</f>
        <v>Share capital finance hanger</v>
      </c>
      <c r="F46" s="349">
        <f xml:space="preserve"> F$33</f>
        <v>3000</v>
      </c>
      <c r="G46" s="349" t="str">
        <f xml:space="preserve"> G$33</f>
        <v>$ 000s</v>
      </c>
    </row>
    <row r="47" spans="1:114" x14ac:dyDescent="0.25">
      <c r="E47" s="359" t="str">
        <f xml:space="preserve"> Time!E$110</f>
        <v>Last forecast period flag</v>
      </c>
      <c r="F47" s="359">
        <f xml:space="preserve"> Time!F$110</f>
        <v>0</v>
      </c>
      <c r="G47" s="359" t="str">
        <f xml:space="preserve"> Time!G$110</f>
        <v>flag</v>
      </c>
      <c r="H47" s="359">
        <f xml:space="preserve"> Time!H$110</f>
        <v>0</v>
      </c>
      <c r="I47" s="359">
        <f xml:space="preserve"> Time!I$110</f>
        <v>0</v>
      </c>
      <c r="J47" s="359">
        <f xml:space="preserve"> Time!J$110</f>
        <v>0</v>
      </c>
      <c r="K47" s="359">
        <f xml:space="preserve"> Time!K$110</f>
        <v>0</v>
      </c>
      <c r="L47" s="359">
        <f xml:space="preserve"> Time!L$110</f>
        <v>0</v>
      </c>
      <c r="M47" s="359">
        <f xml:space="preserve"> Time!M$110</f>
        <v>0</v>
      </c>
      <c r="N47" s="359">
        <f xml:space="preserve"> Time!N$110</f>
        <v>0</v>
      </c>
      <c r="O47" s="359">
        <f xml:space="preserve"> Time!O$110</f>
        <v>0</v>
      </c>
      <c r="P47" s="359">
        <f xml:space="preserve"> Time!P$110</f>
        <v>0</v>
      </c>
      <c r="Q47" s="359">
        <f xml:space="preserve"> Time!Q$110</f>
        <v>0</v>
      </c>
      <c r="R47" s="359">
        <f xml:space="preserve"> Time!R$110</f>
        <v>0</v>
      </c>
      <c r="S47" s="359">
        <f xml:space="preserve"> Time!S$110</f>
        <v>0</v>
      </c>
      <c r="T47" s="359">
        <f xml:space="preserve"> Time!T$110</f>
        <v>0</v>
      </c>
      <c r="U47" s="359">
        <f xml:space="preserve"> Time!U$110</f>
        <v>0</v>
      </c>
      <c r="V47" s="359">
        <f xml:space="preserve"> Time!V$110</f>
        <v>0</v>
      </c>
      <c r="W47" s="359">
        <f xml:space="preserve"> Time!W$110</f>
        <v>0</v>
      </c>
      <c r="X47" s="359">
        <f xml:space="preserve"> Time!X$110</f>
        <v>0</v>
      </c>
      <c r="Y47" s="359">
        <f xml:space="preserve"> Time!Y$110</f>
        <v>0</v>
      </c>
      <c r="Z47" s="359">
        <f xml:space="preserve"> Time!Z$110</f>
        <v>0</v>
      </c>
      <c r="AA47" s="359">
        <f xml:space="preserve"> Time!AA$110</f>
        <v>0</v>
      </c>
      <c r="AB47" s="359">
        <f xml:space="preserve"> Time!AB$110</f>
        <v>0</v>
      </c>
      <c r="AC47" s="359">
        <f xml:space="preserve"> Time!AC$110</f>
        <v>0</v>
      </c>
      <c r="AD47" s="359">
        <f xml:space="preserve"> Time!AD$110</f>
        <v>0</v>
      </c>
      <c r="AE47" s="359">
        <f xml:space="preserve"> Time!AE$110</f>
        <v>0</v>
      </c>
      <c r="AF47" s="359">
        <f xml:space="preserve"> Time!AF$110</f>
        <v>0</v>
      </c>
      <c r="AG47" s="359">
        <f xml:space="preserve"> Time!AG$110</f>
        <v>0</v>
      </c>
      <c r="AH47" s="359">
        <f xml:space="preserve"> Time!AH$110</f>
        <v>0</v>
      </c>
      <c r="AI47" s="359">
        <f xml:space="preserve"> Time!AI$110</f>
        <v>0</v>
      </c>
      <c r="AJ47" s="359">
        <f xml:space="preserve"> Time!AJ$110</f>
        <v>0</v>
      </c>
      <c r="AK47" s="359">
        <f xml:space="preserve"> Time!AK$110</f>
        <v>0</v>
      </c>
      <c r="AL47" s="359">
        <f xml:space="preserve"> Time!AL$110</f>
        <v>0</v>
      </c>
      <c r="AM47" s="359">
        <f xml:space="preserve"> Time!AM$110</f>
        <v>0</v>
      </c>
      <c r="AN47" s="359">
        <f xml:space="preserve"> Time!AN$110</f>
        <v>0</v>
      </c>
      <c r="AO47" s="359">
        <f xml:space="preserve"> Time!AO$110</f>
        <v>0</v>
      </c>
      <c r="AP47" s="359">
        <f xml:space="preserve"> Time!AP$110</f>
        <v>0</v>
      </c>
      <c r="AQ47" s="359">
        <f xml:space="preserve"> Time!AQ$110</f>
        <v>0</v>
      </c>
      <c r="AR47" s="359">
        <f xml:space="preserve"> Time!AR$110</f>
        <v>0</v>
      </c>
      <c r="AS47" s="359">
        <f xml:space="preserve"> Time!AS$110</f>
        <v>0</v>
      </c>
      <c r="AT47" s="359">
        <f xml:space="preserve"> Time!AT$110</f>
        <v>0</v>
      </c>
      <c r="AU47" s="359">
        <f xml:space="preserve"> Time!AU$110</f>
        <v>0</v>
      </c>
      <c r="AV47" s="359">
        <f xml:space="preserve"> Time!AV$110</f>
        <v>0</v>
      </c>
      <c r="AW47" s="359">
        <f xml:space="preserve"> Time!AW$110</f>
        <v>0</v>
      </c>
      <c r="AX47" s="359">
        <f xml:space="preserve"> Time!AX$110</f>
        <v>0</v>
      </c>
      <c r="AY47" s="359">
        <f xml:space="preserve"> Time!AY$110</f>
        <v>0</v>
      </c>
      <c r="AZ47" s="359">
        <f xml:space="preserve"> Time!AZ$110</f>
        <v>0</v>
      </c>
      <c r="BA47" s="359">
        <f xml:space="preserve"> Time!BA$110</f>
        <v>0</v>
      </c>
      <c r="BB47" s="359">
        <f xml:space="preserve"> Time!BB$110</f>
        <v>0</v>
      </c>
      <c r="BC47" s="359">
        <f xml:space="preserve"> Time!BC$110</f>
        <v>0</v>
      </c>
      <c r="BD47" s="359">
        <f xml:space="preserve"> Time!BD$110</f>
        <v>0</v>
      </c>
      <c r="BE47" s="359">
        <f xml:space="preserve"> Time!BE$110</f>
        <v>0</v>
      </c>
      <c r="BF47" s="359">
        <f xml:space="preserve"> Time!BF$110</f>
        <v>0</v>
      </c>
      <c r="BG47" s="359">
        <f xml:space="preserve"> Time!BG$110</f>
        <v>0</v>
      </c>
      <c r="BH47" s="359">
        <f xml:space="preserve"> Time!BH$110</f>
        <v>0</v>
      </c>
      <c r="BI47" s="359">
        <f xml:space="preserve"> Time!BI$110</f>
        <v>0</v>
      </c>
      <c r="BJ47" s="359">
        <f xml:space="preserve"> Time!BJ$110</f>
        <v>0</v>
      </c>
      <c r="BK47" s="359">
        <f xml:space="preserve"> Time!BK$110</f>
        <v>0</v>
      </c>
      <c r="BL47" s="359">
        <f xml:space="preserve"> Time!BL$110</f>
        <v>0</v>
      </c>
      <c r="BM47" s="359">
        <f xml:space="preserve"> Time!BM$110</f>
        <v>0</v>
      </c>
      <c r="BN47" s="359">
        <f xml:space="preserve"> Time!BN$110</f>
        <v>0</v>
      </c>
      <c r="BO47" s="359">
        <f xml:space="preserve"> Time!BO$110</f>
        <v>0</v>
      </c>
      <c r="BP47" s="359">
        <f xml:space="preserve"> Time!BP$110</f>
        <v>0</v>
      </c>
      <c r="BQ47" s="359">
        <f xml:space="preserve"> Time!BQ$110</f>
        <v>0</v>
      </c>
      <c r="BR47" s="359">
        <f xml:space="preserve"> Time!BR$110</f>
        <v>0</v>
      </c>
      <c r="BS47" s="359">
        <f xml:space="preserve"> Time!BS$110</f>
        <v>0</v>
      </c>
      <c r="BT47" s="359">
        <f xml:space="preserve"> Time!BT$110</f>
        <v>0</v>
      </c>
      <c r="BU47" s="359">
        <f xml:space="preserve"> Time!BU$110</f>
        <v>0</v>
      </c>
      <c r="BV47" s="359">
        <f xml:space="preserve"> Time!BV$110</f>
        <v>0</v>
      </c>
      <c r="BW47" s="359">
        <f xml:space="preserve"> Time!BW$110</f>
        <v>0</v>
      </c>
      <c r="BX47" s="359">
        <f xml:space="preserve"> Time!BX$110</f>
        <v>0</v>
      </c>
      <c r="BY47" s="359">
        <f xml:space="preserve"> Time!BY$110</f>
        <v>0</v>
      </c>
      <c r="BZ47" s="359">
        <f xml:space="preserve"> Time!BZ$110</f>
        <v>0</v>
      </c>
      <c r="CA47" s="359">
        <f xml:space="preserve"> Time!CA$110</f>
        <v>0</v>
      </c>
      <c r="CB47" s="359">
        <f xml:space="preserve"> Time!CB$110</f>
        <v>0</v>
      </c>
      <c r="CC47" s="359">
        <f xml:space="preserve"> Time!CC$110</f>
        <v>0</v>
      </c>
      <c r="CD47" s="359">
        <f xml:space="preserve"> Time!CD$110</f>
        <v>0</v>
      </c>
      <c r="CE47" s="359">
        <f xml:space="preserve"> Time!CE$110</f>
        <v>0</v>
      </c>
      <c r="CF47" s="359">
        <f xml:space="preserve"> Time!CF$110</f>
        <v>0</v>
      </c>
      <c r="CG47" s="359">
        <f xml:space="preserve"> Time!CG$110</f>
        <v>0</v>
      </c>
      <c r="CH47" s="359">
        <f xml:space="preserve"> Time!CH$110</f>
        <v>0</v>
      </c>
      <c r="CI47" s="359">
        <f xml:space="preserve"> Time!CI$110</f>
        <v>0</v>
      </c>
      <c r="CJ47" s="359">
        <f xml:space="preserve"> Time!CJ$110</f>
        <v>0</v>
      </c>
      <c r="CK47" s="359">
        <f xml:space="preserve"> Time!CK$110</f>
        <v>0</v>
      </c>
      <c r="CL47" s="359">
        <f xml:space="preserve"> Time!CL$110</f>
        <v>0</v>
      </c>
      <c r="CM47" s="359">
        <f xml:space="preserve"> Time!CM$110</f>
        <v>0</v>
      </c>
      <c r="CN47" s="359">
        <f xml:space="preserve"> Time!CN$110</f>
        <v>0</v>
      </c>
      <c r="CO47" s="359">
        <f xml:space="preserve"> Time!CO$110</f>
        <v>0</v>
      </c>
      <c r="CP47" s="359">
        <f xml:space="preserve"> Time!CP$110</f>
        <v>0</v>
      </c>
      <c r="CQ47" s="359">
        <f xml:space="preserve"> Time!CQ$110</f>
        <v>0</v>
      </c>
      <c r="CR47" s="359">
        <f xml:space="preserve"> Time!CR$110</f>
        <v>0</v>
      </c>
      <c r="CS47" s="359">
        <f xml:space="preserve"> Time!CS$110</f>
        <v>0</v>
      </c>
      <c r="CT47" s="359">
        <f xml:space="preserve"> Time!CT$110</f>
        <v>0</v>
      </c>
      <c r="CU47" s="359">
        <f xml:space="preserve"> Time!CU$110</f>
        <v>0</v>
      </c>
      <c r="CV47" s="359">
        <f xml:space="preserve"> Time!CV$110</f>
        <v>0</v>
      </c>
      <c r="CW47" s="359">
        <f xml:space="preserve"> Time!CW$110</f>
        <v>0</v>
      </c>
      <c r="CX47" s="359">
        <f xml:space="preserve"> Time!CX$110</f>
        <v>0</v>
      </c>
      <c r="CY47" s="359">
        <f xml:space="preserve"> Time!CY$110</f>
        <v>0</v>
      </c>
      <c r="CZ47" s="359">
        <f xml:space="preserve"> Time!CZ$110</f>
        <v>0</v>
      </c>
      <c r="DA47" s="359">
        <f xml:space="preserve"> Time!DA$110</f>
        <v>0</v>
      </c>
      <c r="DB47" s="359">
        <f xml:space="preserve"> Time!DB$110</f>
        <v>0</v>
      </c>
      <c r="DC47" s="359">
        <f xml:space="preserve"> Time!DC$110</f>
        <v>0</v>
      </c>
      <c r="DD47" s="359">
        <f xml:space="preserve"> Time!DD$110</f>
        <v>0</v>
      </c>
      <c r="DE47" s="359">
        <f xml:space="preserve"> Time!DE$110</f>
        <v>0</v>
      </c>
      <c r="DF47" s="359">
        <f xml:space="preserve"> Time!DF$110</f>
        <v>0</v>
      </c>
      <c r="DG47" s="359">
        <f xml:space="preserve"> Time!DG$110</f>
        <v>1</v>
      </c>
      <c r="DH47" s="359">
        <f xml:space="preserve"> Time!DH$110</f>
        <v>0</v>
      </c>
      <c r="DI47" s="359">
        <f xml:space="preserve"> Time!DI$110</f>
        <v>0</v>
      </c>
      <c r="DJ47" s="359">
        <f xml:space="preserve"> Time!DJ$110</f>
        <v>0</v>
      </c>
    </row>
    <row r="48" spans="1:114" s="363" customFormat="1" x14ac:dyDescent="0.25">
      <c r="A48" s="361"/>
      <c r="B48" s="361"/>
      <c r="C48" s="362"/>
      <c r="E48" s="372" t="s">
        <v>305</v>
      </c>
      <c r="F48" s="372"/>
      <c r="G48" s="372" t="str">
        <f>smu</f>
        <v>$ 000s</v>
      </c>
      <c r="H48" s="372"/>
      <c r="I48" s="372"/>
      <c r="J48" s="372">
        <f t="shared" ref="J48" si="125">J47*$F46</f>
        <v>0</v>
      </c>
      <c r="K48" s="372">
        <f t="shared" ref="K48" si="126">K47*$F46</f>
        <v>0</v>
      </c>
      <c r="L48" s="372">
        <f t="shared" ref="L48" si="127">L47*$F46</f>
        <v>0</v>
      </c>
      <c r="M48" s="372">
        <f t="shared" ref="M48" si="128">M47*$F46</f>
        <v>0</v>
      </c>
      <c r="N48" s="372">
        <f t="shared" ref="N48" si="129">N47*$F46</f>
        <v>0</v>
      </c>
      <c r="O48" s="372">
        <f t="shared" ref="O48" si="130">O47*$F46</f>
        <v>0</v>
      </c>
      <c r="P48" s="372">
        <f t="shared" ref="P48" si="131">P47*$F46</f>
        <v>0</v>
      </c>
      <c r="Q48" s="372">
        <f t="shared" ref="Q48" si="132">Q47*$F46</f>
        <v>0</v>
      </c>
      <c r="R48" s="372">
        <f t="shared" ref="R48" si="133">R47*$F46</f>
        <v>0</v>
      </c>
      <c r="S48" s="372">
        <f t="shared" ref="S48" si="134">S47*$F46</f>
        <v>0</v>
      </c>
      <c r="T48" s="372">
        <f t="shared" ref="T48" si="135">T47*$F46</f>
        <v>0</v>
      </c>
      <c r="U48" s="372">
        <f t="shared" ref="U48" si="136">U47*$F46</f>
        <v>0</v>
      </c>
      <c r="V48" s="372">
        <f t="shared" ref="V48" si="137">V47*$F46</f>
        <v>0</v>
      </c>
      <c r="W48" s="372">
        <f t="shared" ref="W48" si="138">W47*$F46</f>
        <v>0</v>
      </c>
      <c r="X48" s="372">
        <f t="shared" ref="X48" si="139">X47*$F46</f>
        <v>0</v>
      </c>
      <c r="Y48" s="372">
        <f t="shared" ref="Y48" si="140">Y47*$F46</f>
        <v>0</v>
      </c>
      <c r="Z48" s="372">
        <f t="shared" ref="Z48" si="141">Z47*$F46</f>
        <v>0</v>
      </c>
      <c r="AA48" s="372">
        <f t="shared" ref="AA48" si="142">AA47*$F46</f>
        <v>0</v>
      </c>
      <c r="AB48" s="372">
        <f t="shared" ref="AB48" si="143">AB47*$F46</f>
        <v>0</v>
      </c>
      <c r="AC48" s="372">
        <f t="shared" ref="AC48" si="144">AC47*$F46</f>
        <v>0</v>
      </c>
      <c r="AD48" s="372">
        <f t="shared" ref="AD48" si="145">AD47*$F46</f>
        <v>0</v>
      </c>
      <c r="AE48" s="372">
        <f t="shared" ref="AE48" si="146">AE47*$F46</f>
        <v>0</v>
      </c>
      <c r="AF48" s="372">
        <f t="shared" ref="AF48" si="147">AF47*$F46</f>
        <v>0</v>
      </c>
      <c r="AG48" s="372">
        <f t="shared" ref="AG48" si="148">AG47*$F46</f>
        <v>0</v>
      </c>
      <c r="AH48" s="372">
        <f t="shared" ref="AH48" si="149">AH47*$F46</f>
        <v>0</v>
      </c>
      <c r="AI48" s="372">
        <f t="shared" ref="AI48" si="150">AI47*$F46</f>
        <v>0</v>
      </c>
      <c r="AJ48" s="372">
        <f t="shared" ref="AJ48" si="151">AJ47*$F46</f>
        <v>0</v>
      </c>
      <c r="AK48" s="372">
        <f t="shared" ref="AK48" si="152">AK47*$F46</f>
        <v>0</v>
      </c>
      <c r="AL48" s="372">
        <f t="shared" ref="AL48" si="153">AL47*$F46</f>
        <v>0</v>
      </c>
      <c r="AM48" s="372">
        <f t="shared" ref="AM48" si="154">AM47*$F46</f>
        <v>0</v>
      </c>
      <c r="AN48" s="372">
        <f t="shared" ref="AN48" si="155">AN47*$F46</f>
        <v>0</v>
      </c>
      <c r="AO48" s="372">
        <f t="shared" ref="AO48" si="156">AO47*$F46</f>
        <v>0</v>
      </c>
      <c r="AP48" s="372">
        <f t="shared" ref="AP48" si="157">AP47*$F46</f>
        <v>0</v>
      </c>
      <c r="AQ48" s="372">
        <f t="shared" ref="AQ48" si="158">AQ47*$F46</f>
        <v>0</v>
      </c>
      <c r="AR48" s="372">
        <f t="shared" ref="AR48" si="159">AR47*$F46</f>
        <v>0</v>
      </c>
      <c r="AS48" s="372">
        <f t="shared" ref="AS48" si="160">AS47*$F46</f>
        <v>0</v>
      </c>
      <c r="AT48" s="372">
        <f t="shared" ref="AT48" si="161">AT47*$F46</f>
        <v>0</v>
      </c>
      <c r="AU48" s="372">
        <f t="shared" ref="AU48" si="162">AU47*$F46</f>
        <v>0</v>
      </c>
      <c r="AV48" s="372">
        <f t="shared" ref="AV48" si="163">AV47*$F46</f>
        <v>0</v>
      </c>
      <c r="AW48" s="372">
        <f t="shared" ref="AW48" si="164">AW47*$F46</f>
        <v>0</v>
      </c>
      <c r="AX48" s="372">
        <f t="shared" ref="AX48" si="165">AX47*$F46</f>
        <v>0</v>
      </c>
      <c r="AY48" s="372">
        <f t="shared" ref="AY48" si="166">AY47*$F46</f>
        <v>0</v>
      </c>
      <c r="AZ48" s="372">
        <f t="shared" ref="AZ48" si="167">AZ47*$F46</f>
        <v>0</v>
      </c>
      <c r="BA48" s="372">
        <f t="shared" ref="BA48" si="168">BA47*$F46</f>
        <v>0</v>
      </c>
      <c r="BB48" s="372">
        <f t="shared" ref="BB48" si="169">BB47*$F46</f>
        <v>0</v>
      </c>
      <c r="BC48" s="372">
        <f t="shared" ref="BC48" si="170">BC47*$F46</f>
        <v>0</v>
      </c>
      <c r="BD48" s="372">
        <f t="shared" ref="BD48" si="171">BD47*$F46</f>
        <v>0</v>
      </c>
      <c r="BE48" s="372">
        <f t="shared" ref="BE48" si="172">BE47*$F46</f>
        <v>0</v>
      </c>
      <c r="BF48" s="372">
        <f t="shared" ref="BF48" si="173">BF47*$F46</f>
        <v>0</v>
      </c>
      <c r="BG48" s="372">
        <f t="shared" ref="BG48" si="174">BG47*$F46</f>
        <v>0</v>
      </c>
      <c r="BH48" s="372">
        <f t="shared" ref="BH48" si="175">BH47*$F46</f>
        <v>0</v>
      </c>
      <c r="BI48" s="372">
        <f t="shared" ref="BI48" si="176">BI47*$F46</f>
        <v>0</v>
      </c>
      <c r="BJ48" s="372">
        <f t="shared" ref="BJ48" si="177">BJ47*$F46</f>
        <v>0</v>
      </c>
      <c r="BK48" s="372">
        <f t="shared" ref="BK48" si="178">BK47*$F46</f>
        <v>0</v>
      </c>
      <c r="BL48" s="372">
        <f t="shared" ref="BL48" si="179">BL47*$F46</f>
        <v>0</v>
      </c>
      <c r="BM48" s="372">
        <f t="shared" ref="BM48" si="180">BM47*$F46</f>
        <v>0</v>
      </c>
      <c r="BN48" s="372">
        <f t="shared" ref="BN48" si="181">BN47*$F46</f>
        <v>0</v>
      </c>
      <c r="BO48" s="372">
        <f t="shared" ref="BO48" si="182">BO47*$F46</f>
        <v>0</v>
      </c>
      <c r="BP48" s="372">
        <f t="shared" ref="BP48" si="183">BP47*$F46</f>
        <v>0</v>
      </c>
      <c r="BQ48" s="372">
        <f t="shared" ref="BQ48" si="184">BQ47*$F46</f>
        <v>0</v>
      </c>
      <c r="BR48" s="372">
        <f t="shared" ref="BR48" si="185">BR47*$F46</f>
        <v>0</v>
      </c>
      <c r="BS48" s="372">
        <f t="shared" ref="BS48" si="186">BS47*$F46</f>
        <v>0</v>
      </c>
      <c r="BT48" s="372">
        <f t="shared" ref="BT48" si="187">BT47*$F46</f>
        <v>0</v>
      </c>
      <c r="BU48" s="372">
        <f t="shared" ref="BU48" si="188">BU47*$F46</f>
        <v>0</v>
      </c>
      <c r="BV48" s="372">
        <f t="shared" ref="BV48" si="189">BV47*$F46</f>
        <v>0</v>
      </c>
      <c r="BW48" s="372">
        <f t="shared" ref="BW48" si="190">BW47*$F46</f>
        <v>0</v>
      </c>
      <c r="BX48" s="372">
        <f t="shared" ref="BX48" si="191">BX47*$F46</f>
        <v>0</v>
      </c>
      <c r="BY48" s="372">
        <f t="shared" ref="BY48" si="192">BY47*$F46</f>
        <v>0</v>
      </c>
      <c r="BZ48" s="372">
        <f t="shared" ref="BZ48" si="193">BZ47*$F46</f>
        <v>0</v>
      </c>
      <c r="CA48" s="372">
        <f t="shared" ref="CA48" si="194">CA47*$F46</f>
        <v>0</v>
      </c>
      <c r="CB48" s="372">
        <f t="shared" ref="CB48" si="195">CB47*$F46</f>
        <v>0</v>
      </c>
      <c r="CC48" s="372">
        <f t="shared" ref="CC48" si="196">CC47*$F46</f>
        <v>0</v>
      </c>
      <c r="CD48" s="372">
        <f t="shared" ref="CD48" si="197">CD47*$F46</f>
        <v>0</v>
      </c>
      <c r="CE48" s="372">
        <f t="shared" ref="CE48" si="198">CE47*$F46</f>
        <v>0</v>
      </c>
      <c r="CF48" s="372">
        <f t="shared" ref="CF48" si="199">CF47*$F46</f>
        <v>0</v>
      </c>
      <c r="CG48" s="372">
        <f t="shared" ref="CG48" si="200">CG47*$F46</f>
        <v>0</v>
      </c>
      <c r="CH48" s="372">
        <f t="shared" ref="CH48" si="201">CH47*$F46</f>
        <v>0</v>
      </c>
      <c r="CI48" s="372">
        <f t="shared" ref="CI48" si="202">CI47*$F46</f>
        <v>0</v>
      </c>
      <c r="CJ48" s="372">
        <f t="shared" ref="CJ48" si="203">CJ47*$F46</f>
        <v>0</v>
      </c>
      <c r="CK48" s="372">
        <f t="shared" ref="CK48" si="204">CK47*$F46</f>
        <v>0</v>
      </c>
      <c r="CL48" s="372">
        <f t="shared" ref="CL48" si="205">CL47*$F46</f>
        <v>0</v>
      </c>
      <c r="CM48" s="372">
        <f t="shared" ref="CM48" si="206">CM47*$F46</f>
        <v>0</v>
      </c>
      <c r="CN48" s="372">
        <f t="shared" ref="CN48" si="207">CN47*$F46</f>
        <v>0</v>
      </c>
      <c r="CO48" s="372">
        <f t="shared" ref="CO48" si="208">CO47*$F46</f>
        <v>0</v>
      </c>
      <c r="CP48" s="372">
        <f t="shared" ref="CP48" si="209">CP47*$F46</f>
        <v>0</v>
      </c>
      <c r="CQ48" s="372">
        <f t="shared" ref="CQ48" si="210">CQ47*$F46</f>
        <v>0</v>
      </c>
      <c r="CR48" s="372">
        <f t="shared" ref="CR48" si="211">CR47*$F46</f>
        <v>0</v>
      </c>
      <c r="CS48" s="372">
        <f t="shared" ref="CS48" si="212">CS47*$F46</f>
        <v>0</v>
      </c>
      <c r="CT48" s="372">
        <f t="shared" ref="CT48" si="213">CT47*$F46</f>
        <v>0</v>
      </c>
      <c r="CU48" s="372">
        <f t="shared" ref="CU48" si="214">CU47*$F46</f>
        <v>0</v>
      </c>
      <c r="CV48" s="372">
        <f t="shared" ref="CV48" si="215">CV47*$F46</f>
        <v>0</v>
      </c>
      <c r="CW48" s="372">
        <f t="shared" ref="CW48" si="216">CW47*$F46</f>
        <v>0</v>
      </c>
      <c r="CX48" s="372">
        <f t="shared" ref="CX48" si="217">CX47*$F46</f>
        <v>0</v>
      </c>
      <c r="CY48" s="372">
        <f t="shared" ref="CY48" si="218">CY47*$F46</f>
        <v>0</v>
      </c>
      <c r="CZ48" s="372">
        <f t="shared" ref="CZ48" si="219">CZ47*$F46</f>
        <v>0</v>
      </c>
      <c r="DA48" s="372">
        <f t="shared" ref="DA48" si="220">DA47*$F46</f>
        <v>0</v>
      </c>
      <c r="DB48" s="372">
        <f t="shared" ref="DB48" si="221">DB47*$F46</f>
        <v>0</v>
      </c>
      <c r="DC48" s="372">
        <f t="shared" ref="DC48" si="222">DC47*$F46</f>
        <v>0</v>
      </c>
      <c r="DD48" s="372">
        <f t="shared" ref="DD48" si="223">DD47*$F46</f>
        <v>0</v>
      </c>
      <c r="DE48" s="372">
        <f t="shared" ref="DE48" si="224">DE47*$F46</f>
        <v>0</v>
      </c>
      <c r="DF48" s="372">
        <f t="shared" ref="DF48" si="225">DF47*$F46</f>
        <v>0</v>
      </c>
      <c r="DG48" s="372">
        <f t="shared" ref="DG48" si="226">DG47*$F46</f>
        <v>3000</v>
      </c>
      <c r="DH48" s="372">
        <f t="shared" ref="DH48" si="227">DH47*$F46</f>
        <v>0</v>
      </c>
      <c r="DI48" s="372">
        <f t="shared" ref="DI48" si="228">DI47*$F46</f>
        <v>0</v>
      </c>
      <c r="DJ48" s="372">
        <f t="shared" ref="DJ48" si="229">DJ47*$F46</f>
        <v>0</v>
      </c>
    </row>
    <row r="49" spans="1:114" x14ac:dyDescent="0.25">
      <c r="A49" s="294"/>
      <c r="B49" s="294"/>
      <c r="C49" s="295"/>
      <c r="D49" s="12"/>
      <c r="E49" s="296"/>
      <c r="F49" s="296"/>
      <c r="G49" s="296"/>
      <c r="H49" s="296"/>
      <c r="I49" s="296"/>
      <c r="J49" s="296"/>
      <c r="K49" s="296"/>
      <c r="L49" s="296"/>
      <c r="M49" s="296"/>
      <c r="N49" s="296"/>
      <c r="O49" s="296"/>
      <c r="P49" s="296"/>
      <c r="Q49" s="296"/>
      <c r="R49" s="296"/>
      <c r="S49" s="296"/>
      <c r="T49" s="296"/>
      <c r="U49" s="296"/>
      <c r="V49" s="296"/>
      <c r="W49" s="296"/>
      <c r="X49" s="296"/>
      <c r="Y49" s="296"/>
      <c r="Z49" s="296"/>
      <c r="AA49" s="296"/>
      <c r="AB49" s="296"/>
      <c r="AC49" s="296"/>
      <c r="AD49" s="296"/>
      <c r="AE49" s="296"/>
      <c r="AF49" s="296"/>
      <c r="AG49" s="296"/>
      <c r="AH49" s="296"/>
      <c r="AI49" s="296"/>
      <c r="AJ49" s="296"/>
      <c r="AK49" s="296"/>
      <c r="AL49" s="296"/>
      <c r="AM49" s="296"/>
      <c r="AN49" s="296"/>
      <c r="AO49" s="296"/>
      <c r="AP49" s="296"/>
      <c r="AQ49" s="296"/>
      <c r="AR49" s="296"/>
      <c r="AS49" s="296"/>
      <c r="AT49" s="296"/>
      <c r="AU49" s="296"/>
      <c r="AV49" s="296"/>
      <c r="AW49" s="296"/>
      <c r="AX49" s="296"/>
      <c r="AY49" s="296"/>
      <c r="AZ49" s="296"/>
      <c r="BA49" s="296"/>
      <c r="BB49" s="296"/>
      <c r="BC49" s="296"/>
      <c r="BD49" s="296"/>
      <c r="BE49" s="296"/>
      <c r="BF49" s="296"/>
      <c r="BG49" s="296"/>
      <c r="BH49" s="296"/>
      <c r="BI49" s="296"/>
      <c r="BJ49" s="296"/>
      <c r="BK49" s="296"/>
      <c r="BL49" s="296"/>
      <c r="BM49" s="296"/>
      <c r="BN49" s="296"/>
      <c r="BO49" s="296"/>
      <c r="BP49" s="296"/>
      <c r="BQ49" s="296"/>
      <c r="BR49" s="296"/>
      <c r="BS49" s="296"/>
      <c r="BT49" s="296"/>
      <c r="BU49" s="296"/>
      <c r="BV49" s="296"/>
      <c r="BW49" s="296"/>
      <c r="BX49" s="296"/>
      <c r="BY49" s="296"/>
      <c r="BZ49" s="296"/>
      <c r="CA49" s="296"/>
      <c r="CB49" s="296"/>
      <c r="CC49" s="296"/>
      <c r="CD49" s="296"/>
      <c r="CE49" s="296"/>
      <c r="CF49" s="296"/>
      <c r="CG49" s="296"/>
      <c r="CH49" s="296"/>
      <c r="CI49" s="296"/>
      <c r="CJ49" s="296"/>
      <c r="CK49" s="296"/>
      <c r="CL49" s="296"/>
      <c r="CM49" s="296"/>
      <c r="CN49" s="296"/>
      <c r="CO49" s="296"/>
      <c r="CP49" s="296"/>
      <c r="CQ49" s="296"/>
      <c r="CR49" s="296"/>
      <c r="CS49" s="296"/>
      <c r="CT49" s="296"/>
      <c r="CU49" s="296"/>
      <c r="CV49" s="296"/>
      <c r="CW49" s="296"/>
      <c r="CX49" s="296"/>
      <c r="CY49" s="296"/>
      <c r="CZ49" s="296"/>
      <c r="DA49" s="296"/>
      <c r="DB49" s="296"/>
      <c r="DC49" s="296"/>
      <c r="DD49" s="296"/>
      <c r="DE49" s="296"/>
      <c r="DF49" s="296"/>
      <c r="DG49" s="296"/>
      <c r="DH49" s="296"/>
      <c r="DI49" s="296"/>
      <c r="DJ49" s="296"/>
    </row>
    <row r="50" spans="1:114" x14ac:dyDescent="0.25">
      <c r="A50" s="294"/>
      <c r="B50" s="294"/>
      <c r="C50" s="295"/>
      <c r="D50" s="12"/>
      <c r="E50" s="296"/>
      <c r="F50" s="296"/>
      <c r="G50" s="296"/>
      <c r="H50" s="296"/>
      <c r="I50" s="296"/>
      <c r="J50" s="296"/>
      <c r="K50" s="296"/>
      <c r="L50" s="296"/>
      <c r="M50" s="296"/>
      <c r="N50" s="296"/>
      <c r="O50" s="296"/>
      <c r="P50" s="296"/>
      <c r="Q50" s="296"/>
      <c r="R50" s="296"/>
      <c r="S50" s="296"/>
      <c r="T50" s="296"/>
      <c r="U50" s="296"/>
      <c r="V50" s="296"/>
      <c r="W50" s="296"/>
      <c r="X50" s="296"/>
      <c r="Y50" s="296"/>
      <c r="Z50" s="296"/>
      <c r="AA50" s="296"/>
      <c r="AB50" s="296"/>
      <c r="AC50" s="296"/>
      <c r="AD50" s="296"/>
      <c r="AE50" s="296"/>
      <c r="AF50" s="296"/>
      <c r="AG50" s="296"/>
      <c r="AH50" s="296"/>
      <c r="AI50" s="296"/>
      <c r="AJ50" s="296"/>
      <c r="AK50" s="296"/>
      <c r="AL50" s="296"/>
      <c r="AM50" s="296"/>
      <c r="AN50" s="296"/>
      <c r="AO50" s="296"/>
      <c r="AP50" s="296"/>
      <c r="AQ50" s="296"/>
      <c r="AR50" s="296"/>
      <c r="AS50" s="296"/>
      <c r="AT50" s="296"/>
      <c r="AU50" s="296"/>
      <c r="AV50" s="296"/>
      <c r="AW50" s="296"/>
      <c r="AX50" s="296"/>
      <c r="AY50" s="296"/>
      <c r="AZ50" s="296"/>
      <c r="BA50" s="296"/>
      <c r="BB50" s="296"/>
      <c r="BC50" s="296"/>
      <c r="BD50" s="296"/>
      <c r="BE50" s="296"/>
      <c r="BF50" s="296"/>
      <c r="BG50" s="296"/>
      <c r="BH50" s="296"/>
      <c r="BI50" s="296"/>
      <c r="BJ50" s="296"/>
      <c r="BK50" s="296"/>
      <c r="BL50" s="296"/>
      <c r="BM50" s="296"/>
      <c r="BN50" s="296"/>
      <c r="BO50" s="296"/>
      <c r="BP50" s="296"/>
      <c r="BQ50" s="296"/>
      <c r="BR50" s="296"/>
      <c r="BS50" s="296"/>
      <c r="BT50" s="296"/>
      <c r="BU50" s="296"/>
      <c r="BV50" s="296"/>
      <c r="BW50" s="296"/>
      <c r="BX50" s="296"/>
      <c r="BY50" s="296"/>
      <c r="BZ50" s="296"/>
      <c r="CA50" s="296"/>
      <c r="CB50" s="296"/>
      <c r="CC50" s="296"/>
      <c r="CD50" s="296"/>
      <c r="CE50" s="296"/>
      <c r="CF50" s="296"/>
      <c r="CG50" s="296"/>
      <c r="CH50" s="296"/>
      <c r="CI50" s="296"/>
      <c r="CJ50" s="296"/>
      <c r="CK50" s="296"/>
      <c r="CL50" s="296"/>
      <c r="CM50" s="296"/>
      <c r="CN50" s="296"/>
      <c r="CO50" s="296"/>
      <c r="CP50" s="296"/>
      <c r="CQ50" s="296"/>
      <c r="CR50" s="296"/>
      <c r="CS50" s="296"/>
      <c r="CT50" s="296"/>
      <c r="CU50" s="296"/>
      <c r="CV50" s="296"/>
      <c r="CW50" s="296"/>
      <c r="CX50" s="296"/>
      <c r="CY50" s="296"/>
      <c r="CZ50" s="296"/>
      <c r="DA50" s="296"/>
      <c r="DB50" s="296"/>
      <c r="DC50" s="296"/>
      <c r="DD50" s="296"/>
      <c r="DE50" s="296"/>
      <c r="DF50" s="296"/>
      <c r="DG50" s="296"/>
      <c r="DH50" s="296"/>
      <c r="DI50" s="296"/>
      <c r="DJ50" s="296"/>
    </row>
    <row r="52" spans="1:114" x14ac:dyDescent="0.25">
      <c r="A52" s="2" t="s">
        <v>309</v>
      </c>
    </row>
    <row r="53" spans="1:114" x14ac:dyDescent="0.25">
      <c r="E53" s="408" t="str">
        <f xml:space="preserve"> InpC!E$81</f>
        <v>share capital financing</v>
      </c>
      <c r="F53" s="286">
        <f xml:space="preserve"> InpC!F$81</f>
        <v>0.3</v>
      </c>
      <c r="G53" s="284" t="str">
        <f xml:space="preserve"> InpC!G$81</f>
        <v>%</v>
      </c>
    </row>
    <row r="54" spans="1:114" x14ac:dyDescent="0.25">
      <c r="E54" s="284" t="str">
        <f xml:space="preserve"> InpC!E$55</f>
        <v>non current asset balance at start</v>
      </c>
      <c r="F54" s="359">
        <f xml:space="preserve"> InpC!F$55</f>
        <v>155000</v>
      </c>
      <c r="G54" s="284" t="str">
        <f xml:space="preserve"> InpC!G$55</f>
        <v>$ 000s</v>
      </c>
    </row>
    <row r="55" spans="1:114" x14ac:dyDescent="0.25">
      <c r="E55" s="64" t="s">
        <v>300</v>
      </c>
      <c r="F55" s="64">
        <f>F53*F54</f>
        <v>46500</v>
      </c>
      <c r="G55" s="64" t="str">
        <f>smu</f>
        <v>$ 000s</v>
      </c>
    </row>
    <row r="57" spans="1:114" x14ac:dyDescent="0.25">
      <c r="E57" s="349" t="str">
        <f t="shared" ref="E57:AJ57" si="230" xml:space="preserve"> E$55</f>
        <v>Share capital initial balance</v>
      </c>
      <c r="F57" s="349">
        <f t="shared" si="230"/>
        <v>46500</v>
      </c>
      <c r="G57" s="349" t="str">
        <f t="shared" si="230"/>
        <v>$ 000s</v>
      </c>
      <c r="H57" s="349"/>
      <c r="I57" s="349"/>
      <c r="J57" s="349"/>
      <c r="K57" s="349"/>
      <c r="L57" s="349"/>
      <c r="M57" s="349"/>
      <c r="N57" s="349"/>
      <c r="O57" s="349"/>
      <c r="P57" s="349"/>
      <c r="Q57" s="349"/>
      <c r="R57" s="349"/>
      <c r="S57" s="349"/>
      <c r="T57" s="349"/>
      <c r="U57" s="349"/>
      <c r="V57" s="349"/>
      <c r="W57" s="349"/>
      <c r="X57" s="349"/>
      <c r="Y57" s="349"/>
      <c r="Z57" s="349"/>
      <c r="AA57" s="349"/>
      <c r="AB57" s="349"/>
      <c r="AC57" s="349"/>
      <c r="AD57" s="349"/>
      <c r="AE57" s="349"/>
      <c r="AF57" s="349"/>
      <c r="AG57" s="349"/>
      <c r="AH57" s="349"/>
      <c r="AI57" s="349"/>
      <c r="AJ57" s="349"/>
      <c r="AK57" s="349"/>
      <c r="AL57" s="349"/>
      <c r="AM57" s="349"/>
      <c r="AN57" s="349"/>
      <c r="AO57" s="349"/>
      <c r="AP57" s="349"/>
      <c r="AQ57" s="349"/>
      <c r="AR57" s="349"/>
      <c r="AS57" s="349"/>
      <c r="AT57" s="349"/>
      <c r="AU57" s="349"/>
      <c r="AV57" s="349"/>
      <c r="AW57" s="349"/>
      <c r="AX57" s="349"/>
      <c r="AY57" s="349"/>
      <c r="AZ57" s="349"/>
      <c r="BA57" s="349"/>
      <c r="BB57" s="349"/>
      <c r="BC57" s="349"/>
      <c r="BD57" s="349"/>
      <c r="BE57" s="349"/>
      <c r="BF57" s="349"/>
      <c r="BG57" s="349"/>
      <c r="BH57" s="349"/>
      <c r="BI57" s="349"/>
      <c r="BJ57" s="349"/>
      <c r="BK57" s="349"/>
      <c r="BL57" s="349"/>
      <c r="BM57" s="349"/>
      <c r="BN57" s="349"/>
      <c r="BO57" s="349"/>
      <c r="BP57" s="349"/>
      <c r="BQ57" s="349"/>
      <c r="BR57" s="349"/>
      <c r="BS57" s="349"/>
      <c r="BT57" s="349"/>
      <c r="BU57" s="349"/>
      <c r="BV57" s="349"/>
      <c r="BW57" s="349"/>
      <c r="BX57" s="349"/>
      <c r="BY57" s="349"/>
      <c r="BZ57" s="349"/>
      <c r="CA57" s="349"/>
      <c r="CB57" s="349"/>
      <c r="CC57" s="349"/>
      <c r="CD57" s="349"/>
      <c r="CE57" s="349"/>
      <c r="CF57" s="349"/>
      <c r="CG57" s="349"/>
      <c r="CH57" s="349"/>
      <c r="CI57" s="349"/>
      <c r="CJ57" s="349"/>
      <c r="CK57" s="349"/>
      <c r="CL57" s="349"/>
      <c r="CM57" s="349"/>
      <c r="CN57" s="349"/>
      <c r="CO57" s="349"/>
      <c r="CP57" s="349"/>
      <c r="CQ57" s="349"/>
      <c r="CR57" s="349"/>
      <c r="CS57" s="349"/>
      <c r="CT57" s="349"/>
      <c r="CU57" s="349"/>
      <c r="CV57" s="349"/>
      <c r="CW57" s="349"/>
      <c r="CX57" s="349"/>
      <c r="CY57" s="349"/>
      <c r="CZ57" s="349"/>
      <c r="DA57" s="349"/>
      <c r="DB57" s="349"/>
      <c r="DC57" s="349"/>
      <c r="DD57" s="349"/>
      <c r="DE57" s="349"/>
      <c r="DF57" s="349"/>
      <c r="DG57" s="349"/>
      <c r="DH57" s="349"/>
      <c r="DI57" s="349"/>
      <c r="DJ57" s="349"/>
    </row>
    <row r="58" spans="1:114" x14ac:dyDescent="0.25">
      <c r="E58" s="359" t="str">
        <f xml:space="preserve"> Time!E$110</f>
        <v>Last forecast period flag</v>
      </c>
      <c r="F58" s="359">
        <f xml:space="preserve"> Time!F$110</f>
        <v>0</v>
      </c>
      <c r="G58" s="359" t="str">
        <f xml:space="preserve"> Time!G$110</f>
        <v>flag</v>
      </c>
      <c r="H58" s="359">
        <f xml:space="preserve"> Time!H$110</f>
        <v>0</v>
      </c>
      <c r="I58" s="359">
        <f xml:space="preserve"> Time!I$110</f>
        <v>0</v>
      </c>
      <c r="J58" s="359">
        <f xml:space="preserve"> Time!J$110</f>
        <v>0</v>
      </c>
      <c r="K58" s="359">
        <f xml:space="preserve"> Time!K$110</f>
        <v>0</v>
      </c>
      <c r="L58" s="359">
        <f xml:space="preserve"> Time!L$110</f>
        <v>0</v>
      </c>
      <c r="M58" s="359">
        <f xml:space="preserve"> Time!M$110</f>
        <v>0</v>
      </c>
      <c r="N58" s="359">
        <f xml:space="preserve"> Time!N$110</f>
        <v>0</v>
      </c>
      <c r="O58" s="359">
        <f xml:space="preserve"> Time!O$110</f>
        <v>0</v>
      </c>
      <c r="P58" s="359">
        <f xml:space="preserve"> Time!P$110</f>
        <v>0</v>
      </c>
      <c r="Q58" s="359">
        <f xml:space="preserve"> Time!Q$110</f>
        <v>0</v>
      </c>
      <c r="R58" s="359">
        <f xml:space="preserve"> Time!R$110</f>
        <v>0</v>
      </c>
      <c r="S58" s="359">
        <f xml:space="preserve"> Time!S$110</f>
        <v>0</v>
      </c>
      <c r="T58" s="359">
        <f xml:space="preserve"> Time!T$110</f>
        <v>0</v>
      </c>
      <c r="U58" s="359">
        <f xml:space="preserve"> Time!U$110</f>
        <v>0</v>
      </c>
      <c r="V58" s="359">
        <f xml:space="preserve"> Time!V$110</f>
        <v>0</v>
      </c>
      <c r="W58" s="359">
        <f xml:space="preserve"> Time!W$110</f>
        <v>0</v>
      </c>
      <c r="X58" s="359">
        <f xml:space="preserve"> Time!X$110</f>
        <v>0</v>
      </c>
      <c r="Y58" s="359">
        <f xml:space="preserve"> Time!Y$110</f>
        <v>0</v>
      </c>
      <c r="Z58" s="359">
        <f xml:space="preserve"> Time!Z$110</f>
        <v>0</v>
      </c>
      <c r="AA58" s="359">
        <f xml:space="preserve"> Time!AA$110</f>
        <v>0</v>
      </c>
      <c r="AB58" s="359">
        <f xml:space="preserve"> Time!AB$110</f>
        <v>0</v>
      </c>
      <c r="AC58" s="359">
        <f xml:space="preserve"> Time!AC$110</f>
        <v>0</v>
      </c>
      <c r="AD58" s="359">
        <f xml:space="preserve"> Time!AD$110</f>
        <v>0</v>
      </c>
      <c r="AE58" s="359">
        <f xml:space="preserve"> Time!AE$110</f>
        <v>0</v>
      </c>
      <c r="AF58" s="359">
        <f xml:space="preserve"> Time!AF$110</f>
        <v>0</v>
      </c>
      <c r="AG58" s="359">
        <f xml:space="preserve"> Time!AG$110</f>
        <v>0</v>
      </c>
      <c r="AH58" s="359">
        <f xml:space="preserve"> Time!AH$110</f>
        <v>0</v>
      </c>
      <c r="AI58" s="359">
        <f xml:space="preserve"> Time!AI$110</f>
        <v>0</v>
      </c>
      <c r="AJ58" s="359">
        <f xml:space="preserve"> Time!AJ$110</f>
        <v>0</v>
      </c>
      <c r="AK58" s="359">
        <f xml:space="preserve"> Time!AK$110</f>
        <v>0</v>
      </c>
      <c r="AL58" s="359">
        <f xml:space="preserve"> Time!AL$110</f>
        <v>0</v>
      </c>
      <c r="AM58" s="359">
        <f xml:space="preserve"> Time!AM$110</f>
        <v>0</v>
      </c>
      <c r="AN58" s="359">
        <f xml:space="preserve"> Time!AN$110</f>
        <v>0</v>
      </c>
      <c r="AO58" s="359">
        <f xml:space="preserve"> Time!AO$110</f>
        <v>0</v>
      </c>
      <c r="AP58" s="359">
        <f xml:space="preserve"> Time!AP$110</f>
        <v>0</v>
      </c>
      <c r="AQ58" s="359">
        <f xml:space="preserve"> Time!AQ$110</f>
        <v>0</v>
      </c>
      <c r="AR58" s="359">
        <f xml:space="preserve"> Time!AR$110</f>
        <v>0</v>
      </c>
      <c r="AS58" s="359">
        <f xml:space="preserve"> Time!AS$110</f>
        <v>0</v>
      </c>
      <c r="AT58" s="359">
        <f xml:space="preserve"> Time!AT$110</f>
        <v>0</v>
      </c>
      <c r="AU58" s="359">
        <f xml:space="preserve"> Time!AU$110</f>
        <v>0</v>
      </c>
      <c r="AV58" s="359">
        <f xml:space="preserve"> Time!AV$110</f>
        <v>0</v>
      </c>
      <c r="AW58" s="359">
        <f xml:space="preserve"> Time!AW$110</f>
        <v>0</v>
      </c>
      <c r="AX58" s="359">
        <f xml:space="preserve"> Time!AX$110</f>
        <v>0</v>
      </c>
      <c r="AY58" s="359">
        <f xml:space="preserve"> Time!AY$110</f>
        <v>0</v>
      </c>
      <c r="AZ58" s="359">
        <f xml:space="preserve"> Time!AZ$110</f>
        <v>0</v>
      </c>
      <c r="BA58" s="359">
        <f xml:space="preserve"> Time!BA$110</f>
        <v>0</v>
      </c>
      <c r="BB58" s="359">
        <f xml:space="preserve"> Time!BB$110</f>
        <v>0</v>
      </c>
      <c r="BC58" s="359">
        <f xml:space="preserve"> Time!BC$110</f>
        <v>0</v>
      </c>
      <c r="BD58" s="359">
        <f xml:space="preserve"> Time!BD$110</f>
        <v>0</v>
      </c>
      <c r="BE58" s="359">
        <f xml:space="preserve"> Time!BE$110</f>
        <v>0</v>
      </c>
      <c r="BF58" s="359">
        <f xml:space="preserve"> Time!BF$110</f>
        <v>0</v>
      </c>
      <c r="BG58" s="359">
        <f xml:space="preserve"> Time!BG$110</f>
        <v>0</v>
      </c>
      <c r="BH58" s="359">
        <f xml:space="preserve"> Time!BH$110</f>
        <v>0</v>
      </c>
      <c r="BI58" s="359">
        <f xml:space="preserve"> Time!BI$110</f>
        <v>0</v>
      </c>
      <c r="BJ58" s="359">
        <f xml:space="preserve"> Time!BJ$110</f>
        <v>0</v>
      </c>
      <c r="BK58" s="359">
        <f xml:space="preserve"> Time!BK$110</f>
        <v>0</v>
      </c>
      <c r="BL58" s="359">
        <f xml:space="preserve"> Time!BL$110</f>
        <v>0</v>
      </c>
      <c r="BM58" s="359">
        <f xml:space="preserve"> Time!BM$110</f>
        <v>0</v>
      </c>
      <c r="BN58" s="359">
        <f xml:space="preserve"> Time!BN$110</f>
        <v>0</v>
      </c>
      <c r="BO58" s="359">
        <f xml:space="preserve"> Time!BO$110</f>
        <v>0</v>
      </c>
      <c r="BP58" s="359">
        <f xml:space="preserve"> Time!BP$110</f>
        <v>0</v>
      </c>
      <c r="BQ58" s="359">
        <f xml:space="preserve"> Time!BQ$110</f>
        <v>0</v>
      </c>
      <c r="BR58" s="359">
        <f xml:space="preserve"> Time!BR$110</f>
        <v>0</v>
      </c>
      <c r="BS58" s="359">
        <f xml:space="preserve"> Time!BS$110</f>
        <v>0</v>
      </c>
      <c r="BT58" s="359">
        <f xml:space="preserve"> Time!BT$110</f>
        <v>0</v>
      </c>
      <c r="BU58" s="359">
        <f xml:space="preserve"> Time!BU$110</f>
        <v>0</v>
      </c>
      <c r="BV58" s="359">
        <f xml:space="preserve"> Time!BV$110</f>
        <v>0</v>
      </c>
      <c r="BW58" s="359">
        <f xml:space="preserve"> Time!BW$110</f>
        <v>0</v>
      </c>
      <c r="BX58" s="359">
        <f xml:space="preserve"> Time!BX$110</f>
        <v>0</v>
      </c>
      <c r="BY58" s="359">
        <f xml:space="preserve"> Time!BY$110</f>
        <v>0</v>
      </c>
      <c r="BZ58" s="359">
        <f xml:space="preserve"> Time!BZ$110</f>
        <v>0</v>
      </c>
      <c r="CA58" s="359">
        <f xml:space="preserve"> Time!CA$110</f>
        <v>0</v>
      </c>
      <c r="CB58" s="359">
        <f xml:space="preserve"> Time!CB$110</f>
        <v>0</v>
      </c>
      <c r="CC58" s="359">
        <f xml:space="preserve"> Time!CC$110</f>
        <v>0</v>
      </c>
      <c r="CD58" s="359">
        <f xml:space="preserve"> Time!CD$110</f>
        <v>0</v>
      </c>
      <c r="CE58" s="359">
        <f xml:space="preserve"> Time!CE$110</f>
        <v>0</v>
      </c>
      <c r="CF58" s="359">
        <f xml:space="preserve"> Time!CF$110</f>
        <v>0</v>
      </c>
      <c r="CG58" s="359">
        <f xml:space="preserve"> Time!CG$110</f>
        <v>0</v>
      </c>
      <c r="CH58" s="359">
        <f xml:space="preserve"> Time!CH$110</f>
        <v>0</v>
      </c>
      <c r="CI58" s="359">
        <f xml:space="preserve"> Time!CI$110</f>
        <v>0</v>
      </c>
      <c r="CJ58" s="359">
        <f xml:space="preserve"> Time!CJ$110</f>
        <v>0</v>
      </c>
      <c r="CK58" s="359">
        <f xml:space="preserve"> Time!CK$110</f>
        <v>0</v>
      </c>
      <c r="CL58" s="359">
        <f xml:space="preserve"> Time!CL$110</f>
        <v>0</v>
      </c>
      <c r="CM58" s="359">
        <f xml:space="preserve"> Time!CM$110</f>
        <v>0</v>
      </c>
      <c r="CN58" s="359">
        <f xml:space="preserve"> Time!CN$110</f>
        <v>0</v>
      </c>
      <c r="CO58" s="359">
        <f xml:space="preserve"> Time!CO$110</f>
        <v>0</v>
      </c>
      <c r="CP58" s="359">
        <f xml:space="preserve"> Time!CP$110</f>
        <v>0</v>
      </c>
      <c r="CQ58" s="359">
        <f xml:space="preserve"> Time!CQ$110</f>
        <v>0</v>
      </c>
      <c r="CR58" s="359">
        <f xml:space="preserve"> Time!CR$110</f>
        <v>0</v>
      </c>
      <c r="CS58" s="359">
        <f xml:space="preserve"> Time!CS$110</f>
        <v>0</v>
      </c>
      <c r="CT58" s="359">
        <f xml:space="preserve"> Time!CT$110</f>
        <v>0</v>
      </c>
      <c r="CU58" s="359">
        <f xml:space="preserve"> Time!CU$110</f>
        <v>0</v>
      </c>
      <c r="CV58" s="359">
        <f xml:space="preserve"> Time!CV$110</f>
        <v>0</v>
      </c>
      <c r="CW58" s="359">
        <f xml:space="preserve"> Time!CW$110</f>
        <v>0</v>
      </c>
      <c r="CX58" s="359">
        <f xml:space="preserve"> Time!CX$110</f>
        <v>0</v>
      </c>
      <c r="CY58" s="359">
        <f xml:space="preserve"> Time!CY$110</f>
        <v>0</v>
      </c>
      <c r="CZ58" s="359">
        <f xml:space="preserve"> Time!CZ$110</f>
        <v>0</v>
      </c>
      <c r="DA58" s="359">
        <f xml:space="preserve"> Time!DA$110</f>
        <v>0</v>
      </c>
      <c r="DB58" s="359">
        <f xml:space="preserve"> Time!DB$110</f>
        <v>0</v>
      </c>
      <c r="DC58" s="359">
        <f xml:space="preserve"> Time!DC$110</f>
        <v>0</v>
      </c>
      <c r="DD58" s="359">
        <f xml:space="preserve"> Time!DD$110</f>
        <v>0</v>
      </c>
      <c r="DE58" s="359">
        <f xml:space="preserve"> Time!DE$110</f>
        <v>0</v>
      </c>
      <c r="DF58" s="359">
        <f xml:space="preserve"> Time!DF$110</f>
        <v>0</v>
      </c>
      <c r="DG58" s="359">
        <f xml:space="preserve"> Time!DG$110</f>
        <v>1</v>
      </c>
      <c r="DH58" s="359">
        <f xml:space="preserve"> Time!DH$110</f>
        <v>0</v>
      </c>
      <c r="DI58" s="359">
        <f xml:space="preserve"> Time!DI$110</f>
        <v>0</v>
      </c>
      <c r="DJ58" s="359">
        <f xml:space="preserve"> Time!DJ$110</f>
        <v>0</v>
      </c>
    </row>
    <row r="59" spans="1:114" s="124" customFormat="1" x14ac:dyDescent="0.25">
      <c r="A59" s="301"/>
      <c r="B59" s="301"/>
      <c r="C59" s="302"/>
      <c r="E59" s="303" t="s">
        <v>307</v>
      </c>
      <c r="F59" s="303"/>
      <c r="G59" s="303" t="str">
        <f>smu</f>
        <v>$ 000s</v>
      </c>
      <c r="H59" s="303"/>
      <c r="I59" s="303"/>
      <c r="J59" s="303">
        <f t="shared" ref="J59:AO59" si="231">J58*$F57</f>
        <v>0</v>
      </c>
      <c r="K59" s="303">
        <f t="shared" si="231"/>
        <v>0</v>
      </c>
      <c r="L59" s="303">
        <f t="shared" si="231"/>
        <v>0</v>
      </c>
      <c r="M59" s="303">
        <f t="shared" si="231"/>
        <v>0</v>
      </c>
      <c r="N59" s="303">
        <f t="shared" si="231"/>
        <v>0</v>
      </c>
      <c r="O59" s="303">
        <f t="shared" si="231"/>
        <v>0</v>
      </c>
      <c r="P59" s="303">
        <f t="shared" si="231"/>
        <v>0</v>
      </c>
      <c r="Q59" s="303">
        <f t="shared" si="231"/>
        <v>0</v>
      </c>
      <c r="R59" s="303">
        <f t="shared" si="231"/>
        <v>0</v>
      </c>
      <c r="S59" s="303">
        <f t="shared" si="231"/>
        <v>0</v>
      </c>
      <c r="T59" s="303">
        <f t="shared" si="231"/>
        <v>0</v>
      </c>
      <c r="U59" s="303">
        <f t="shared" si="231"/>
        <v>0</v>
      </c>
      <c r="V59" s="303">
        <f t="shared" si="231"/>
        <v>0</v>
      </c>
      <c r="W59" s="303">
        <f t="shared" si="231"/>
        <v>0</v>
      </c>
      <c r="X59" s="303">
        <f t="shared" si="231"/>
        <v>0</v>
      </c>
      <c r="Y59" s="303">
        <f t="shared" si="231"/>
        <v>0</v>
      </c>
      <c r="Z59" s="303">
        <f t="shared" si="231"/>
        <v>0</v>
      </c>
      <c r="AA59" s="303">
        <f t="shared" si="231"/>
        <v>0</v>
      </c>
      <c r="AB59" s="303">
        <f t="shared" si="231"/>
        <v>0</v>
      </c>
      <c r="AC59" s="303">
        <f t="shared" si="231"/>
        <v>0</v>
      </c>
      <c r="AD59" s="303">
        <f t="shared" si="231"/>
        <v>0</v>
      </c>
      <c r="AE59" s="303">
        <f t="shared" si="231"/>
        <v>0</v>
      </c>
      <c r="AF59" s="303">
        <f t="shared" si="231"/>
        <v>0</v>
      </c>
      <c r="AG59" s="303">
        <f t="shared" si="231"/>
        <v>0</v>
      </c>
      <c r="AH59" s="303">
        <f t="shared" si="231"/>
        <v>0</v>
      </c>
      <c r="AI59" s="303">
        <f t="shared" si="231"/>
        <v>0</v>
      </c>
      <c r="AJ59" s="303">
        <f t="shared" si="231"/>
        <v>0</v>
      </c>
      <c r="AK59" s="303">
        <f t="shared" si="231"/>
        <v>0</v>
      </c>
      <c r="AL59" s="303">
        <f t="shared" si="231"/>
        <v>0</v>
      </c>
      <c r="AM59" s="303">
        <f t="shared" si="231"/>
        <v>0</v>
      </c>
      <c r="AN59" s="303">
        <f t="shared" si="231"/>
        <v>0</v>
      </c>
      <c r="AO59" s="303">
        <f t="shared" si="231"/>
        <v>0</v>
      </c>
      <c r="AP59" s="303">
        <f t="shared" ref="AP59:BU59" si="232">AP58*$F57</f>
        <v>0</v>
      </c>
      <c r="AQ59" s="303">
        <f t="shared" si="232"/>
        <v>0</v>
      </c>
      <c r="AR59" s="303">
        <f t="shared" si="232"/>
        <v>0</v>
      </c>
      <c r="AS59" s="303">
        <f t="shared" si="232"/>
        <v>0</v>
      </c>
      <c r="AT59" s="303">
        <f t="shared" si="232"/>
        <v>0</v>
      </c>
      <c r="AU59" s="303">
        <f t="shared" si="232"/>
        <v>0</v>
      </c>
      <c r="AV59" s="303">
        <f t="shared" si="232"/>
        <v>0</v>
      </c>
      <c r="AW59" s="303">
        <f t="shared" si="232"/>
        <v>0</v>
      </c>
      <c r="AX59" s="303">
        <f t="shared" si="232"/>
        <v>0</v>
      </c>
      <c r="AY59" s="303">
        <f t="shared" si="232"/>
        <v>0</v>
      </c>
      <c r="AZ59" s="303">
        <f t="shared" si="232"/>
        <v>0</v>
      </c>
      <c r="BA59" s="303">
        <f t="shared" si="232"/>
        <v>0</v>
      </c>
      <c r="BB59" s="303">
        <f t="shared" si="232"/>
        <v>0</v>
      </c>
      <c r="BC59" s="303">
        <f t="shared" si="232"/>
        <v>0</v>
      </c>
      <c r="BD59" s="303">
        <f t="shared" si="232"/>
        <v>0</v>
      </c>
      <c r="BE59" s="303">
        <f t="shared" si="232"/>
        <v>0</v>
      </c>
      <c r="BF59" s="303">
        <f t="shared" si="232"/>
        <v>0</v>
      </c>
      <c r="BG59" s="303">
        <f t="shared" si="232"/>
        <v>0</v>
      </c>
      <c r="BH59" s="303">
        <f t="shared" si="232"/>
        <v>0</v>
      </c>
      <c r="BI59" s="303">
        <f t="shared" si="232"/>
        <v>0</v>
      </c>
      <c r="BJ59" s="303">
        <f t="shared" si="232"/>
        <v>0</v>
      </c>
      <c r="BK59" s="303">
        <f t="shared" si="232"/>
        <v>0</v>
      </c>
      <c r="BL59" s="303">
        <f t="shared" si="232"/>
        <v>0</v>
      </c>
      <c r="BM59" s="303">
        <f t="shared" si="232"/>
        <v>0</v>
      </c>
      <c r="BN59" s="303">
        <f t="shared" si="232"/>
        <v>0</v>
      </c>
      <c r="BO59" s="303">
        <f t="shared" si="232"/>
        <v>0</v>
      </c>
      <c r="BP59" s="303">
        <f t="shared" si="232"/>
        <v>0</v>
      </c>
      <c r="BQ59" s="303">
        <f t="shared" si="232"/>
        <v>0</v>
      </c>
      <c r="BR59" s="303">
        <f t="shared" si="232"/>
        <v>0</v>
      </c>
      <c r="BS59" s="303">
        <f t="shared" si="232"/>
        <v>0</v>
      </c>
      <c r="BT59" s="303">
        <f t="shared" si="232"/>
        <v>0</v>
      </c>
      <c r="BU59" s="303">
        <f t="shared" si="232"/>
        <v>0</v>
      </c>
      <c r="BV59" s="303">
        <f t="shared" ref="BV59:DA59" si="233">BV58*$F57</f>
        <v>0</v>
      </c>
      <c r="BW59" s="303">
        <f t="shared" si="233"/>
        <v>0</v>
      </c>
      <c r="BX59" s="303">
        <f t="shared" si="233"/>
        <v>0</v>
      </c>
      <c r="BY59" s="303">
        <f t="shared" si="233"/>
        <v>0</v>
      </c>
      <c r="BZ59" s="303">
        <f t="shared" si="233"/>
        <v>0</v>
      </c>
      <c r="CA59" s="303">
        <f t="shared" si="233"/>
        <v>0</v>
      </c>
      <c r="CB59" s="303">
        <f t="shared" si="233"/>
        <v>0</v>
      </c>
      <c r="CC59" s="303">
        <f t="shared" si="233"/>
        <v>0</v>
      </c>
      <c r="CD59" s="303">
        <f t="shared" si="233"/>
        <v>0</v>
      </c>
      <c r="CE59" s="303">
        <f t="shared" si="233"/>
        <v>0</v>
      </c>
      <c r="CF59" s="303">
        <f t="shared" si="233"/>
        <v>0</v>
      </c>
      <c r="CG59" s="303">
        <f t="shared" si="233"/>
        <v>0</v>
      </c>
      <c r="CH59" s="303">
        <f t="shared" si="233"/>
        <v>0</v>
      </c>
      <c r="CI59" s="303">
        <f t="shared" si="233"/>
        <v>0</v>
      </c>
      <c r="CJ59" s="303">
        <f t="shared" si="233"/>
        <v>0</v>
      </c>
      <c r="CK59" s="303">
        <f t="shared" si="233"/>
        <v>0</v>
      </c>
      <c r="CL59" s="303">
        <f t="shared" si="233"/>
        <v>0</v>
      </c>
      <c r="CM59" s="303">
        <f t="shared" si="233"/>
        <v>0</v>
      </c>
      <c r="CN59" s="303">
        <f t="shared" si="233"/>
        <v>0</v>
      </c>
      <c r="CO59" s="303">
        <f t="shared" si="233"/>
        <v>0</v>
      </c>
      <c r="CP59" s="303">
        <f t="shared" si="233"/>
        <v>0</v>
      </c>
      <c r="CQ59" s="303">
        <f t="shared" si="233"/>
        <v>0</v>
      </c>
      <c r="CR59" s="303">
        <f t="shared" si="233"/>
        <v>0</v>
      </c>
      <c r="CS59" s="303">
        <f t="shared" si="233"/>
        <v>0</v>
      </c>
      <c r="CT59" s="303">
        <f t="shared" si="233"/>
        <v>0</v>
      </c>
      <c r="CU59" s="303">
        <f t="shared" si="233"/>
        <v>0</v>
      </c>
      <c r="CV59" s="303">
        <f t="shared" si="233"/>
        <v>0</v>
      </c>
      <c r="CW59" s="303">
        <f t="shared" si="233"/>
        <v>0</v>
      </c>
      <c r="CX59" s="303">
        <f t="shared" si="233"/>
        <v>0</v>
      </c>
      <c r="CY59" s="303">
        <f t="shared" si="233"/>
        <v>0</v>
      </c>
      <c r="CZ59" s="303">
        <f t="shared" si="233"/>
        <v>0</v>
      </c>
      <c r="DA59" s="303">
        <f t="shared" si="233"/>
        <v>0</v>
      </c>
      <c r="DB59" s="303">
        <f t="shared" ref="DB59:EG59" si="234">DB58*$F57</f>
        <v>0</v>
      </c>
      <c r="DC59" s="303">
        <f t="shared" si="234"/>
        <v>0</v>
      </c>
      <c r="DD59" s="303">
        <f t="shared" si="234"/>
        <v>0</v>
      </c>
      <c r="DE59" s="303">
        <f t="shared" si="234"/>
        <v>0</v>
      </c>
      <c r="DF59" s="303">
        <f t="shared" si="234"/>
        <v>0</v>
      </c>
      <c r="DG59" s="303">
        <f t="shared" si="234"/>
        <v>46500</v>
      </c>
      <c r="DH59" s="303">
        <f t="shared" si="234"/>
        <v>0</v>
      </c>
      <c r="DI59" s="303">
        <f t="shared" si="234"/>
        <v>0</v>
      </c>
      <c r="DJ59" s="303">
        <f t="shared" si="234"/>
        <v>0</v>
      </c>
    </row>
    <row r="61" spans="1:114" x14ac:dyDescent="0.25">
      <c r="A61" s="2" t="s">
        <v>311</v>
      </c>
    </row>
    <row r="62" spans="1:114" x14ac:dyDescent="0.25">
      <c r="E62" s="349" t="str">
        <f t="shared" ref="E62:AJ62" si="235" xml:space="preserve"> E$48</f>
        <v>hanger finance share capital addition</v>
      </c>
      <c r="F62" s="349">
        <f t="shared" si="235"/>
        <v>0</v>
      </c>
      <c r="G62" s="349" t="str">
        <f t="shared" si="235"/>
        <v>$ 000s</v>
      </c>
      <c r="H62" s="349">
        <f t="shared" si="235"/>
        <v>0</v>
      </c>
      <c r="I62" s="349">
        <f t="shared" si="235"/>
        <v>0</v>
      </c>
      <c r="J62" s="349">
        <f t="shared" si="235"/>
        <v>0</v>
      </c>
      <c r="K62" s="349">
        <f t="shared" si="235"/>
        <v>0</v>
      </c>
      <c r="L62" s="349">
        <f t="shared" si="235"/>
        <v>0</v>
      </c>
      <c r="M62" s="349">
        <f t="shared" si="235"/>
        <v>0</v>
      </c>
      <c r="N62" s="349">
        <f t="shared" si="235"/>
        <v>0</v>
      </c>
      <c r="O62" s="349">
        <f t="shared" si="235"/>
        <v>0</v>
      </c>
      <c r="P62" s="349">
        <f t="shared" si="235"/>
        <v>0</v>
      </c>
      <c r="Q62" s="349">
        <f t="shared" si="235"/>
        <v>0</v>
      </c>
      <c r="R62" s="349">
        <f t="shared" si="235"/>
        <v>0</v>
      </c>
      <c r="S62" s="349">
        <f t="shared" si="235"/>
        <v>0</v>
      </c>
      <c r="T62" s="349">
        <f t="shared" si="235"/>
        <v>0</v>
      </c>
      <c r="U62" s="349">
        <f t="shared" si="235"/>
        <v>0</v>
      </c>
      <c r="V62" s="349">
        <f t="shared" si="235"/>
        <v>0</v>
      </c>
      <c r="W62" s="349">
        <f t="shared" si="235"/>
        <v>0</v>
      </c>
      <c r="X62" s="349">
        <f t="shared" si="235"/>
        <v>0</v>
      </c>
      <c r="Y62" s="349">
        <f t="shared" si="235"/>
        <v>0</v>
      </c>
      <c r="Z62" s="349">
        <f t="shared" si="235"/>
        <v>0</v>
      </c>
      <c r="AA62" s="349">
        <f t="shared" si="235"/>
        <v>0</v>
      </c>
      <c r="AB62" s="349">
        <f t="shared" si="235"/>
        <v>0</v>
      </c>
      <c r="AC62" s="349">
        <f t="shared" si="235"/>
        <v>0</v>
      </c>
      <c r="AD62" s="349">
        <f t="shared" si="235"/>
        <v>0</v>
      </c>
      <c r="AE62" s="349">
        <f t="shared" si="235"/>
        <v>0</v>
      </c>
      <c r="AF62" s="349">
        <f t="shared" si="235"/>
        <v>0</v>
      </c>
      <c r="AG62" s="349">
        <f t="shared" si="235"/>
        <v>0</v>
      </c>
      <c r="AH62" s="349">
        <f t="shared" si="235"/>
        <v>0</v>
      </c>
      <c r="AI62" s="349">
        <f t="shared" si="235"/>
        <v>0</v>
      </c>
      <c r="AJ62" s="349">
        <f t="shared" si="235"/>
        <v>0</v>
      </c>
      <c r="AK62" s="349">
        <f t="shared" ref="AK62:BP62" si="236" xml:space="preserve"> AK$48</f>
        <v>0</v>
      </c>
      <c r="AL62" s="349">
        <f t="shared" si="236"/>
        <v>0</v>
      </c>
      <c r="AM62" s="349">
        <f t="shared" si="236"/>
        <v>0</v>
      </c>
      <c r="AN62" s="349">
        <f t="shared" si="236"/>
        <v>0</v>
      </c>
      <c r="AO62" s="349">
        <f t="shared" si="236"/>
        <v>0</v>
      </c>
      <c r="AP62" s="349">
        <f t="shared" si="236"/>
        <v>0</v>
      </c>
      <c r="AQ62" s="349">
        <f t="shared" si="236"/>
        <v>0</v>
      </c>
      <c r="AR62" s="349">
        <f t="shared" si="236"/>
        <v>0</v>
      </c>
      <c r="AS62" s="349">
        <f t="shared" si="236"/>
        <v>0</v>
      </c>
      <c r="AT62" s="349">
        <f t="shared" si="236"/>
        <v>0</v>
      </c>
      <c r="AU62" s="349">
        <f t="shared" si="236"/>
        <v>0</v>
      </c>
      <c r="AV62" s="349">
        <f t="shared" si="236"/>
        <v>0</v>
      </c>
      <c r="AW62" s="349">
        <f t="shared" si="236"/>
        <v>0</v>
      </c>
      <c r="AX62" s="349">
        <f t="shared" si="236"/>
        <v>0</v>
      </c>
      <c r="AY62" s="349">
        <f t="shared" si="236"/>
        <v>0</v>
      </c>
      <c r="AZ62" s="349">
        <f t="shared" si="236"/>
        <v>0</v>
      </c>
      <c r="BA62" s="349">
        <f t="shared" si="236"/>
        <v>0</v>
      </c>
      <c r="BB62" s="349">
        <f t="shared" si="236"/>
        <v>0</v>
      </c>
      <c r="BC62" s="349">
        <f t="shared" si="236"/>
        <v>0</v>
      </c>
      <c r="BD62" s="349">
        <f t="shared" si="236"/>
        <v>0</v>
      </c>
      <c r="BE62" s="349">
        <f t="shared" si="236"/>
        <v>0</v>
      </c>
      <c r="BF62" s="349">
        <f t="shared" si="236"/>
        <v>0</v>
      </c>
      <c r="BG62" s="349">
        <f t="shared" si="236"/>
        <v>0</v>
      </c>
      <c r="BH62" s="349">
        <f t="shared" si="236"/>
        <v>0</v>
      </c>
      <c r="BI62" s="349">
        <f t="shared" si="236"/>
        <v>0</v>
      </c>
      <c r="BJ62" s="349">
        <f t="shared" si="236"/>
        <v>0</v>
      </c>
      <c r="BK62" s="349">
        <f t="shared" si="236"/>
        <v>0</v>
      </c>
      <c r="BL62" s="349">
        <f t="shared" si="236"/>
        <v>0</v>
      </c>
      <c r="BM62" s="349">
        <f t="shared" si="236"/>
        <v>0</v>
      </c>
      <c r="BN62" s="349">
        <f t="shared" si="236"/>
        <v>0</v>
      </c>
      <c r="BO62" s="349">
        <f t="shared" si="236"/>
        <v>0</v>
      </c>
      <c r="BP62" s="349">
        <f t="shared" si="236"/>
        <v>0</v>
      </c>
      <c r="BQ62" s="349">
        <f t="shared" ref="BQ62:CV62" si="237" xml:space="preserve"> BQ$48</f>
        <v>0</v>
      </c>
      <c r="BR62" s="349">
        <f t="shared" si="237"/>
        <v>0</v>
      </c>
      <c r="BS62" s="349">
        <f t="shared" si="237"/>
        <v>0</v>
      </c>
      <c r="BT62" s="349">
        <f t="shared" si="237"/>
        <v>0</v>
      </c>
      <c r="BU62" s="349">
        <f t="shared" si="237"/>
        <v>0</v>
      </c>
      <c r="BV62" s="349">
        <f t="shared" si="237"/>
        <v>0</v>
      </c>
      <c r="BW62" s="349">
        <f t="shared" si="237"/>
        <v>0</v>
      </c>
      <c r="BX62" s="349">
        <f t="shared" si="237"/>
        <v>0</v>
      </c>
      <c r="BY62" s="349">
        <f t="shared" si="237"/>
        <v>0</v>
      </c>
      <c r="BZ62" s="349">
        <f t="shared" si="237"/>
        <v>0</v>
      </c>
      <c r="CA62" s="349">
        <f t="shared" si="237"/>
        <v>0</v>
      </c>
      <c r="CB62" s="349">
        <f t="shared" si="237"/>
        <v>0</v>
      </c>
      <c r="CC62" s="349">
        <f t="shared" si="237"/>
        <v>0</v>
      </c>
      <c r="CD62" s="349">
        <f t="shared" si="237"/>
        <v>0</v>
      </c>
      <c r="CE62" s="349">
        <f t="shared" si="237"/>
        <v>0</v>
      </c>
      <c r="CF62" s="349">
        <f t="shared" si="237"/>
        <v>0</v>
      </c>
      <c r="CG62" s="349">
        <f t="shared" si="237"/>
        <v>0</v>
      </c>
      <c r="CH62" s="349">
        <f t="shared" si="237"/>
        <v>0</v>
      </c>
      <c r="CI62" s="349">
        <f t="shared" si="237"/>
        <v>0</v>
      </c>
      <c r="CJ62" s="349">
        <f t="shared" si="237"/>
        <v>0</v>
      </c>
      <c r="CK62" s="349">
        <f t="shared" si="237"/>
        <v>0</v>
      </c>
      <c r="CL62" s="349">
        <f t="shared" si="237"/>
        <v>0</v>
      </c>
      <c r="CM62" s="349">
        <f t="shared" si="237"/>
        <v>0</v>
      </c>
      <c r="CN62" s="349">
        <f t="shared" si="237"/>
        <v>0</v>
      </c>
      <c r="CO62" s="349">
        <f t="shared" si="237"/>
        <v>0</v>
      </c>
      <c r="CP62" s="349">
        <f t="shared" si="237"/>
        <v>0</v>
      </c>
      <c r="CQ62" s="349">
        <f t="shared" si="237"/>
        <v>0</v>
      </c>
      <c r="CR62" s="349">
        <f t="shared" si="237"/>
        <v>0</v>
      </c>
      <c r="CS62" s="349">
        <f t="shared" si="237"/>
        <v>0</v>
      </c>
      <c r="CT62" s="349">
        <f t="shared" si="237"/>
        <v>0</v>
      </c>
      <c r="CU62" s="349">
        <f t="shared" si="237"/>
        <v>0</v>
      </c>
      <c r="CV62" s="349">
        <f t="shared" si="237"/>
        <v>0</v>
      </c>
      <c r="CW62" s="349">
        <f t="shared" ref="CW62:DJ62" si="238" xml:space="preserve"> CW$48</f>
        <v>0</v>
      </c>
      <c r="CX62" s="349">
        <f t="shared" si="238"/>
        <v>0</v>
      </c>
      <c r="CY62" s="349">
        <f t="shared" si="238"/>
        <v>0</v>
      </c>
      <c r="CZ62" s="349">
        <f t="shared" si="238"/>
        <v>0</v>
      </c>
      <c r="DA62" s="349">
        <f t="shared" si="238"/>
        <v>0</v>
      </c>
      <c r="DB62" s="349">
        <f t="shared" si="238"/>
        <v>0</v>
      </c>
      <c r="DC62" s="349">
        <f t="shared" si="238"/>
        <v>0</v>
      </c>
      <c r="DD62" s="349">
        <f t="shared" si="238"/>
        <v>0</v>
      </c>
      <c r="DE62" s="349">
        <f t="shared" si="238"/>
        <v>0</v>
      </c>
      <c r="DF62" s="349">
        <f t="shared" si="238"/>
        <v>0</v>
      </c>
      <c r="DG62" s="349">
        <f t="shared" si="238"/>
        <v>3000</v>
      </c>
      <c r="DH62" s="349">
        <f t="shared" si="238"/>
        <v>0</v>
      </c>
      <c r="DI62" s="349">
        <f t="shared" si="238"/>
        <v>0</v>
      </c>
      <c r="DJ62" s="349">
        <f t="shared" si="238"/>
        <v>0</v>
      </c>
    </row>
    <row r="63" spans="1:114" x14ac:dyDescent="0.25">
      <c r="E63" s="349" t="str">
        <f t="shared" ref="E63:AJ63" si="239" xml:space="preserve"> E$59</f>
        <v>share capital redemption</v>
      </c>
      <c r="F63" s="349">
        <f t="shared" si="239"/>
        <v>0</v>
      </c>
      <c r="G63" s="349" t="str">
        <f t="shared" si="239"/>
        <v>$ 000s</v>
      </c>
      <c r="H63" s="349">
        <f t="shared" si="239"/>
        <v>0</v>
      </c>
      <c r="I63" s="349">
        <f t="shared" si="239"/>
        <v>0</v>
      </c>
      <c r="J63" s="349">
        <f t="shared" si="239"/>
        <v>0</v>
      </c>
      <c r="K63" s="349">
        <f t="shared" si="239"/>
        <v>0</v>
      </c>
      <c r="L63" s="349">
        <f t="shared" si="239"/>
        <v>0</v>
      </c>
      <c r="M63" s="349">
        <f t="shared" si="239"/>
        <v>0</v>
      </c>
      <c r="N63" s="349">
        <f t="shared" si="239"/>
        <v>0</v>
      </c>
      <c r="O63" s="349">
        <f t="shared" si="239"/>
        <v>0</v>
      </c>
      <c r="P63" s="349">
        <f t="shared" si="239"/>
        <v>0</v>
      </c>
      <c r="Q63" s="349">
        <f t="shared" si="239"/>
        <v>0</v>
      </c>
      <c r="R63" s="349">
        <f t="shared" si="239"/>
        <v>0</v>
      </c>
      <c r="S63" s="349">
        <f t="shared" si="239"/>
        <v>0</v>
      </c>
      <c r="T63" s="349">
        <f t="shared" si="239"/>
        <v>0</v>
      </c>
      <c r="U63" s="349">
        <f t="shared" si="239"/>
        <v>0</v>
      </c>
      <c r="V63" s="349">
        <f t="shared" si="239"/>
        <v>0</v>
      </c>
      <c r="W63" s="349">
        <f t="shared" si="239"/>
        <v>0</v>
      </c>
      <c r="X63" s="349">
        <f t="shared" si="239"/>
        <v>0</v>
      </c>
      <c r="Y63" s="349">
        <f t="shared" si="239"/>
        <v>0</v>
      </c>
      <c r="Z63" s="349">
        <f t="shared" si="239"/>
        <v>0</v>
      </c>
      <c r="AA63" s="349">
        <f t="shared" si="239"/>
        <v>0</v>
      </c>
      <c r="AB63" s="349">
        <f t="shared" si="239"/>
        <v>0</v>
      </c>
      <c r="AC63" s="349">
        <f t="shared" si="239"/>
        <v>0</v>
      </c>
      <c r="AD63" s="349">
        <f t="shared" si="239"/>
        <v>0</v>
      </c>
      <c r="AE63" s="349">
        <f t="shared" si="239"/>
        <v>0</v>
      </c>
      <c r="AF63" s="349">
        <f t="shared" si="239"/>
        <v>0</v>
      </c>
      <c r="AG63" s="349">
        <f t="shared" si="239"/>
        <v>0</v>
      </c>
      <c r="AH63" s="349">
        <f t="shared" si="239"/>
        <v>0</v>
      </c>
      <c r="AI63" s="349">
        <f t="shared" si="239"/>
        <v>0</v>
      </c>
      <c r="AJ63" s="349">
        <f t="shared" si="239"/>
        <v>0</v>
      </c>
      <c r="AK63" s="349">
        <f t="shared" ref="AK63:BP63" si="240" xml:space="preserve"> AK$59</f>
        <v>0</v>
      </c>
      <c r="AL63" s="349">
        <f t="shared" si="240"/>
        <v>0</v>
      </c>
      <c r="AM63" s="349">
        <f t="shared" si="240"/>
        <v>0</v>
      </c>
      <c r="AN63" s="349">
        <f t="shared" si="240"/>
        <v>0</v>
      </c>
      <c r="AO63" s="349">
        <f t="shared" si="240"/>
        <v>0</v>
      </c>
      <c r="AP63" s="349">
        <f t="shared" si="240"/>
        <v>0</v>
      </c>
      <c r="AQ63" s="349">
        <f t="shared" si="240"/>
        <v>0</v>
      </c>
      <c r="AR63" s="349">
        <f t="shared" si="240"/>
        <v>0</v>
      </c>
      <c r="AS63" s="349">
        <f t="shared" si="240"/>
        <v>0</v>
      </c>
      <c r="AT63" s="349">
        <f t="shared" si="240"/>
        <v>0</v>
      </c>
      <c r="AU63" s="349">
        <f t="shared" si="240"/>
        <v>0</v>
      </c>
      <c r="AV63" s="349">
        <f t="shared" si="240"/>
        <v>0</v>
      </c>
      <c r="AW63" s="349">
        <f t="shared" si="240"/>
        <v>0</v>
      </c>
      <c r="AX63" s="349">
        <f t="shared" si="240"/>
        <v>0</v>
      </c>
      <c r="AY63" s="349">
        <f t="shared" si="240"/>
        <v>0</v>
      </c>
      <c r="AZ63" s="349">
        <f t="shared" si="240"/>
        <v>0</v>
      </c>
      <c r="BA63" s="349">
        <f t="shared" si="240"/>
        <v>0</v>
      </c>
      <c r="BB63" s="349">
        <f t="shared" si="240"/>
        <v>0</v>
      </c>
      <c r="BC63" s="349">
        <f t="shared" si="240"/>
        <v>0</v>
      </c>
      <c r="BD63" s="349">
        <f t="shared" si="240"/>
        <v>0</v>
      </c>
      <c r="BE63" s="349">
        <f t="shared" si="240"/>
        <v>0</v>
      </c>
      <c r="BF63" s="349">
        <f t="shared" si="240"/>
        <v>0</v>
      </c>
      <c r="BG63" s="349">
        <f t="shared" si="240"/>
        <v>0</v>
      </c>
      <c r="BH63" s="349">
        <f t="shared" si="240"/>
        <v>0</v>
      </c>
      <c r="BI63" s="349">
        <f t="shared" si="240"/>
        <v>0</v>
      </c>
      <c r="BJ63" s="349">
        <f t="shared" si="240"/>
        <v>0</v>
      </c>
      <c r="BK63" s="349">
        <f t="shared" si="240"/>
        <v>0</v>
      </c>
      <c r="BL63" s="349">
        <f t="shared" si="240"/>
        <v>0</v>
      </c>
      <c r="BM63" s="349">
        <f t="shared" si="240"/>
        <v>0</v>
      </c>
      <c r="BN63" s="349">
        <f t="shared" si="240"/>
        <v>0</v>
      </c>
      <c r="BO63" s="349">
        <f t="shared" si="240"/>
        <v>0</v>
      </c>
      <c r="BP63" s="349">
        <f t="shared" si="240"/>
        <v>0</v>
      </c>
      <c r="BQ63" s="349">
        <f t="shared" ref="BQ63:CV63" si="241" xml:space="preserve"> BQ$59</f>
        <v>0</v>
      </c>
      <c r="BR63" s="349">
        <f t="shared" si="241"/>
        <v>0</v>
      </c>
      <c r="BS63" s="349">
        <f t="shared" si="241"/>
        <v>0</v>
      </c>
      <c r="BT63" s="349">
        <f t="shared" si="241"/>
        <v>0</v>
      </c>
      <c r="BU63" s="349">
        <f t="shared" si="241"/>
        <v>0</v>
      </c>
      <c r="BV63" s="349">
        <f t="shared" si="241"/>
        <v>0</v>
      </c>
      <c r="BW63" s="349">
        <f t="shared" si="241"/>
        <v>0</v>
      </c>
      <c r="BX63" s="349">
        <f t="shared" si="241"/>
        <v>0</v>
      </c>
      <c r="BY63" s="349">
        <f t="shared" si="241"/>
        <v>0</v>
      </c>
      <c r="BZ63" s="349">
        <f t="shared" si="241"/>
        <v>0</v>
      </c>
      <c r="CA63" s="349">
        <f t="shared" si="241"/>
        <v>0</v>
      </c>
      <c r="CB63" s="349">
        <f t="shared" si="241"/>
        <v>0</v>
      </c>
      <c r="CC63" s="349">
        <f t="shared" si="241"/>
        <v>0</v>
      </c>
      <c r="CD63" s="349">
        <f t="shared" si="241"/>
        <v>0</v>
      </c>
      <c r="CE63" s="349">
        <f t="shared" si="241"/>
        <v>0</v>
      </c>
      <c r="CF63" s="349">
        <f t="shared" si="241"/>
        <v>0</v>
      </c>
      <c r="CG63" s="349">
        <f t="shared" si="241"/>
        <v>0</v>
      </c>
      <c r="CH63" s="349">
        <f t="shared" si="241"/>
        <v>0</v>
      </c>
      <c r="CI63" s="349">
        <f t="shared" si="241"/>
        <v>0</v>
      </c>
      <c r="CJ63" s="349">
        <f t="shared" si="241"/>
        <v>0</v>
      </c>
      <c r="CK63" s="349">
        <f t="shared" si="241"/>
        <v>0</v>
      </c>
      <c r="CL63" s="349">
        <f t="shared" si="241"/>
        <v>0</v>
      </c>
      <c r="CM63" s="349">
        <f t="shared" si="241"/>
        <v>0</v>
      </c>
      <c r="CN63" s="349">
        <f t="shared" si="241"/>
        <v>0</v>
      </c>
      <c r="CO63" s="349">
        <f t="shared" si="241"/>
        <v>0</v>
      </c>
      <c r="CP63" s="349">
        <f t="shared" si="241"/>
        <v>0</v>
      </c>
      <c r="CQ63" s="349">
        <f t="shared" si="241"/>
        <v>0</v>
      </c>
      <c r="CR63" s="349">
        <f t="shared" si="241"/>
        <v>0</v>
      </c>
      <c r="CS63" s="349">
        <f t="shared" si="241"/>
        <v>0</v>
      </c>
      <c r="CT63" s="349">
        <f t="shared" si="241"/>
        <v>0</v>
      </c>
      <c r="CU63" s="349">
        <f t="shared" si="241"/>
        <v>0</v>
      </c>
      <c r="CV63" s="349">
        <f t="shared" si="241"/>
        <v>0</v>
      </c>
      <c r="CW63" s="349">
        <f t="shared" ref="CW63:DJ63" si="242" xml:space="preserve"> CW$59</f>
        <v>0</v>
      </c>
      <c r="CX63" s="349">
        <f t="shared" si="242"/>
        <v>0</v>
      </c>
      <c r="CY63" s="349">
        <f t="shared" si="242"/>
        <v>0</v>
      </c>
      <c r="CZ63" s="349">
        <f t="shared" si="242"/>
        <v>0</v>
      </c>
      <c r="DA63" s="349">
        <f t="shared" si="242"/>
        <v>0</v>
      </c>
      <c r="DB63" s="349">
        <f t="shared" si="242"/>
        <v>0</v>
      </c>
      <c r="DC63" s="349">
        <f t="shared" si="242"/>
        <v>0</v>
      </c>
      <c r="DD63" s="349">
        <f t="shared" si="242"/>
        <v>0</v>
      </c>
      <c r="DE63" s="349">
        <f t="shared" si="242"/>
        <v>0</v>
      </c>
      <c r="DF63" s="349">
        <f t="shared" si="242"/>
        <v>0</v>
      </c>
      <c r="DG63" s="349">
        <f t="shared" si="242"/>
        <v>46500</v>
      </c>
      <c r="DH63" s="349">
        <f t="shared" si="242"/>
        <v>0</v>
      </c>
      <c r="DI63" s="349">
        <f t="shared" si="242"/>
        <v>0</v>
      </c>
      <c r="DJ63" s="349">
        <f t="shared" si="242"/>
        <v>0</v>
      </c>
    </row>
    <row r="64" spans="1:114" s="363" customFormat="1" x14ac:dyDescent="0.25">
      <c r="A64" s="361"/>
      <c r="B64" s="361"/>
      <c r="C64" s="362"/>
      <c r="E64" s="372" t="s">
        <v>314</v>
      </c>
      <c r="F64" s="372"/>
      <c r="G64" s="372" t="str">
        <f>smu</f>
        <v>$ 000s</v>
      </c>
      <c r="H64" s="372"/>
      <c r="I64" s="372"/>
      <c r="J64" s="372">
        <f t="shared" ref="J64:AO64" si="243">SUM(J62:J63)</f>
        <v>0</v>
      </c>
      <c r="K64" s="372">
        <f t="shared" si="243"/>
        <v>0</v>
      </c>
      <c r="L64" s="372">
        <f t="shared" si="243"/>
        <v>0</v>
      </c>
      <c r="M64" s="372">
        <f t="shared" si="243"/>
        <v>0</v>
      </c>
      <c r="N64" s="372">
        <f t="shared" si="243"/>
        <v>0</v>
      </c>
      <c r="O64" s="372">
        <f t="shared" si="243"/>
        <v>0</v>
      </c>
      <c r="P64" s="372">
        <f t="shared" si="243"/>
        <v>0</v>
      </c>
      <c r="Q64" s="372">
        <f t="shared" si="243"/>
        <v>0</v>
      </c>
      <c r="R64" s="372">
        <f t="shared" si="243"/>
        <v>0</v>
      </c>
      <c r="S64" s="372">
        <f t="shared" si="243"/>
        <v>0</v>
      </c>
      <c r="T64" s="372">
        <f t="shared" si="243"/>
        <v>0</v>
      </c>
      <c r="U64" s="372">
        <f t="shared" si="243"/>
        <v>0</v>
      </c>
      <c r="V64" s="372">
        <f t="shared" si="243"/>
        <v>0</v>
      </c>
      <c r="W64" s="372">
        <f t="shared" si="243"/>
        <v>0</v>
      </c>
      <c r="X64" s="372">
        <f t="shared" si="243"/>
        <v>0</v>
      </c>
      <c r="Y64" s="372">
        <f t="shared" si="243"/>
        <v>0</v>
      </c>
      <c r="Z64" s="372">
        <f t="shared" si="243"/>
        <v>0</v>
      </c>
      <c r="AA64" s="372">
        <f t="shared" si="243"/>
        <v>0</v>
      </c>
      <c r="AB64" s="372">
        <f t="shared" si="243"/>
        <v>0</v>
      </c>
      <c r="AC64" s="372">
        <f t="shared" si="243"/>
        <v>0</v>
      </c>
      <c r="AD64" s="372">
        <f t="shared" si="243"/>
        <v>0</v>
      </c>
      <c r="AE64" s="372">
        <f t="shared" si="243"/>
        <v>0</v>
      </c>
      <c r="AF64" s="372">
        <f t="shared" si="243"/>
        <v>0</v>
      </c>
      <c r="AG64" s="372">
        <f t="shared" si="243"/>
        <v>0</v>
      </c>
      <c r="AH64" s="372">
        <f t="shared" si="243"/>
        <v>0</v>
      </c>
      <c r="AI64" s="372">
        <f t="shared" si="243"/>
        <v>0</v>
      </c>
      <c r="AJ64" s="372">
        <f t="shared" si="243"/>
        <v>0</v>
      </c>
      <c r="AK64" s="372">
        <f t="shared" si="243"/>
        <v>0</v>
      </c>
      <c r="AL64" s="372">
        <f t="shared" si="243"/>
        <v>0</v>
      </c>
      <c r="AM64" s="372">
        <f t="shared" si="243"/>
        <v>0</v>
      </c>
      <c r="AN64" s="372">
        <f t="shared" si="243"/>
        <v>0</v>
      </c>
      <c r="AO64" s="372">
        <f t="shared" si="243"/>
        <v>0</v>
      </c>
      <c r="AP64" s="372">
        <f t="shared" ref="AP64:BU64" si="244">SUM(AP62:AP63)</f>
        <v>0</v>
      </c>
      <c r="AQ64" s="372">
        <f t="shared" si="244"/>
        <v>0</v>
      </c>
      <c r="AR64" s="372">
        <f t="shared" si="244"/>
        <v>0</v>
      </c>
      <c r="AS64" s="372">
        <f t="shared" si="244"/>
        <v>0</v>
      </c>
      <c r="AT64" s="372">
        <f t="shared" si="244"/>
        <v>0</v>
      </c>
      <c r="AU64" s="372">
        <f t="shared" si="244"/>
        <v>0</v>
      </c>
      <c r="AV64" s="372">
        <f t="shared" si="244"/>
        <v>0</v>
      </c>
      <c r="AW64" s="372">
        <f t="shared" si="244"/>
        <v>0</v>
      </c>
      <c r="AX64" s="372">
        <f t="shared" si="244"/>
        <v>0</v>
      </c>
      <c r="AY64" s="372">
        <f t="shared" si="244"/>
        <v>0</v>
      </c>
      <c r="AZ64" s="372">
        <f t="shared" si="244"/>
        <v>0</v>
      </c>
      <c r="BA64" s="372">
        <f t="shared" si="244"/>
        <v>0</v>
      </c>
      <c r="BB64" s="372">
        <f t="shared" si="244"/>
        <v>0</v>
      </c>
      <c r="BC64" s="372">
        <f t="shared" si="244"/>
        <v>0</v>
      </c>
      <c r="BD64" s="372">
        <f t="shared" si="244"/>
        <v>0</v>
      </c>
      <c r="BE64" s="372">
        <f t="shared" si="244"/>
        <v>0</v>
      </c>
      <c r="BF64" s="372">
        <f t="shared" si="244"/>
        <v>0</v>
      </c>
      <c r="BG64" s="372">
        <f t="shared" si="244"/>
        <v>0</v>
      </c>
      <c r="BH64" s="372">
        <f t="shared" si="244"/>
        <v>0</v>
      </c>
      <c r="BI64" s="372">
        <f t="shared" si="244"/>
        <v>0</v>
      </c>
      <c r="BJ64" s="372">
        <f t="shared" si="244"/>
        <v>0</v>
      </c>
      <c r="BK64" s="372">
        <f t="shared" si="244"/>
        <v>0</v>
      </c>
      <c r="BL64" s="372">
        <f t="shared" si="244"/>
        <v>0</v>
      </c>
      <c r="BM64" s="372">
        <f t="shared" si="244"/>
        <v>0</v>
      </c>
      <c r="BN64" s="372">
        <f t="shared" si="244"/>
        <v>0</v>
      </c>
      <c r="BO64" s="372">
        <f t="shared" si="244"/>
        <v>0</v>
      </c>
      <c r="BP64" s="372">
        <f t="shared" si="244"/>
        <v>0</v>
      </c>
      <c r="BQ64" s="372">
        <f t="shared" si="244"/>
        <v>0</v>
      </c>
      <c r="BR64" s="372">
        <f t="shared" si="244"/>
        <v>0</v>
      </c>
      <c r="BS64" s="372">
        <f t="shared" si="244"/>
        <v>0</v>
      </c>
      <c r="BT64" s="372">
        <f t="shared" si="244"/>
        <v>0</v>
      </c>
      <c r="BU64" s="372">
        <f t="shared" si="244"/>
        <v>0</v>
      </c>
      <c r="BV64" s="372">
        <f t="shared" ref="BV64:DA64" si="245">SUM(BV62:BV63)</f>
        <v>0</v>
      </c>
      <c r="BW64" s="372">
        <f t="shared" si="245"/>
        <v>0</v>
      </c>
      <c r="BX64" s="372">
        <f t="shared" si="245"/>
        <v>0</v>
      </c>
      <c r="BY64" s="372">
        <f t="shared" si="245"/>
        <v>0</v>
      </c>
      <c r="BZ64" s="372">
        <f t="shared" si="245"/>
        <v>0</v>
      </c>
      <c r="CA64" s="372">
        <f t="shared" si="245"/>
        <v>0</v>
      </c>
      <c r="CB64" s="372">
        <f t="shared" si="245"/>
        <v>0</v>
      </c>
      <c r="CC64" s="372">
        <f t="shared" si="245"/>
        <v>0</v>
      </c>
      <c r="CD64" s="372">
        <f t="shared" si="245"/>
        <v>0</v>
      </c>
      <c r="CE64" s="372">
        <f t="shared" si="245"/>
        <v>0</v>
      </c>
      <c r="CF64" s="372">
        <f t="shared" si="245"/>
        <v>0</v>
      </c>
      <c r="CG64" s="372">
        <f t="shared" si="245"/>
        <v>0</v>
      </c>
      <c r="CH64" s="372">
        <f t="shared" si="245"/>
        <v>0</v>
      </c>
      <c r="CI64" s="372">
        <f t="shared" si="245"/>
        <v>0</v>
      </c>
      <c r="CJ64" s="372">
        <f t="shared" si="245"/>
        <v>0</v>
      </c>
      <c r="CK64" s="372">
        <f t="shared" si="245"/>
        <v>0</v>
      </c>
      <c r="CL64" s="372">
        <f t="shared" si="245"/>
        <v>0</v>
      </c>
      <c r="CM64" s="372">
        <f t="shared" si="245"/>
        <v>0</v>
      </c>
      <c r="CN64" s="372">
        <f t="shared" si="245"/>
        <v>0</v>
      </c>
      <c r="CO64" s="372">
        <f t="shared" si="245"/>
        <v>0</v>
      </c>
      <c r="CP64" s="372">
        <f t="shared" si="245"/>
        <v>0</v>
      </c>
      <c r="CQ64" s="372">
        <f t="shared" si="245"/>
        <v>0</v>
      </c>
      <c r="CR64" s="372">
        <f t="shared" si="245"/>
        <v>0</v>
      </c>
      <c r="CS64" s="372">
        <f t="shared" si="245"/>
        <v>0</v>
      </c>
      <c r="CT64" s="372">
        <f t="shared" si="245"/>
        <v>0</v>
      </c>
      <c r="CU64" s="372">
        <f t="shared" si="245"/>
        <v>0</v>
      </c>
      <c r="CV64" s="372">
        <f t="shared" si="245"/>
        <v>0</v>
      </c>
      <c r="CW64" s="372">
        <f t="shared" si="245"/>
        <v>0</v>
      </c>
      <c r="CX64" s="372">
        <f t="shared" si="245"/>
        <v>0</v>
      </c>
      <c r="CY64" s="372">
        <f t="shared" si="245"/>
        <v>0</v>
      </c>
      <c r="CZ64" s="372">
        <f t="shared" si="245"/>
        <v>0</v>
      </c>
      <c r="DA64" s="372">
        <f t="shared" si="245"/>
        <v>0</v>
      </c>
      <c r="DB64" s="372">
        <f t="shared" ref="DB64:EG64" si="246">SUM(DB62:DB63)</f>
        <v>0</v>
      </c>
      <c r="DC64" s="372">
        <f t="shared" si="246"/>
        <v>0</v>
      </c>
      <c r="DD64" s="372">
        <f t="shared" si="246"/>
        <v>0</v>
      </c>
      <c r="DE64" s="372">
        <f t="shared" si="246"/>
        <v>0</v>
      </c>
      <c r="DF64" s="372">
        <f t="shared" si="246"/>
        <v>0</v>
      </c>
      <c r="DG64" s="372">
        <f t="shared" si="246"/>
        <v>49500</v>
      </c>
      <c r="DH64" s="372">
        <f t="shared" si="246"/>
        <v>0</v>
      </c>
      <c r="DI64" s="372">
        <f t="shared" si="246"/>
        <v>0</v>
      </c>
      <c r="DJ64" s="372">
        <f t="shared" si="246"/>
        <v>0</v>
      </c>
    </row>
    <row r="65" spans="1:114" s="375" customFormat="1" ht="14.4" x14ac:dyDescent="0.25">
      <c r="A65" s="287"/>
      <c r="B65" s="287"/>
      <c r="C65" s="288"/>
      <c r="D65" s="289"/>
      <c r="E65" s="373" t="str">
        <f xml:space="preserve"> LEFT(E64, LEN(E64) - 4)</f>
        <v>Share Capital redemption at liquidation</v>
      </c>
      <c r="F65" s="373"/>
      <c r="G65" s="374" t="s">
        <v>57</v>
      </c>
      <c r="H65" s="373">
        <f xml:space="preserve"> SUM(J65:DJ65)</f>
        <v>-49500</v>
      </c>
      <c r="I65" s="373"/>
      <c r="J65" s="373">
        <f t="shared" ref="J65:BU65" si="247" xml:space="preserve"> -1 * J64</f>
        <v>0</v>
      </c>
      <c r="K65" s="373">
        <f t="shared" si="247"/>
        <v>0</v>
      </c>
      <c r="L65" s="373">
        <f t="shared" si="247"/>
        <v>0</v>
      </c>
      <c r="M65" s="373">
        <f t="shared" si="247"/>
        <v>0</v>
      </c>
      <c r="N65" s="373">
        <f t="shared" si="247"/>
        <v>0</v>
      </c>
      <c r="O65" s="373">
        <f t="shared" si="247"/>
        <v>0</v>
      </c>
      <c r="P65" s="373">
        <f t="shared" si="247"/>
        <v>0</v>
      </c>
      <c r="Q65" s="373">
        <f t="shared" si="247"/>
        <v>0</v>
      </c>
      <c r="R65" s="373">
        <f t="shared" si="247"/>
        <v>0</v>
      </c>
      <c r="S65" s="373">
        <f t="shared" si="247"/>
        <v>0</v>
      </c>
      <c r="T65" s="373">
        <f t="shared" si="247"/>
        <v>0</v>
      </c>
      <c r="U65" s="373">
        <f t="shared" si="247"/>
        <v>0</v>
      </c>
      <c r="V65" s="373">
        <f t="shared" si="247"/>
        <v>0</v>
      </c>
      <c r="W65" s="373">
        <f t="shared" si="247"/>
        <v>0</v>
      </c>
      <c r="X65" s="373">
        <f t="shared" si="247"/>
        <v>0</v>
      </c>
      <c r="Y65" s="373">
        <f t="shared" si="247"/>
        <v>0</v>
      </c>
      <c r="Z65" s="373">
        <f t="shared" si="247"/>
        <v>0</v>
      </c>
      <c r="AA65" s="373">
        <f t="shared" si="247"/>
        <v>0</v>
      </c>
      <c r="AB65" s="373">
        <f t="shared" si="247"/>
        <v>0</v>
      </c>
      <c r="AC65" s="373">
        <f t="shared" si="247"/>
        <v>0</v>
      </c>
      <c r="AD65" s="373">
        <f t="shared" si="247"/>
        <v>0</v>
      </c>
      <c r="AE65" s="373">
        <f t="shared" si="247"/>
        <v>0</v>
      </c>
      <c r="AF65" s="373">
        <f t="shared" si="247"/>
        <v>0</v>
      </c>
      <c r="AG65" s="373">
        <f t="shared" si="247"/>
        <v>0</v>
      </c>
      <c r="AH65" s="373">
        <f t="shared" si="247"/>
        <v>0</v>
      </c>
      <c r="AI65" s="373">
        <f t="shared" si="247"/>
        <v>0</v>
      </c>
      <c r="AJ65" s="373">
        <f t="shared" si="247"/>
        <v>0</v>
      </c>
      <c r="AK65" s="373">
        <f t="shared" si="247"/>
        <v>0</v>
      </c>
      <c r="AL65" s="373">
        <f t="shared" si="247"/>
        <v>0</v>
      </c>
      <c r="AM65" s="373">
        <f t="shared" si="247"/>
        <v>0</v>
      </c>
      <c r="AN65" s="373">
        <f t="shared" si="247"/>
        <v>0</v>
      </c>
      <c r="AO65" s="373">
        <f t="shared" si="247"/>
        <v>0</v>
      </c>
      <c r="AP65" s="373">
        <f t="shared" si="247"/>
        <v>0</v>
      </c>
      <c r="AQ65" s="373">
        <f t="shared" si="247"/>
        <v>0</v>
      </c>
      <c r="AR65" s="373">
        <f t="shared" si="247"/>
        <v>0</v>
      </c>
      <c r="AS65" s="373">
        <f t="shared" si="247"/>
        <v>0</v>
      </c>
      <c r="AT65" s="373">
        <f t="shared" si="247"/>
        <v>0</v>
      </c>
      <c r="AU65" s="373">
        <f t="shared" si="247"/>
        <v>0</v>
      </c>
      <c r="AV65" s="373">
        <f t="shared" si="247"/>
        <v>0</v>
      </c>
      <c r="AW65" s="373">
        <f t="shared" si="247"/>
        <v>0</v>
      </c>
      <c r="AX65" s="373">
        <f t="shared" si="247"/>
        <v>0</v>
      </c>
      <c r="AY65" s="373">
        <f t="shared" si="247"/>
        <v>0</v>
      </c>
      <c r="AZ65" s="373">
        <f t="shared" si="247"/>
        <v>0</v>
      </c>
      <c r="BA65" s="373">
        <f t="shared" si="247"/>
        <v>0</v>
      </c>
      <c r="BB65" s="373">
        <f t="shared" si="247"/>
        <v>0</v>
      </c>
      <c r="BC65" s="373">
        <f t="shared" si="247"/>
        <v>0</v>
      </c>
      <c r="BD65" s="373">
        <f t="shared" si="247"/>
        <v>0</v>
      </c>
      <c r="BE65" s="373">
        <f t="shared" si="247"/>
        <v>0</v>
      </c>
      <c r="BF65" s="373">
        <f t="shared" si="247"/>
        <v>0</v>
      </c>
      <c r="BG65" s="373">
        <f t="shared" si="247"/>
        <v>0</v>
      </c>
      <c r="BH65" s="373">
        <f t="shared" si="247"/>
        <v>0</v>
      </c>
      <c r="BI65" s="373">
        <f t="shared" si="247"/>
        <v>0</v>
      </c>
      <c r="BJ65" s="373">
        <f t="shared" si="247"/>
        <v>0</v>
      </c>
      <c r="BK65" s="373">
        <f t="shared" si="247"/>
        <v>0</v>
      </c>
      <c r="BL65" s="373">
        <f t="shared" si="247"/>
        <v>0</v>
      </c>
      <c r="BM65" s="373">
        <f t="shared" si="247"/>
        <v>0</v>
      </c>
      <c r="BN65" s="373">
        <f t="shared" si="247"/>
        <v>0</v>
      </c>
      <c r="BO65" s="373">
        <f t="shared" si="247"/>
        <v>0</v>
      </c>
      <c r="BP65" s="373">
        <f t="shared" si="247"/>
        <v>0</v>
      </c>
      <c r="BQ65" s="373">
        <f t="shared" si="247"/>
        <v>0</v>
      </c>
      <c r="BR65" s="373">
        <f t="shared" si="247"/>
        <v>0</v>
      </c>
      <c r="BS65" s="373">
        <f t="shared" si="247"/>
        <v>0</v>
      </c>
      <c r="BT65" s="373">
        <f t="shared" si="247"/>
        <v>0</v>
      </c>
      <c r="BU65" s="373">
        <f t="shared" si="247"/>
        <v>0</v>
      </c>
      <c r="BV65" s="373">
        <f t="shared" ref="BV65:EC65" si="248" xml:space="preserve"> -1 * BV64</f>
        <v>0</v>
      </c>
      <c r="BW65" s="373">
        <f t="shared" si="248"/>
        <v>0</v>
      </c>
      <c r="BX65" s="373">
        <f t="shared" si="248"/>
        <v>0</v>
      </c>
      <c r="BY65" s="373">
        <f t="shared" si="248"/>
        <v>0</v>
      </c>
      <c r="BZ65" s="373">
        <f t="shared" si="248"/>
        <v>0</v>
      </c>
      <c r="CA65" s="373">
        <f t="shared" si="248"/>
        <v>0</v>
      </c>
      <c r="CB65" s="373">
        <f t="shared" si="248"/>
        <v>0</v>
      </c>
      <c r="CC65" s="373">
        <f t="shared" si="248"/>
        <v>0</v>
      </c>
      <c r="CD65" s="373">
        <f t="shared" si="248"/>
        <v>0</v>
      </c>
      <c r="CE65" s="373">
        <f t="shared" si="248"/>
        <v>0</v>
      </c>
      <c r="CF65" s="373">
        <f t="shared" si="248"/>
        <v>0</v>
      </c>
      <c r="CG65" s="373">
        <f t="shared" si="248"/>
        <v>0</v>
      </c>
      <c r="CH65" s="373">
        <f t="shared" si="248"/>
        <v>0</v>
      </c>
      <c r="CI65" s="373">
        <f t="shared" si="248"/>
        <v>0</v>
      </c>
      <c r="CJ65" s="373">
        <f t="shared" si="248"/>
        <v>0</v>
      </c>
      <c r="CK65" s="373">
        <f t="shared" si="248"/>
        <v>0</v>
      </c>
      <c r="CL65" s="373">
        <f t="shared" si="248"/>
        <v>0</v>
      </c>
      <c r="CM65" s="373">
        <f t="shared" si="248"/>
        <v>0</v>
      </c>
      <c r="CN65" s="373">
        <f t="shared" si="248"/>
        <v>0</v>
      </c>
      <c r="CO65" s="373">
        <f t="shared" si="248"/>
        <v>0</v>
      </c>
      <c r="CP65" s="373">
        <f t="shared" si="248"/>
        <v>0</v>
      </c>
      <c r="CQ65" s="373">
        <f t="shared" si="248"/>
        <v>0</v>
      </c>
      <c r="CR65" s="373">
        <f t="shared" si="248"/>
        <v>0</v>
      </c>
      <c r="CS65" s="373">
        <f t="shared" si="248"/>
        <v>0</v>
      </c>
      <c r="CT65" s="373">
        <f t="shared" si="248"/>
        <v>0</v>
      </c>
      <c r="CU65" s="373">
        <f t="shared" si="248"/>
        <v>0</v>
      </c>
      <c r="CV65" s="373">
        <f t="shared" si="248"/>
        <v>0</v>
      </c>
      <c r="CW65" s="373">
        <f t="shared" si="248"/>
        <v>0</v>
      </c>
      <c r="CX65" s="373">
        <f t="shared" si="248"/>
        <v>0</v>
      </c>
      <c r="CY65" s="373">
        <f t="shared" si="248"/>
        <v>0</v>
      </c>
      <c r="CZ65" s="373">
        <f t="shared" si="248"/>
        <v>0</v>
      </c>
      <c r="DA65" s="373">
        <f t="shared" si="248"/>
        <v>0</v>
      </c>
      <c r="DB65" s="373">
        <f t="shared" si="248"/>
        <v>0</v>
      </c>
      <c r="DC65" s="373">
        <f t="shared" si="248"/>
        <v>0</v>
      </c>
      <c r="DD65" s="373">
        <f t="shared" si="248"/>
        <v>0</v>
      </c>
      <c r="DE65" s="373">
        <f t="shared" si="248"/>
        <v>0</v>
      </c>
      <c r="DF65" s="373">
        <f t="shared" si="248"/>
        <v>0</v>
      </c>
      <c r="DG65" s="373">
        <f t="shared" si="248"/>
        <v>-49500</v>
      </c>
      <c r="DH65" s="373">
        <f t="shared" si="248"/>
        <v>0</v>
      </c>
      <c r="DI65" s="373">
        <f t="shared" si="248"/>
        <v>0</v>
      </c>
      <c r="DJ65" s="373">
        <f t="shared" si="248"/>
        <v>0</v>
      </c>
    </row>
    <row r="68" spans="1:114" ht="14.4" x14ac:dyDescent="0.25">
      <c r="A68" s="129"/>
      <c r="B68" s="129"/>
      <c r="C68" s="130"/>
      <c r="D68" s="131"/>
      <c r="E68" s="387" t="str">
        <f xml:space="preserve"> E$55</f>
        <v>Share capital initial balance</v>
      </c>
      <c r="F68" s="387">
        <f xml:space="preserve"> F$55</f>
        <v>46500</v>
      </c>
      <c r="G68" s="387" t="str">
        <f xml:space="preserve"> G$55</f>
        <v>$ 000s</v>
      </c>
      <c r="H68" s="131"/>
      <c r="I68" s="131"/>
      <c r="J68" s="131"/>
      <c r="K68" s="131"/>
      <c r="L68" s="131"/>
      <c r="M68" s="131"/>
      <c r="N68" s="131"/>
      <c r="O68" s="131"/>
      <c r="P68" s="131"/>
      <c r="Q68" s="131"/>
      <c r="R68" s="131"/>
      <c r="S68" s="131"/>
      <c r="T68" s="131"/>
      <c r="U68" s="131"/>
      <c r="V68" s="131"/>
      <c r="W68" s="131"/>
      <c r="X68" s="131"/>
      <c r="Y68" s="131"/>
      <c r="Z68" s="131"/>
      <c r="AA68" s="131"/>
      <c r="AB68" s="131"/>
      <c r="AC68" s="131"/>
      <c r="AD68" s="131"/>
      <c r="AE68" s="131"/>
      <c r="AF68" s="131"/>
      <c r="AG68" s="131"/>
      <c r="AH68" s="131"/>
      <c r="AI68" s="131"/>
      <c r="AJ68" s="131"/>
      <c r="AK68" s="131"/>
      <c r="AL68" s="131"/>
      <c r="AM68" s="131"/>
      <c r="AN68" s="131"/>
      <c r="AO68" s="131"/>
      <c r="AP68" s="131"/>
      <c r="AQ68" s="131"/>
      <c r="AR68" s="131"/>
      <c r="AS68" s="131"/>
      <c r="AT68" s="131"/>
      <c r="AU68" s="131"/>
      <c r="AV68" s="131"/>
      <c r="AW68" s="131"/>
      <c r="AX68" s="131"/>
      <c r="AY68" s="131"/>
      <c r="AZ68" s="131"/>
      <c r="BA68" s="131"/>
      <c r="BB68" s="131"/>
      <c r="BC68" s="131"/>
      <c r="BD68" s="131"/>
      <c r="BE68" s="131"/>
      <c r="BF68" s="131"/>
      <c r="BG68" s="131"/>
      <c r="BH68" s="131"/>
      <c r="BI68" s="131"/>
      <c r="BJ68" s="131"/>
      <c r="BK68" s="131"/>
      <c r="BL68" s="131"/>
      <c r="BM68" s="131"/>
      <c r="BN68" s="131"/>
      <c r="BO68" s="131"/>
      <c r="BP68" s="131"/>
      <c r="BQ68" s="131"/>
      <c r="BR68" s="131"/>
      <c r="BS68" s="131"/>
      <c r="BT68" s="131"/>
      <c r="BU68" s="131"/>
      <c r="BV68" s="131"/>
      <c r="BW68" s="131"/>
      <c r="BX68" s="131"/>
      <c r="BY68" s="131"/>
      <c r="BZ68" s="131"/>
      <c r="CA68" s="131"/>
      <c r="CB68" s="131"/>
      <c r="CC68" s="131"/>
      <c r="CD68" s="131"/>
      <c r="CE68" s="131"/>
      <c r="CF68" s="131"/>
      <c r="CG68" s="131"/>
      <c r="CH68" s="131"/>
      <c r="CI68" s="131"/>
      <c r="CJ68" s="131"/>
      <c r="CK68" s="131"/>
      <c r="CL68" s="131"/>
      <c r="CM68" s="131"/>
      <c r="CN68" s="131"/>
      <c r="CO68" s="131"/>
      <c r="CP68" s="131"/>
      <c r="CQ68" s="131"/>
      <c r="CR68" s="131"/>
      <c r="CS68" s="131"/>
      <c r="CT68" s="131"/>
      <c r="CU68" s="131"/>
      <c r="CV68" s="131"/>
      <c r="CW68" s="131"/>
      <c r="CX68" s="131"/>
      <c r="CY68" s="131"/>
      <c r="CZ68" s="131"/>
      <c r="DA68" s="131"/>
      <c r="DB68" s="131"/>
      <c r="DC68" s="131"/>
      <c r="DD68" s="131"/>
      <c r="DE68" s="131"/>
      <c r="DF68" s="131"/>
      <c r="DG68" s="131"/>
      <c r="DH68" s="131"/>
      <c r="DI68" s="131"/>
      <c r="DJ68" s="131"/>
    </row>
    <row r="69" spans="1:114" s="118" customFormat="1" ht="14.4" x14ac:dyDescent="0.25">
      <c r="A69" s="7"/>
      <c r="B69" s="7"/>
      <c r="C69" s="8"/>
      <c r="D69" s="10"/>
      <c r="E69" s="279" t="str">
        <f>Time!E$34</f>
        <v>Acquisition / initial balance date flag</v>
      </c>
      <c r="F69" s="279">
        <f>Time!F$34</f>
        <v>0</v>
      </c>
      <c r="G69" s="279" t="str">
        <f>Time!G$34</f>
        <v>flag</v>
      </c>
      <c r="H69" s="279">
        <f>Time!H$34</f>
        <v>1</v>
      </c>
      <c r="I69" s="279">
        <f>Time!I$34</f>
        <v>0</v>
      </c>
      <c r="J69" s="279">
        <f>Time!J$34</f>
        <v>0</v>
      </c>
      <c r="K69" s="279">
        <f>Time!K$34</f>
        <v>1</v>
      </c>
      <c r="L69" s="279">
        <f>Time!L$34</f>
        <v>0</v>
      </c>
      <c r="M69" s="279">
        <f>Time!M$34</f>
        <v>0</v>
      </c>
      <c r="N69" s="279">
        <f>Time!N$34</f>
        <v>0</v>
      </c>
      <c r="O69" s="279">
        <f>Time!O$34</f>
        <v>0</v>
      </c>
      <c r="P69" s="279">
        <f>Time!P$34</f>
        <v>0</v>
      </c>
      <c r="Q69" s="279">
        <f>Time!Q$34</f>
        <v>0</v>
      </c>
      <c r="R69" s="279">
        <f>Time!R$34</f>
        <v>0</v>
      </c>
      <c r="S69" s="279">
        <f>Time!S$34</f>
        <v>0</v>
      </c>
      <c r="T69" s="279">
        <f>Time!T$34</f>
        <v>0</v>
      </c>
      <c r="U69" s="279">
        <f>Time!U$34</f>
        <v>0</v>
      </c>
      <c r="V69" s="279">
        <f>Time!V$34</f>
        <v>0</v>
      </c>
      <c r="W69" s="279">
        <f>Time!W$34</f>
        <v>0</v>
      </c>
      <c r="X69" s="279">
        <f>Time!X$34</f>
        <v>0</v>
      </c>
      <c r="Y69" s="279">
        <f>Time!Y$34</f>
        <v>0</v>
      </c>
      <c r="Z69" s="279">
        <f>Time!Z$34</f>
        <v>0</v>
      </c>
      <c r="AA69" s="279">
        <f>Time!AA$34</f>
        <v>0</v>
      </c>
      <c r="AB69" s="279">
        <f>Time!AB$34</f>
        <v>0</v>
      </c>
      <c r="AC69" s="279">
        <f>Time!AC$34</f>
        <v>0</v>
      </c>
      <c r="AD69" s="279">
        <f>Time!AD$34</f>
        <v>0</v>
      </c>
      <c r="AE69" s="279">
        <f>Time!AE$34</f>
        <v>0</v>
      </c>
      <c r="AF69" s="279">
        <f>Time!AF$34</f>
        <v>0</v>
      </c>
      <c r="AG69" s="279">
        <f>Time!AG$34</f>
        <v>0</v>
      </c>
      <c r="AH69" s="279">
        <f>Time!AH$34</f>
        <v>0</v>
      </c>
      <c r="AI69" s="279">
        <f>Time!AI$34</f>
        <v>0</v>
      </c>
      <c r="AJ69" s="279">
        <f>Time!AJ$34</f>
        <v>0</v>
      </c>
      <c r="AK69" s="279">
        <f>Time!AK$34</f>
        <v>0</v>
      </c>
      <c r="AL69" s="279">
        <f>Time!AL$34</f>
        <v>0</v>
      </c>
      <c r="AM69" s="279">
        <f>Time!AM$34</f>
        <v>0</v>
      </c>
      <c r="AN69" s="279">
        <f>Time!AN$34</f>
        <v>0</v>
      </c>
      <c r="AO69" s="279">
        <f>Time!AO$34</f>
        <v>0</v>
      </c>
      <c r="AP69" s="279">
        <f>Time!AP$34</f>
        <v>0</v>
      </c>
      <c r="AQ69" s="279">
        <f>Time!AQ$34</f>
        <v>0</v>
      </c>
      <c r="AR69" s="279">
        <f>Time!AR$34</f>
        <v>0</v>
      </c>
      <c r="AS69" s="279">
        <f>Time!AS$34</f>
        <v>0</v>
      </c>
      <c r="AT69" s="279">
        <f>Time!AT$34</f>
        <v>0</v>
      </c>
      <c r="AU69" s="279">
        <f>Time!AU$34</f>
        <v>0</v>
      </c>
      <c r="AV69" s="279">
        <f>Time!AV$34</f>
        <v>0</v>
      </c>
      <c r="AW69" s="279">
        <f>Time!AW$34</f>
        <v>0</v>
      </c>
      <c r="AX69" s="279">
        <f>Time!AX$34</f>
        <v>0</v>
      </c>
      <c r="AY69" s="279">
        <f>Time!AY$34</f>
        <v>0</v>
      </c>
      <c r="AZ69" s="279">
        <f>Time!AZ$34</f>
        <v>0</v>
      </c>
      <c r="BA69" s="279">
        <f>Time!BA$34</f>
        <v>0</v>
      </c>
      <c r="BB69" s="279">
        <f>Time!BB$34</f>
        <v>0</v>
      </c>
      <c r="BC69" s="279">
        <f>Time!BC$34</f>
        <v>0</v>
      </c>
      <c r="BD69" s="279">
        <f>Time!BD$34</f>
        <v>0</v>
      </c>
      <c r="BE69" s="279">
        <f>Time!BE$34</f>
        <v>0</v>
      </c>
      <c r="BF69" s="279">
        <f>Time!BF$34</f>
        <v>0</v>
      </c>
      <c r="BG69" s="279">
        <f>Time!BG$34</f>
        <v>0</v>
      </c>
      <c r="BH69" s="279">
        <f>Time!BH$34</f>
        <v>0</v>
      </c>
      <c r="BI69" s="279">
        <f>Time!BI$34</f>
        <v>0</v>
      </c>
      <c r="BJ69" s="279">
        <f>Time!BJ$34</f>
        <v>0</v>
      </c>
      <c r="BK69" s="279">
        <f>Time!BK$34</f>
        <v>0</v>
      </c>
      <c r="BL69" s="279">
        <f>Time!BL$34</f>
        <v>0</v>
      </c>
      <c r="BM69" s="279">
        <f>Time!BM$34</f>
        <v>0</v>
      </c>
      <c r="BN69" s="279">
        <f>Time!BN$34</f>
        <v>0</v>
      </c>
      <c r="BO69" s="279">
        <f>Time!BO$34</f>
        <v>0</v>
      </c>
      <c r="BP69" s="279">
        <f>Time!BP$34</f>
        <v>0</v>
      </c>
      <c r="BQ69" s="279">
        <f>Time!BQ$34</f>
        <v>0</v>
      </c>
      <c r="BR69" s="279">
        <f>Time!BR$34</f>
        <v>0</v>
      </c>
      <c r="BS69" s="279">
        <f>Time!BS$34</f>
        <v>0</v>
      </c>
      <c r="BT69" s="279">
        <f>Time!BT$34</f>
        <v>0</v>
      </c>
      <c r="BU69" s="279">
        <f>Time!BU$34</f>
        <v>0</v>
      </c>
      <c r="BV69" s="279">
        <f>Time!BV$34</f>
        <v>0</v>
      </c>
      <c r="BW69" s="279">
        <f>Time!BW$34</f>
        <v>0</v>
      </c>
      <c r="BX69" s="279">
        <f>Time!BX$34</f>
        <v>0</v>
      </c>
      <c r="BY69" s="279">
        <f>Time!BY$34</f>
        <v>0</v>
      </c>
      <c r="BZ69" s="279">
        <f>Time!BZ$34</f>
        <v>0</v>
      </c>
      <c r="CA69" s="279">
        <f>Time!CA$34</f>
        <v>0</v>
      </c>
      <c r="CB69" s="279">
        <f>Time!CB$34</f>
        <v>0</v>
      </c>
      <c r="CC69" s="279">
        <f>Time!CC$34</f>
        <v>0</v>
      </c>
      <c r="CD69" s="279">
        <f>Time!CD$34</f>
        <v>0</v>
      </c>
      <c r="CE69" s="279">
        <f>Time!CE$34</f>
        <v>0</v>
      </c>
      <c r="CF69" s="279">
        <f>Time!CF$34</f>
        <v>0</v>
      </c>
      <c r="CG69" s="279">
        <f>Time!CG$34</f>
        <v>0</v>
      </c>
      <c r="CH69" s="279">
        <f>Time!CH$34</f>
        <v>0</v>
      </c>
      <c r="CI69" s="279">
        <f>Time!CI$34</f>
        <v>0</v>
      </c>
      <c r="CJ69" s="279">
        <f>Time!CJ$34</f>
        <v>0</v>
      </c>
      <c r="CK69" s="279">
        <f>Time!CK$34</f>
        <v>0</v>
      </c>
      <c r="CL69" s="279">
        <f>Time!CL$34</f>
        <v>0</v>
      </c>
      <c r="CM69" s="279">
        <f>Time!CM$34</f>
        <v>0</v>
      </c>
      <c r="CN69" s="279">
        <f>Time!CN$34</f>
        <v>0</v>
      </c>
      <c r="CO69" s="279">
        <f>Time!CO$34</f>
        <v>0</v>
      </c>
      <c r="CP69" s="279">
        <f>Time!CP$34</f>
        <v>0</v>
      </c>
      <c r="CQ69" s="279">
        <f>Time!CQ$34</f>
        <v>0</v>
      </c>
      <c r="CR69" s="279">
        <f>Time!CR$34</f>
        <v>0</v>
      </c>
      <c r="CS69" s="279">
        <f>Time!CS$34</f>
        <v>0</v>
      </c>
      <c r="CT69" s="279">
        <f>Time!CT$34</f>
        <v>0</v>
      </c>
      <c r="CU69" s="279">
        <f>Time!CU$34</f>
        <v>0</v>
      </c>
      <c r="CV69" s="279">
        <f>Time!CV$34</f>
        <v>0</v>
      </c>
      <c r="CW69" s="279">
        <f>Time!CW$34</f>
        <v>0</v>
      </c>
      <c r="CX69" s="279">
        <f>Time!CX$34</f>
        <v>0</v>
      </c>
      <c r="CY69" s="279">
        <f>Time!CY$34</f>
        <v>0</v>
      </c>
      <c r="CZ69" s="279">
        <f>Time!CZ$34</f>
        <v>0</v>
      </c>
      <c r="DA69" s="279">
        <f>Time!DA$34</f>
        <v>0</v>
      </c>
      <c r="DB69" s="279">
        <f>Time!DB$34</f>
        <v>0</v>
      </c>
      <c r="DC69" s="279">
        <f>Time!DC$34</f>
        <v>0</v>
      </c>
      <c r="DD69" s="279">
        <f>Time!DD$34</f>
        <v>0</v>
      </c>
      <c r="DE69" s="279">
        <f>Time!DE$34</f>
        <v>0</v>
      </c>
      <c r="DF69" s="279">
        <f>Time!DF$34</f>
        <v>0</v>
      </c>
      <c r="DG69" s="279">
        <f>Time!DG$34</f>
        <v>0</v>
      </c>
      <c r="DH69" s="279">
        <f>Time!DH$34</f>
        <v>0</v>
      </c>
      <c r="DI69" s="279">
        <f>Time!DI$34</f>
        <v>0</v>
      </c>
      <c r="DJ69" s="279">
        <f>Time!DJ$34</f>
        <v>0</v>
      </c>
    </row>
    <row r="70" spans="1:114" ht="14.4" x14ac:dyDescent="0.25">
      <c r="A70" s="7"/>
      <c r="B70" s="7"/>
      <c r="C70" s="8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</row>
    <row r="71" spans="1:114" ht="14.4" x14ac:dyDescent="0.25">
      <c r="A71" s="7"/>
      <c r="B71" s="7"/>
      <c r="C71" s="8"/>
      <c r="D71" s="10"/>
      <c r="E71" s="10" t="s">
        <v>312</v>
      </c>
      <c r="F71" s="10"/>
      <c r="G71" s="10" t="s">
        <v>57</v>
      </c>
      <c r="H71" s="10"/>
      <c r="I71" s="10"/>
      <c r="J71" s="10">
        <f t="shared" ref="J71:BU71" si="249" xml:space="preserve"> I74</f>
        <v>0</v>
      </c>
      <c r="K71" s="10">
        <f t="shared" si="249"/>
        <v>0</v>
      </c>
      <c r="L71" s="10">
        <f t="shared" si="249"/>
        <v>46500</v>
      </c>
      <c r="M71" s="10">
        <f t="shared" si="249"/>
        <v>46500</v>
      </c>
      <c r="N71" s="10">
        <f t="shared" si="249"/>
        <v>46500</v>
      </c>
      <c r="O71" s="10">
        <f t="shared" si="249"/>
        <v>46500</v>
      </c>
      <c r="P71" s="10">
        <f t="shared" si="249"/>
        <v>46500</v>
      </c>
      <c r="Q71" s="10">
        <f t="shared" si="249"/>
        <v>46500</v>
      </c>
      <c r="R71" s="10">
        <f t="shared" si="249"/>
        <v>46500</v>
      </c>
      <c r="S71" s="10">
        <f t="shared" si="249"/>
        <v>46500</v>
      </c>
      <c r="T71" s="10">
        <f t="shared" si="249"/>
        <v>46500</v>
      </c>
      <c r="U71" s="10">
        <f t="shared" si="249"/>
        <v>46500</v>
      </c>
      <c r="V71" s="10">
        <f t="shared" si="249"/>
        <v>46500</v>
      </c>
      <c r="W71" s="10">
        <f t="shared" si="249"/>
        <v>46500</v>
      </c>
      <c r="X71" s="10">
        <f t="shared" si="249"/>
        <v>46500</v>
      </c>
      <c r="Y71" s="10">
        <f t="shared" si="249"/>
        <v>46500</v>
      </c>
      <c r="Z71" s="10">
        <f t="shared" si="249"/>
        <v>46500</v>
      </c>
      <c r="AA71" s="10">
        <f t="shared" si="249"/>
        <v>46500</v>
      </c>
      <c r="AB71" s="10">
        <f t="shared" si="249"/>
        <v>46500</v>
      </c>
      <c r="AC71" s="10">
        <f t="shared" si="249"/>
        <v>46500</v>
      </c>
      <c r="AD71" s="10">
        <f t="shared" si="249"/>
        <v>46500</v>
      </c>
      <c r="AE71" s="10">
        <f t="shared" si="249"/>
        <v>46500</v>
      </c>
      <c r="AF71" s="10">
        <f t="shared" si="249"/>
        <v>46500</v>
      </c>
      <c r="AG71" s="10">
        <f t="shared" si="249"/>
        <v>46500</v>
      </c>
      <c r="AH71" s="10">
        <f t="shared" si="249"/>
        <v>49500</v>
      </c>
      <c r="AI71" s="10">
        <f t="shared" si="249"/>
        <v>49500</v>
      </c>
      <c r="AJ71" s="10">
        <f t="shared" si="249"/>
        <v>49500</v>
      </c>
      <c r="AK71" s="10">
        <f t="shared" si="249"/>
        <v>49500</v>
      </c>
      <c r="AL71" s="10">
        <f t="shared" si="249"/>
        <v>49500</v>
      </c>
      <c r="AM71" s="10">
        <f t="shared" si="249"/>
        <v>49500</v>
      </c>
      <c r="AN71" s="10">
        <f t="shared" si="249"/>
        <v>49500</v>
      </c>
      <c r="AO71" s="10">
        <f t="shared" si="249"/>
        <v>49500</v>
      </c>
      <c r="AP71" s="10">
        <f t="shared" si="249"/>
        <v>49500</v>
      </c>
      <c r="AQ71" s="10">
        <f t="shared" si="249"/>
        <v>49500</v>
      </c>
      <c r="AR71" s="10">
        <f t="shared" si="249"/>
        <v>49500</v>
      </c>
      <c r="AS71" s="10">
        <f t="shared" si="249"/>
        <v>49500</v>
      </c>
      <c r="AT71" s="10">
        <f t="shared" si="249"/>
        <v>49500</v>
      </c>
      <c r="AU71" s="10">
        <f t="shared" si="249"/>
        <v>49500</v>
      </c>
      <c r="AV71" s="10">
        <f t="shared" si="249"/>
        <v>49500</v>
      </c>
      <c r="AW71" s="10">
        <f t="shared" si="249"/>
        <v>49500</v>
      </c>
      <c r="AX71" s="10">
        <f t="shared" si="249"/>
        <v>49500</v>
      </c>
      <c r="AY71" s="10">
        <f t="shared" si="249"/>
        <v>49500</v>
      </c>
      <c r="AZ71" s="10">
        <f t="shared" si="249"/>
        <v>49500</v>
      </c>
      <c r="BA71" s="10">
        <f t="shared" si="249"/>
        <v>49500</v>
      </c>
      <c r="BB71" s="10">
        <f t="shared" si="249"/>
        <v>49500</v>
      </c>
      <c r="BC71" s="10">
        <f t="shared" si="249"/>
        <v>49500</v>
      </c>
      <c r="BD71" s="10">
        <f t="shared" si="249"/>
        <v>49500</v>
      </c>
      <c r="BE71" s="10">
        <f t="shared" si="249"/>
        <v>49500</v>
      </c>
      <c r="BF71" s="10">
        <f t="shared" si="249"/>
        <v>49500</v>
      </c>
      <c r="BG71" s="10">
        <f t="shared" si="249"/>
        <v>49500</v>
      </c>
      <c r="BH71" s="10">
        <f t="shared" si="249"/>
        <v>49500</v>
      </c>
      <c r="BI71" s="10">
        <f t="shared" si="249"/>
        <v>49500</v>
      </c>
      <c r="BJ71" s="10">
        <f t="shared" si="249"/>
        <v>49500</v>
      </c>
      <c r="BK71" s="10">
        <f t="shared" si="249"/>
        <v>49500</v>
      </c>
      <c r="BL71" s="10">
        <f t="shared" si="249"/>
        <v>49500</v>
      </c>
      <c r="BM71" s="10">
        <f t="shared" si="249"/>
        <v>49500</v>
      </c>
      <c r="BN71" s="10">
        <f t="shared" si="249"/>
        <v>49500</v>
      </c>
      <c r="BO71" s="10">
        <f t="shared" si="249"/>
        <v>49500</v>
      </c>
      <c r="BP71" s="10">
        <f t="shared" si="249"/>
        <v>49500</v>
      </c>
      <c r="BQ71" s="10">
        <f t="shared" si="249"/>
        <v>49500</v>
      </c>
      <c r="BR71" s="10">
        <f t="shared" si="249"/>
        <v>49500</v>
      </c>
      <c r="BS71" s="10">
        <f t="shared" si="249"/>
        <v>49500</v>
      </c>
      <c r="BT71" s="10">
        <f t="shared" si="249"/>
        <v>49500</v>
      </c>
      <c r="BU71" s="10">
        <f t="shared" si="249"/>
        <v>49500</v>
      </c>
      <c r="BV71" s="10">
        <f t="shared" ref="BV71:DJ71" si="250" xml:space="preserve"> BU74</f>
        <v>49500</v>
      </c>
      <c r="BW71" s="10">
        <f t="shared" si="250"/>
        <v>49500</v>
      </c>
      <c r="BX71" s="10">
        <f t="shared" si="250"/>
        <v>49500</v>
      </c>
      <c r="BY71" s="10">
        <f t="shared" si="250"/>
        <v>49500</v>
      </c>
      <c r="BZ71" s="10">
        <f t="shared" si="250"/>
        <v>49500</v>
      </c>
      <c r="CA71" s="10">
        <f t="shared" si="250"/>
        <v>49500</v>
      </c>
      <c r="CB71" s="10">
        <f t="shared" si="250"/>
        <v>49500</v>
      </c>
      <c r="CC71" s="10">
        <f t="shared" si="250"/>
        <v>49500</v>
      </c>
      <c r="CD71" s="10">
        <f t="shared" si="250"/>
        <v>49500</v>
      </c>
      <c r="CE71" s="10">
        <f t="shared" si="250"/>
        <v>49500</v>
      </c>
      <c r="CF71" s="10">
        <f t="shared" si="250"/>
        <v>49500</v>
      </c>
      <c r="CG71" s="10">
        <f t="shared" si="250"/>
        <v>49500</v>
      </c>
      <c r="CH71" s="10">
        <f t="shared" si="250"/>
        <v>49500</v>
      </c>
      <c r="CI71" s="10">
        <f t="shared" si="250"/>
        <v>49500</v>
      </c>
      <c r="CJ71" s="10">
        <f t="shared" si="250"/>
        <v>49500</v>
      </c>
      <c r="CK71" s="10">
        <f t="shared" si="250"/>
        <v>49500</v>
      </c>
      <c r="CL71" s="10">
        <f t="shared" si="250"/>
        <v>49500</v>
      </c>
      <c r="CM71" s="10">
        <f t="shared" si="250"/>
        <v>49500</v>
      </c>
      <c r="CN71" s="10">
        <f t="shared" si="250"/>
        <v>49500</v>
      </c>
      <c r="CO71" s="10">
        <f t="shared" si="250"/>
        <v>49500</v>
      </c>
      <c r="CP71" s="10">
        <f t="shared" si="250"/>
        <v>49500</v>
      </c>
      <c r="CQ71" s="10">
        <f t="shared" si="250"/>
        <v>49500</v>
      </c>
      <c r="CR71" s="10">
        <f t="shared" si="250"/>
        <v>49500</v>
      </c>
      <c r="CS71" s="10">
        <f t="shared" si="250"/>
        <v>49500</v>
      </c>
      <c r="CT71" s="10">
        <f t="shared" si="250"/>
        <v>49500</v>
      </c>
      <c r="CU71" s="10">
        <f t="shared" si="250"/>
        <v>49500</v>
      </c>
      <c r="CV71" s="10">
        <f t="shared" si="250"/>
        <v>49500</v>
      </c>
      <c r="CW71" s="10">
        <f t="shared" si="250"/>
        <v>49500</v>
      </c>
      <c r="CX71" s="10">
        <f t="shared" si="250"/>
        <v>49500</v>
      </c>
      <c r="CY71" s="10">
        <f t="shared" si="250"/>
        <v>49500</v>
      </c>
      <c r="CZ71" s="10">
        <f t="shared" si="250"/>
        <v>49500</v>
      </c>
      <c r="DA71" s="10">
        <f t="shared" si="250"/>
        <v>49500</v>
      </c>
      <c r="DB71" s="10">
        <f t="shared" si="250"/>
        <v>49500</v>
      </c>
      <c r="DC71" s="10">
        <f t="shared" si="250"/>
        <v>49500</v>
      </c>
      <c r="DD71" s="10">
        <f t="shared" si="250"/>
        <v>49500</v>
      </c>
      <c r="DE71" s="10">
        <f t="shared" si="250"/>
        <v>49500</v>
      </c>
      <c r="DF71" s="10">
        <f t="shared" si="250"/>
        <v>49500</v>
      </c>
      <c r="DG71" s="10">
        <f t="shared" si="250"/>
        <v>49500</v>
      </c>
      <c r="DH71" s="10">
        <f t="shared" si="250"/>
        <v>0</v>
      </c>
      <c r="DI71" s="10">
        <f t="shared" si="250"/>
        <v>0</v>
      </c>
      <c r="DJ71" s="10">
        <f t="shared" si="250"/>
        <v>0</v>
      </c>
    </row>
    <row r="72" spans="1:114" ht="14.4" x14ac:dyDescent="0.25">
      <c r="A72" s="7"/>
      <c r="B72" s="7"/>
      <c r="C72" s="8"/>
      <c r="D72" s="9" t="s">
        <v>74</v>
      </c>
      <c r="E72" s="380" t="str">
        <f t="shared" ref="E72:AJ72" si="251" xml:space="preserve"> E$37</f>
        <v>hanger finance share capital addition</v>
      </c>
      <c r="F72" s="380">
        <f t="shared" si="251"/>
        <v>0</v>
      </c>
      <c r="G72" s="380" t="str">
        <f t="shared" si="251"/>
        <v>$ 000s</v>
      </c>
      <c r="H72" s="380">
        <f t="shared" si="251"/>
        <v>3000</v>
      </c>
      <c r="I72" s="380">
        <f t="shared" si="251"/>
        <v>0</v>
      </c>
      <c r="J72" s="380">
        <f t="shared" si="251"/>
        <v>0</v>
      </c>
      <c r="K72" s="380">
        <f t="shared" si="251"/>
        <v>0</v>
      </c>
      <c r="L72" s="380">
        <f t="shared" si="251"/>
        <v>0</v>
      </c>
      <c r="M72" s="380">
        <f t="shared" si="251"/>
        <v>0</v>
      </c>
      <c r="N72" s="380">
        <f t="shared" si="251"/>
        <v>0</v>
      </c>
      <c r="O72" s="380">
        <f t="shared" si="251"/>
        <v>0</v>
      </c>
      <c r="P72" s="380">
        <f t="shared" si="251"/>
        <v>0</v>
      </c>
      <c r="Q72" s="380">
        <f t="shared" si="251"/>
        <v>0</v>
      </c>
      <c r="R72" s="380">
        <f t="shared" si="251"/>
        <v>0</v>
      </c>
      <c r="S72" s="380">
        <f t="shared" si="251"/>
        <v>0</v>
      </c>
      <c r="T72" s="380">
        <f t="shared" si="251"/>
        <v>0</v>
      </c>
      <c r="U72" s="380">
        <f t="shared" si="251"/>
        <v>0</v>
      </c>
      <c r="V72" s="380">
        <f t="shared" si="251"/>
        <v>0</v>
      </c>
      <c r="W72" s="380">
        <f t="shared" si="251"/>
        <v>0</v>
      </c>
      <c r="X72" s="380">
        <f t="shared" si="251"/>
        <v>0</v>
      </c>
      <c r="Y72" s="380">
        <f t="shared" si="251"/>
        <v>0</v>
      </c>
      <c r="Z72" s="380">
        <f t="shared" si="251"/>
        <v>0</v>
      </c>
      <c r="AA72" s="380">
        <f t="shared" si="251"/>
        <v>0</v>
      </c>
      <c r="AB72" s="380">
        <f t="shared" si="251"/>
        <v>0</v>
      </c>
      <c r="AC72" s="380">
        <f t="shared" si="251"/>
        <v>0</v>
      </c>
      <c r="AD72" s="380">
        <f t="shared" si="251"/>
        <v>0</v>
      </c>
      <c r="AE72" s="380">
        <f t="shared" si="251"/>
        <v>0</v>
      </c>
      <c r="AF72" s="380">
        <f t="shared" si="251"/>
        <v>0</v>
      </c>
      <c r="AG72" s="380">
        <f t="shared" si="251"/>
        <v>3000</v>
      </c>
      <c r="AH72" s="380">
        <f t="shared" si="251"/>
        <v>0</v>
      </c>
      <c r="AI72" s="380">
        <f t="shared" si="251"/>
        <v>0</v>
      </c>
      <c r="AJ72" s="380">
        <f t="shared" si="251"/>
        <v>0</v>
      </c>
      <c r="AK72" s="380">
        <f t="shared" ref="AK72:BP72" si="252" xml:space="preserve"> AK$37</f>
        <v>0</v>
      </c>
      <c r="AL72" s="380">
        <f t="shared" si="252"/>
        <v>0</v>
      </c>
      <c r="AM72" s="380">
        <f t="shared" si="252"/>
        <v>0</v>
      </c>
      <c r="AN72" s="380">
        <f t="shared" si="252"/>
        <v>0</v>
      </c>
      <c r="AO72" s="380">
        <f t="shared" si="252"/>
        <v>0</v>
      </c>
      <c r="AP72" s="380">
        <f t="shared" si="252"/>
        <v>0</v>
      </c>
      <c r="AQ72" s="380">
        <f t="shared" si="252"/>
        <v>0</v>
      </c>
      <c r="AR72" s="380">
        <f t="shared" si="252"/>
        <v>0</v>
      </c>
      <c r="AS72" s="380">
        <f t="shared" si="252"/>
        <v>0</v>
      </c>
      <c r="AT72" s="380">
        <f t="shared" si="252"/>
        <v>0</v>
      </c>
      <c r="AU72" s="380">
        <f t="shared" si="252"/>
        <v>0</v>
      </c>
      <c r="AV72" s="380">
        <f t="shared" si="252"/>
        <v>0</v>
      </c>
      <c r="AW72" s="380">
        <f t="shared" si="252"/>
        <v>0</v>
      </c>
      <c r="AX72" s="380">
        <f t="shared" si="252"/>
        <v>0</v>
      </c>
      <c r="AY72" s="380">
        <f t="shared" si="252"/>
        <v>0</v>
      </c>
      <c r="AZ72" s="380">
        <f t="shared" si="252"/>
        <v>0</v>
      </c>
      <c r="BA72" s="380">
        <f t="shared" si="252"/>
        <v>0</v>
      </c>
      <c r="BB72" s="380">
        <f t="shared" si="252"/>
        <v>0</v>
      </c>
      <c r="BC72" s="380">
        <f t="shared" si="252"/>
        <v>0</v>
      </c>
      <c r="BD72" s="380">
        <f t="shared" si="252"/>
        <v>0</v>
      </c>
      <c r="BE72" s="380">
        <f t="shared" si="252"/>
        <v>0</v>
      </c>
      <c r="BF72" s="380">
        <f t="shared" si="252"/>
        <v>0</v>
      </c>
      <c r="BG72" s="380">
        <f t="shared" si="252"/>
        <v>0</v>
      </c>
      <c r="BH72" s="380">
        <f t="shared" si="252"/>
        <v>0</v>
      </c>
      <c r="BI72" s="380">
        <f t="shared" si="252"/>
        <v>0</v>
      </c>
      <c r="BJ72" s="380">
        <f t="shared" si="252"/>
        <v>0</v>
      </c>
      <c r="BK72" s="380">
        <f t="shared" si="252"/>
        <v>0</v>
      </c>
      <c r="BL72" s="380">
        <f t="shared" si="252"/>
        <v>0</v>
      </c>
      <c r="BM72" s="380">
        <f t="shared" si="252"/>
        <v>0</v>
      </c>
      <c r="BN72" s="380">
        <f t="shared" si="252"/>
        <v>0</v>
      </c>
      <c r="BO72" s="380">
        <f t="shared" si="252"/>
        <v>0</v>
      </c>
      <c r="BP72" s="380">
        <f t="shared" si="252"/>
        <v>0</v>
      </c>
      <c r="BQ72" s="380">
        <f t="shared" ref="BQ72:CV72" si="253" xml:space="preserve"> BQ$37</f>
        <v>0</v>
      </c>
      <c r="BR72" s="380">
        <f t="shared" si="253"/>
        <v>0</v>
      </c>
      <c r="BS72" s="380">
        <f t="shared" si="253"/>
        <v>0</v>
      </c>
      <c r="BT72" s="380">
        <f t="shared" si="253"/>
        <v>0</v>
      </c>
      <c r="BU72" s="380">
        <f t="shared" si="253"/>
        <v>0</v>
      </c>
      <c r="BV72" s="380">
        <f t="shared" si="253"/>
        <v>0</v>
      </c>
      <c r="BW72" s="380">
        <f t="shared" si="253"/>
        <v>0</v>
      </c>
      <c r="BX72" s="380">
        <f t="shared" si="253"/>
        <v>0</v>
      </c>
      <c r="BY72" s="380">
        <f t="shared" si="253"/>
        <v>0</v>
      </c>
      <c r="BZ72" s="380">
        <f t="shared" si="253"/>
        <v>0</v>
      </c>
      <c r="CA72" s="380">
        <f t="shared" si="253"/>
        <v>0</v>
      </c>
      <c r="CB72" s="380">
        <f t="shared" si="253"/>
        <v>0</v>
      </c>
      <c r="CC72" s="380">
        <f t="shared" si="253"/>
        <v>0</v>
      </c>
      <c r="CD72" s="380">
        <f t="shared" si="253"/>
        <v>0</v>
      </c>
      <c r="CE72" s="380">
        <f t="shared" si="253"/>
        <v>0</v>
      </c>
      <c r="CF72" s="380">
        <f t="shared" si="253"/>
        <v>0</v>
      </c>
      <c r="CG72" s="380">
        <f t="shared" si="253"/>
        <v>0</v>
      </c>
      <c r="CH72" s="380">
        <f t="shared" si="253"/>
        <v>0</v>
      </c>
      <c r="CI72" s="380">
        <f t="shared" si="253"/>
        <v>0</v>
      </c>
      <c r="CJ72" s="380">
        <f t="shared" si="253"/>
        <v>0</v>
      </c>
      <c r="CK72" s="380">
        <f t="shared" si="253"/>
        <v>0</v>
      </c>
      <c r="CL72" s="380">
        <f t="shared" si="253"/>
        <v>0</v>
      </c>
      <c r="CM72" s="380">
        <f t="shared" si="253"/>
        <v>0</v>
      </c>
      <c r="CN72" s="380">
        <f t="shared" si="253"/>
        <v>0</v>
      </c>
      <c r="CO72" s="380">
        <f t="shared" si="253"/>
        <v>0</v>
      </c>
      <c r="CP72" s="380">
        <f t="shared" si="253"/>
        <v>0</v>
      </c>
      <c r="CQ72" s="380">
        <f t="shared" si="253"/>
        <v>0</v>
      </c>
      <c r="CR72" s="380">
        <f t="shared" si="253"/>
        <v>0</v>
      </c>
      <c r="CS72" s="380">
        <f t="shared" si="253"/>
        <v>0</v>
      </c>
      <c r="CT72" s="380">
        <f t="shared" si="253"/>
        <v>0</v>
      </c>
      <c r="CU72" s="380">
        <f t="shared" si="253"/>
        <v>0</v>
      </c>
      <c r="CV72" s="380">
        <f t="shared" si="253"/>
        <v>0</v>
      </c>
      <c r="CW72" s="380">
        <f t="shared" ref="CW72:DJ72" si="254" xml:space="preserve"> CW$37</f>
        <v>0</v>
      </c>
      <c r="CX72" s="380">
        <f t="shared" si="254"/>
        <v>0</v>
      </c>
      <c r="CY72" s="380">
        <f t="shared" si="254"/>
        <v>0</v>
      </c>
      <c r="CZ72" s="380">
        <f t="shared" si="254"/>
        <v>0</v>
      </c>
      <c r="DA72" s="380">
        <f t="shared" si="254"/>
        <v>0</v>
      </c>
      <c r="DB72" s="380">
        <f t="shared" si="254"/>
        <v>0</v>
      </c>
      <c r="DC72" s="380">
        <f t="shared" si="254"/>
        <v>0</v>
      </c>
      <c r="DD72" s="380">
        <f t="shared" si="254"/>
        <v>0</v>
      </c>
      <c r="DE72" s="380">
        <f t="shared" si="254"/>
        <v>0</v>
      </c>
      <c r="DF72" s="380">
        <f t="shared" si="254"/>
        <v>0</v>
      </c>
      <c r="DG72" s="380">
        <f t="shared" si="254"/>
        <v>0</v>
      </c>
      <c r="DH72" s="380">
        <f t="shared" si="254"/>
        <v>0</v>
      </c>
      <c r="DI72" s="380">
        <f t="shared" si="254"/>
        <v>0</v>
      </c>
      <c r="DJ72" s="380">
        <f t="shared" si="254"/>
        <v>0</v>
      </c>
    </row>
    <row r="73" spans="1:114" ht="14.4" x14ac:dyDescent="0.25">
      <c r="A73" s="7"/>
      <c r="B73" s="7"/>
      <c r="C73" s="8"/>
      <c r="D73" s="9" t="s">
        <v>52</v>
      </c>
      <c r="E73" s="380" t="str">
        <f t="shared" ref="E73:AJ73" si="255" xml:space="preserve"> E$64</f>
        <v>Share Capital redemption at liquidation pos</v>
      </c>
      <c r="F73" s="380">
        <f t="shared" si="255"/>
        <v>0</v>
      </c>
      <c r="G73" s="380" t="str">
        <f t="shared" si="255"/>
        <v>$ 000s</v>
      </c>
      <c r="H73" s="380">
        <f t="shared" si="255"/>
        <v>0</v>
      </c>
      <c r="I73" s="380">
        <f t="shared" si="255"/>
        <v>0</v>
      </c>
      <c r="J73" s="380">
        <f t="shared" si="255"/>
        <v>0</v>
      </c>
      <c r="K73" s="380">
        <f t="shared" si="255"/>
        <v>0</v>
      </c>
      <c r="L73" s="380">
        <f t="shared" si="255"/>
        <v>0</v>
      </c>
      <c r="M73" s="380">
        <f t="shared" si="255"/>
        <v>0</v>
      </c>
      <c r="N73" s="380">
        <f t="shared" si="255"/>
        <v>0</v>
      </c>
      <c r="O73" s="380">
        <f t="shared" si="255"/>
        <v>0</v>
      </c>
      <c r="P73" s="380">
        <f t="shared" si="255"/>
        <v>0</v>
      </c>
      <c r="Q73" s="380">
        <f t="shared" si="255"/>
        <v>0</v>
      </c>
      <c r="R73" s="380">
        <f t="shared" si="255"/>
        <v>0</v>
      </c>
      <c r="S73" s="380">
        <f t="shared" si="255"/>
        <v>0</v>
      </c>
      <c r="T73" s="380">
        <f t="shared" si="255"/>
        <v>0</v>
      </c>
      <c r="U73" s="380">
        <f t="shared" si="255"/>
        <v>0</v>
      </c>
      <c r="V73" s="380">
        <f t="shared" si="255"/>
        <v>0</v>
      </c>
      <c r="W73" s="380">
        <f t="shared" si="255"/>
        <v>0</v>
      </c>
      <c r="X73" s="380">
        <f t="shared" si="255"/>
        <v>0</v>
      </c>
      <c r="Y73" s="380">
        <f t="shared" si="255"/>
        <v>0</v>
      </c>
      <c r="Z73" s="380">
        <f t="shared" si="255"/>
        <v>0</v>
      </c>
      <c r="AA73" s="380">
        <f t="shared" si="255"/>
        <v>0</v>
      </c>
      <c r="AB73" s="380">
        <f t="shared" si="255"/>
        <v>0</v>
      </c>
      <c r="AC73" s="380">
        <f t="shared" si="255"/>
        <v>0</v>
      </c>
      <c r="AD73" s="380">
        <f t="shared" si="255"/>
        <v>0</v>
      </c>
      <c r="AE73" s="380">
        <f t="shared" si="255"/>
        <v>0</v>
      </c>
      <c r="AF73" s="380">
        <f t="shared" si="255"/>
        <v>0</v>
      </c>
      <c r="AG73" s="380">
        <f t="shared" si="255"/>
        <v>0</v>
      </c>
      <c r="AH73" s="380">
        <f t="shared" si="255"/>
        <v>0</v>
      </c>
      <c r="AI73" s="380">
        <f t="shared" si="255"/>
        <v>0</v>
      </c>
      <c r="AJ73" s="380">
        <f t="shared" si="255"/>
        <v>0</v>
      </c>
      <c r="AK73" s="380">
        <f t="shared" ref="AK73:BP73" si="256" xml:space="preserve"> AK$64</f>
        <v>0</v>
      </c>
      <c r="AL73" s="380">
        <f t="shared" si="256"/>
        <v>0</v>
      </c>
      <c r="AM73" s="380">
        <f t="shared" si="256"/>
        <v>0</v>
      </c>
      <c r="AN73" s="380">
        <f t="shared" si="256"/>
        <v>0</v>
      </c>
      <c r="AO73" s="380">
        <f t="shared" si="256"/>
        <v>0</v>
      </c>
      <c r="AP73" s="380">
        <f t="shared" si="256"/>
        <v>0</v>
      </c>
      <c r="AQ73" s="380">
        <f t="shared" si="256"/>
        <v>0</v>
      </c>
      <c r="AR73" s="380">
        <f t="shared" si="256"/>
        <v>0</v>
      </c>
      <c r="AS73" s="380">
        <f t="shared" si="256"/>
        <v>0</v>
      </c>
      <c r="AT73" s="380">
        <f t="shared" si="256"/>
        <v>0</v>
      </c>
      <c r="AU73" s="380">
        <f t="shared" si="256"/>
        <v>0</v>
      </c>
      <c r="AV73" s="380">
        <f t="shared" si="256"/>
        <v>0</v>
      </c>
      <c r="AW73" s="380">
        <f t="shared" si="256"/>
        <v>0</v>
      </c>
      <c r="AX73" s="380">
        <f t="shared" si="256"/>
        <v>0</v>
      </c>
      <c r="AY73" s="380">
        <f t="shared" si="256"/>
        <v>0</v>
      </c>
      <c r="AZ73" s="380">
        <f t="shared" si="256"/>
        <v>0</v>
      </c>
      <c r="BA73" s="380">
        <f t="shared" si="256"/>
        <v>0</v>
      </c>
      <c r="BB73" s="380">
        <f t="shared" si="256"/>
        <v>0</v>
      </c>
      <c r="BC73" s="380">
        <f t="shared" si="256"/>
        <v>0</v>
      </c>
      <c r="BD73" s="380">
        <f t="shared" si="256"/>
        <v>0</v>
      </c>
      <c r="BE73" s="380">
        <f t="shared" si="256"/>
        <v>0</v>
      </c>
      <c r="BF73" s="380">
        <f t="shared" si="256"/>
        <v>0</v>
      </c>
      <c r="BG73" s="380">
        <f t="shared" si="256"/>
        <v>0</v>
      </c>
      <c r="BH73" s="380">
        <f t="shared" si="256"/>
        <v>0</v>
      </c>
      <c r="BI73" s="380">
        <f t="shared" si="256"/>
        <v>0</v>
      </c>
      <c r="BJ73" s="380">
        <f t="shared" si="256"/>
        <v>0</v>
      </c>
      <c r="BK73" s="380">
        <f t="shared" si="256"/>
        <v>0</v>
      </c>
      <c r="BL73" s="380">
        <f t="shared" si="256"/>
        <v>0</v>
      </c>
      <c r="BM73" s="380">
        <f t="shared" si="256"/>
        <v>0</v>
      </c>
      <c r="BN73" s="380">
        <f t="shared" si="256"/>
        <v>0</v>
      </c>
      <c r="BO73" s="380">
        <f t="shared" si="256"/>
        <v>0</v>
      </c>
      <c r="BP73" s="380">
        <f t="shared" si="256"/>
        <v>0</v>
      </c>
      <c r="BQ73" s="380">
        <f t="shared" ref="BQ73:CV73" si="257" xml:space="preserve"> BQ$64</f>
        <v>0</v>
      </c>
      <c r="BR73" s="380">
        <f t="shared" si="257"/>
        <v>0</v>
      </c>
      <c r="BS73" s="380">
        <f t="shared" si="257"/>
        <v>0</v>
      </c>
      <c r="BT73" s="380">
        <f t="shared" si="257"/>
        <v>0</v>
      </c>
      <c r="BU73" s="380">
        <f t="shared" si="257"/>
        <v>0</v>
      </c>
      <c r="BV73" s="380">
        <f t="shared" si="257"/>
        <v>0</v>
      </c>
      <c r="BW73" s="380">
        <f t="shared" si="257"/>
        <v>0</v>
      </c>
      <c r="BX73" s="380">
        <f t="shared" si="257"/>
        <v>0</v>
      </c>
      <c r="BY73" s="380">
        <f t="shared" si="257"/>
        <v>0</v>
      </c>
      <c r="BZ73" s="380">
        <f t="shared" si="257"/>
        <v>0</v>
      </c>
      <c r="CA73" s="380">
        <f t="shared" si="257"/>
        <v>0</v>
      </c>
      <c r="CB73" s="380">
        <f t="shared" si="257"/>
        <v>0</v>
      </c>
      <c r="CC73" s="380">
        <f t="shared" si="257"/>
        <v>0</v>
      </c>
      <c r="CD73" s="380">
        <f t="shared" si="257"/>
        <v>0</v>
      </c>
      <c r="CE73" s="380">
        <f t="shared" si="257"/>
        <v>0</v>
      </c>
      <c r="CF73" s="380">
        <f t="shared" si="257"/>
        <v>0</v>
      </c>
      <c r="CG73" s="380">
        <f t="shared" si="257"/>
        <v>0</v>
      </c>
      <c r="CH73" s="380">
        <f t="shared" si="257"/>
        <v>0</v>
      </c>
      <c r="CI73" s="380">
        <f t="shared" si="257"/>
        <v>0</v>
      </c>
      <c r="CJ73" s="380">
        <f t="shared" si="257"/>
        <v>0</v>
      </c>
      <c r="CK73" s="380">
        <f t="shared" si="257"/>
        <v>0</v>
      </c>
      <c r="CL73" s="380">
        <f t="shared" si="257"/>
        <v>0</v>
      </c>
      <c r="CM73" s="380">
        <f t="shared" si="257"/>
        <v>0</v>
      </c>
      <c r="CN73" s="380">
        <f t="shared" si="257"/>
        <v>0</v>
      </c>
      <c r="CO73" s="380">
        <f t="shared" si="257"/>
        <v>0</v>
      </c>
      <c r="CP73" s="380">
        <f t="shared" si="257"/>
        <v>0</v>
      </c>
      <c r="CQ73" s="380">
        <f t="shared" si="257"/>
        <v>0</v>
      </c>
      <c r="CR73" s="380">
        <f t="shared" si="257"/>
        <v>0</v>
      </c>
      <c r="CS73" s="380">
        <f t="shared" si="257"/>
        <v>0</v>
      </c>
      <c r="CT73" s="380">
        <f t="shared" si="257"/>
        <v>0</v>
      </c>
      <c r="CU73" s="380">
        <f t="shared" si="257"/>
        <v>0</v>
      </c>
      <c r="CV73" s="380">
        <f t="shared" si="257"/>
        <v>0</v>
      </c>
      <c r="CW73" s="380">
        <f t="shared" ref="CW73:DJ73" si="258" xml:space="preserve"> CW$64</f>
        <v>0</v>
      </c>
      <c r="CX73" s="380">
        <f t="shared" si="258"/>
        <v>0</v>
      </c>
      <c r="CY73" s="380">
        <f t="shared" si="258"/>
        <v>0</v>
      </c>
      <c r="CZ73" s="380">
        <f t="shared" si="258"/>
        <v>0</v>
      </c>
      <c r="DA73" s="380">
        <f t="shared" si="258"/>
        <v>0</v>
      </c>
      <c r="DB73" s="380">
        <f t="shared" si="258"/>
        <v>0</v>
      </c>
      <c r="DC73" s="380">
        <f t="shared" si="258"/>
        <v>0</v>
      </c>
      <c r="DD73" s="380">
        <f t="shared" si="258"/>
        <v>0</v>
      </c>
      <c r="DE73" s="380">
        <f t="shared" si="258"/>
        <v>0</v>
      </c>
      <c r="DF73" s="380">
        <f t="shared" si="258"/>
        <v>0</v>
      </c>
      <c r="DG73" s="380">
        <f t="shared" si="258"/>
        <v>49500</v>
      </c>
      <c r="DH73" s="380">
        <f t="shared" si="258"/>
        <v>0</v>
      </c>
      <c r="DI73" s="380">
        <f t="shared" si="258"/>
        <v>0</v>
      </c>
      <c r="DJ73" s="380">
        <f t="shared" si="258"/>
        <v>0</v>
      </c>
    </row>
    <row r="74" spans="1:114" s="278" customFormat="1" ht="14.4" x14ac:dyDescent="0.25">
      <c r="A74" s="364"/>
      <c r="B74" s="364"/>
      <c r="C74" s="365"/>
      <c r="D74" s="366"/>
      <c r="E74" s="366" t="s">
        <v>313</v>
      </c>
      <c r="F74" s="366"/>
      <c r="G74" s="367" t="s">
        <v>57</v>
      </c>
      <c r="H74" s="366"/>
      <c r="I74" s="366"/>
      <c r="J74" s="366">
        <f xml:space="preserve"> IF(J69 = 1, $F68, J71 + J72 - J73)</f>
        <v>0</v>
      </c>
      <c r="K74" s="366">
        <f t="shared" ref="K74:BV74" si="259" xml:space="preserve"> IF(K69 = 1, $F68, K71 + K72 - K73)</f>
        <v>46500</v>
      </c>
      <c r="L74" s="366">
        <f t="shared" si="259"/>
        <v>46500</v>
      </c>
      <c r="M74" s="366">
        <f t="shared" si="259"/>
        <v>46500</v>
      </c>
      <c r="N74" s="366">
        <f t="shared" si="259"/>
        <v>46500</v>
      </c>
      <c r="O74" s="366">
        <f t="shared" si="259"/>
        <v>46500</v>
      </c>
      <c r="P74" s="366">
        <f t="shared" si="259"/>
        <v>46500</v>
      </c>
      <c r="Q74" s="366">
        <f t="shared" si="259"/>
        <v>46500</v>
      </c>
      <c r="R74" s="366">
        <f t="shared" si="259"/>
        <v>46500</v>
      </c>
      <c r="S74" s="366">
        <f t="shared" si="259"/>
        <v>46500</v>
      </c>
      <c r="T74" s="366">
        <f t="shared" si="259"/>
        <v>46500</v>
      </c>
      <c r="U74" s="366">
        <f t="shared" si="259"/>
        <v>46500</v>
      </c>
      <c r="V74" s="366">
        <f t="shared" si="259"/>
        <v>46500</v>
      </c>
      <c r="W74" s="366">
        <f t="shared" si="259"/>
        <v>46500</v>
      </c>
      <c r="X74" s="366">
        <f t="shared" si="259"/>
        <v>46500</v>
      </c>
      <c r="Y74" s="366">
        <f t="shared" si="259"/>
        <v>46500</v>
      </c>
      <c r="Z74" s="366">
        <f t="shared" si="259"/>
        <v>46500</v>
      </c>
      <c r="AA74" s="366">
        <f t="shared" si="259"/>
        <v>46500</v>
      </c>
      <c r="AB74" s="366">
        <f t="shared" si="259"/>
        <v>46500</v>
      </c>
      <c r="AC74" s="366">
        <f t="shared" si="259"/>
        <v>46500</v>
      </c>
      <c r="AD74" s="366">
        <f t="shared" si="259"/>
        <v>46500</v>
      </c>
      <c r="AE74" s="366">
        <f t="shared" si="259"/>
        <v>46500</v>
      </c>
      <c r="AF74" s="366">
        <f t="shared" si="259"/>
        <v>46500</v>
      </c>
      <c r="AG74" s="366">
        <f t="shared" si="259"/>
        <v>49500</v>
      </c>
      <c r="AH74" s="366">
        <f t="shared" si="259"/>
        <v>49500</v>
      </c>
      <c r="AI74" s="366">
        <f t="shared" si="259"/>
        <v>49500</v>
      </c>
      <c r="AJ74" s="366">
        <f t="shared" si="259"/>
        <v>49500</v>
      </c>
      <c r="AK74" s="366">
        <f t="shared" si="259"/>
        <v>49500</v>
      </c>
      <c r="AL74" s="366">
        <f t="shared" si="259"/>
        <v>49500</v>
      </c>
      <c r="AM74" s="366">
        <f t="shared" si="259"/>
        <v>49500</v>
      </c>
      <c r="AN74" s="366">
        <f t="shared" si="259"/>
        <v>49500</v>
      </c>
      <c r="AO74" s="366">
        <f t="shared" si="259"/>
        <v>49500</v>
      </c>
      <c r="AP74" s="366">
        <f t="shared" si="259"/>
        <v>49500</v>
      </c>
      <c r="AQ74" s="366">
        <f t="shared" si="259"/>
        <v>49500</v>
      </c>
      <c r="AR74" s="366">
        <f t="shared" si="259"/>
        <v>49500</v>
      </c>
      <c r="AS74" s="366">
        <f t="shared" si="259"/>
        <v>49500</v>
      </c>
      <c r="AT74" s="366">
        <f t="shared" si="259"/>
        <v>49500</v>
      </c>
      <c r="AU74" s="366">
        <f t="shared" si="259"/>
        <v>49500</v>
      </c>
      <c r="AV74" s="366">
        <f t="shared" si="259"/>
        <v>49500</v>
      </c>
      <c r="AW74" s="366">
        <f t="shared" si="259"/>
        <v>49500</v>
      </c>
      <c r="AX74" s="366">
        <f t="shared" si="259"/>
        <v>49500</v>
      </c>
      <c r="AY74" s="366">
        <f t="shared" si="259"/>
        <v>49500</v>
      </c>
      <c r="AZ74" s="366">
        <f t="shared" si="259"/>
        <v>49500</v>
      </c>
      <c r="BA74" s="366">
        <f t="shared" si="259"/>
        <v>49500</v>
      </c>
      <c r="BB74" s="366">
        <f t="shared" si="259"/>
        <v>49500</v>
      </c>
      <c r="BC74" s="366">
        <f t="shared" si="259"/>
        <v>49500</v>
      </c>
      <c r="BD74" s="366">
        <f t="shared" si="259"/>
        <v>49500</v>
      </c>
      <c r="BE74" s="366">
        <f t="shared" si="259"/>
        <v>49500</v>
      </c>
      <c r="BF74" s="366">
        <f t="shared" si="259"/>
        <v>49500</v>
      </c>
      <c r="BG74" s="366">
        <f t="shared" si="259"/>
        <v>49500</v>
      </c>
      <c r="BH74" s="366">
        <f t="shared" si="259"/>
        <v>49500</v>
      </c>
      <c r="BI74" s="366">
        <f t="shared" si="259"/>
        <v>49500</v>
      </c>
      <c r="BJ74" s="366">
        <f t="shared" si="259"/>
        <v>49500</v>
      </c>
      <c r="BK74" s="366">
        <f t="shared" si="259"/>
        <v>49500</v>
      </c>
      <c r="BL74" s="366">
        <f t="shared" si="259"/>
        <v>49500</v>
      </c>
      <c r="BM74" s="366">
        <f t="shared" si="259"/>
        <v>49500</v>
      </c>
      <c r="BN74" s="366">
        <f t="shared" si="259"/>
        <v>49500</v>
      </c>
      <c r="BO74" s="366">
        <f t="shared" si="259"/>
        <v>49500</v>
      </c>
      <c r="BP74" s="366">
        <f t="shared" si="259"/>
        <v>49500</v>
      </c>
      <c r="BQ74" s="366">
        <f t="shared" si="259"/>
        <v>49500</v>
      </c>
      <c r="BR74" s="366">
        <f t="shared" si="259"/>
        <v>49500</v>
      </c>
      <c r="BS74" s="366">
        <f t="shared" si="259"/>
        <v>49500</v>
      </c>
      <c r="BT74" s="366">
        <f t="shared" si="259"/>
        <v>49500</v>
      </c>
      <c r="BU74" s="366">
        <f t="shared" si="259"/>
        <v>49500</v>
      </c>
      <c r="BV74" s="366">
        <f t="shared" si="259"/>
        <v>49500</v>
      </c>
      <c r="BW74" s="366">
        <f t="shared" ref="BW74:ED74" si="260" xml:space="preserve"> IF(BW69 = 1, $F68, BW71 + BW72 - BW73)</f>
        <v>49500</v>
      </c>
      <c r="BX74" s="366">
        <f t="shared" si="260"/>
        <v>49500</v>
      </c>
      <c r="BY74" s="366">
        <f t="shared" si="260"/>
        <v>49500</v>
      </c>
      <c r="BZ74" s="366">
        <f t="shared" si="260"/>
        <v>49500</v>
      </c>
      <c r="CA74" s="366">
        <f t="shared" si="260"/>
        <v>49500</v>
      </c>
      <c r="CB74" s="366">
        <f t="shared" si="260"/>
        <v>49500</v>
      </c>
      <c r="CC74" s="366">
        <f t="shared" si="260"/>
        <v>49500</v>
      </c>
      <c r="CD74" s="366">
        <f t="shared" si="260"/>
        <v>49500</v>
      </c>
      <c r="CE74" s="366">
        <f t="shared" si="260"/>
        <v>49500</v>
      </c>
      <c r="CF74" s="366">
        <f t="shared" si="260"/>
        <v>49500</v>
      </c>
      <c r="CG74" s="366">
        <f t="shared" si="260"/>
        <v>49500</v>
      </c>
      <c r="CH74" s="366">
        <f t="shared" si="260"/>
        <v>49500</v>
      </c>
      <c r="CI74" s="366">
        <f t="shared" si="260"/>
        <v>49500</v>
      </c>
      <c r="CJ74" s="366">
        <f t="shared" si="260"/>
        <v>49500</v>
      </c>
      <c r="CK74" s="366">
        <f t="shared" si="260"/>
        <v>49500</v>
      </c>
      <c r="CL74" s="366">
        <f t="shared" si="260"/>
        <v>49500</v>
      </c>
      <c r="CM74" s="366">
        <f t="shared" si="260"/>
        <v>49500</v>
      </c>
      <c r="CN74" s="366">
        <f t="shared" si="260"/>
        <v>49500</v>
      </c>
      <c r="CO74" s="366">
        <f t="shared" si="260"/>
        <v>49500</v>
      </c>
      <c r="CP74" s="366">
        <f t="shared" si="260"/>
        <v>49500</v>
      </c>
      <c r="CQ74" s="366">
        <f t="shared" si="260"/>
        <v>49500</v>
      </c>
      <c r="CR74" s="366">
        <f t="shared" si="260"/>
        <v>49500</v>
      </c>
      <c r="CS74" s="366">
        <f t="shared" si="260"/>
        <v>49500</v>
      </c>
      <c r="CT74" s="366">
        <f t="shared" si="260"/>
        <v>49500</v>
      </c>
      <c r="CU74" s="366">
        <f t="shared" si="260"/>
        <v>49500</v>
      </c>
      <c r="CV74" s="366">
        <f t="shared" si="260"/>
        <v>49500</v>
      </c>
      <c r="CW74" s="366">
        <f t="shared" si="260"/>
        <v>49500</v>
      </c>
      <c r="CX74" s="366">
        <f t="shared" si="260"/>
        <v>49500</v>
      </c>
      <c r="CY74" s="366">
        <f t="shared" si="260"/>
        <v>49500</v>
      </c>
      <c r="CZ74" s="366">
        <f t="shared" si="260"/>
        <v>49500</v>
      </c>
      <c r="DA74" s="366">
        <f t="shared" si="260"/>
        <v>49500</v>
      </c>
      <c r="DB74" s="366">
        <f t="shared" si="260"/>
        <v>49500</v>
      </c>
      <c r="DC74" s="366">
        <f t="shared" si="260"/>
        <v>49500</v>
      </c>
      <c r="DD74" s="366">
        <f t="shared" si="260"/>
        <v>49500</v>
      </c>
      <c r="DE74" s="366">
        <f t="shared" si="260"/>
        <v>49500</v>
      </c>
      <c r="DF74" s="366">
        <f t="shared" si="260"/>
        <v>49500</v>
      </c>
      <c r="DG74" s="366">
        <f t="shared" si="260"/>
        <v>0</v>
      </c>
      <c r="DH74" s="366">
        <f t="shared" si="260"/>
        <v>0</v>
      </c>
      <c r="DI74" s="366">
        <f t="shared" si="260"/>
        <v>0</v>
      </c>
      <c r="DJ74" s="366">
        <f t="shared" si="260"/>
        <v>0</v>
      </c>
    </row>
    <row r="77" spans="1:114" x14ac:dyDescent="0.25">
      <c r="A77" s="2" t="s">
        <v>315</v>
      </c>
    </row>
    <row r="78" spans="1:114" x14ac:dyDescent="0.25">
      <c r="E78" s="349" t="str">
        <f t="shared" ref="E78:AJ78" si="261" xml:space="preserve"> E$12</f>
        <v>Retained earnings balance BEG</v>
      </c>
      <c r="F78" s="349">
        <f t="shared" si="261"/>
        <v>0</v>
      </c>
      <c r="G78" s="349" t="str">
        <f t="shared" si="261"/>
        <v>$000s</v>
      </c>
      <c r="H78" s="349">
        <f t="shared" si="261"/>
        <v>0</v>
      </c>
      <c r="I78" s="349">
        <f t="shared" si="261"/>
        <v>0</v>
      </c>
      <c r="J78" s="349">
        <f t="shared" si="261"/>
        <v>0</v>
      </c>
      <c r="K78" s="349">
        <f t="shared" si="261"/>
        <v>0</v>
      </c>
      <c r="L78" s="349">
        <f t="shared" si="261"/>
        <v>0</v>
      </c>
      <c r="M78" s="349">
        <f t="shared" si="261"/>
        <v>0</v>
      </c>
      <c r="N78" s="349">
        <f t="shared" si="261"/>
        <v>0</v>
      </c>
      <c r="O78" s="349">
        <f t="shared" si="261"/>
        <v>0</v>
      </c>
      <c r="P78" s="349">
        <f t="shared" si="261"/>
        <v>0</v>
      </c>
      <c r="Q78" s="349">
        <f t="shared" si="261"/>
        <v>0</v>
      </c>
      <c r="R78" s="349">
        <f t="shared" si="261"/>
        <v>0</v>
      </c>
      <c r="S78" s="349">
        <f t="shared" si="261"/>
        <v>0</v>
      </c>
      <c r="T78" s="349">
        <f t="shared" si="261"/>
        <v>0</v>
      </c>
      <c r="U78" s="349">
        <f t="shared" si="261"/>
        <v>0</v>
      </c>
      <c r="V78" s="349">
        <f t="shared" si="261"/>
        <v>0</v>
      </c>
      <c r="W78" s="349">
        <f t="shared" si="261"/>
        <v>0</v>
      </c>
      <c r="X78" s="349">
        <f t="shared" si="261"/>
        <v>0</v>
      </c>
      <c r="Y78" s="349">
        <f t="shared" si="261"/>
        <v>0</v>
      </c>
      <c r="Z78" s="349">
        <f t="shared" si="261"/>
        <v>0</v>
      </c>
      <c r="AA78" s="349">
        <f t="shared" si="261"/>
        <v>0</v>
      </c>
      <c r="AB78" s="349">
        <f t="shared" si="261"/>
        <v>0</v>
      </c>
      <c r="AC78" s="349">
        <f t="shared" si="261"/>
        <v>0</v>
      </c>
      <c r="AD78" s="349">
        <f t="shared" si="261"/>
        <v>0</v>
      </c>
      <c r="AE78" s="349">
        <f t="shared" si="261"/>
        <v>0</v>
      </c>
      <c r="AF78" s="349">
        <f t="shared" si="261"/>
        <v>0</v>
      </c>
      <c r="AG78" s="349">
        <f t="shared" si="261"/>
        <v>0</v>
      </c>
      <c r="AH78" s="349">
        <f t="shared" si="261"/>
        <v>0</v>
      </c>
      <c r="AI78" s="349">
        <f t="shared" si="261"/>
        <v>0</v>
      </c>
      <c r="AJ78" s="349">
        <f t="shared" si="261"/>
        <v>0</v>
      </c>
      <c r="AK78" s="349">
        <f t="shared" ref="AK78:BP78" si="262" xml:space="preserve"> AK$12</f>
        <v>0</v>
      </c>
      <c r="AL78" s="349">
        <f t="shared" si="262"/>
        <v>0</v>
      </c>
      <c r="AM78" s="349">
        <f t="shared" si="262"/>
        <v>0</v>
      </c>
      <c r="AN78" s="349">
        <f t="shared" si="262"/>
        <v>0</v>
      </c>
      <c r="AO78" s="349">
        <f t="shared" si="262"/>
        <v>0</v>
      </c>
      <c r="AP78" s="349">
        <f t="shared" si="262"/>
        <v>0</v>
      </c>
      <c r="AQ78" s="349">
        <f t="shared" si="262"/>
        <v>0</v>
      </c>
      <c r="AR78" s="349">
        <f t="shared" si="262"/>
        <v>0</v>
      </c>
      <c r="AS78" s="349">
        <f t="shared" si="262"/>
        <v>0</v>
      </c>
      <c r="AT78" s="349">
        <f t="shared" si="262"/>
        <v>0</v>
      </c>
      <c r="AU78" s="349">
        <f t="shared" si="262"/>
        <v>0</v>
      </c>
      <c r="AV78" s="349">
        <f t="shared" si="262"/>
        <v>0</v>
      </c>
      <c r="AW78" s="349">
        <f t="shared" si="262"/>
        <v>0</v>
      </c>
      <c r="AX78" s="349">
        <f t="shared" si="262"/>
        <v>0</v>
      </c>
      <c r="AY78" s="349">
        <f t="shared" si="262"/>
        <v>0</v>
      </c>
      <c r="AZ78" s="349">
        <f t="shared" si="262"/>
        <v>0</v>
      </c>
      <c r="BA78" s="349">
        <f t="shared" si="262"/>
        <v>0</v>
      </c>
      <c r="BB78" s="349">
        <f t="shared" si="262"/>
        <v>0</v>
      </c>
      <c r="BC78" s="349">
        <f t="shared" si="262"/>
        <v>0</v>
      </c>
      <c r="BD78" s="349">
        <f t="shared" si="262"/>
        <v>0</v>
      </c>
      <c r="BE78" s="349">
        <f t="shared" si="262"/>
        <v>0</v>
      </c>
      <c r="BF78" s="349">
        <f t="shared" si="262"/>
        <v>0</v>
      </c>
      <c r="BG78" s="349">
        <f t="shared" si="262"/>
        <v>0</v>
      </c>
      <c r="BH78" s="349">
        <f t="shared" si="262"/>
        <v>0</v>
      </c>
      <c r="BI78" s="349">
        <f t="shared" si="262"/>
        <v>0</v>
      </c>
      <c r="BJ78" s="349">
        <f t="shared" si="262"/>
        <v>0</v>
      </c>
      <c r="BK78" s="349">
        <f t="shared" si="262"/>
        <v>0</v>
      </c>
      <c r="BL78" s="349">
        <f t="shared" si="262"/>
        <v>0</v>
      </c>
      <c r="BM78" s="349">
        <f t="shared" si="262"/>
        <v>0</v>
      </c>
      <c r="BN78" s="349">
        <f t="shared" si="262"/>
        <v>0</v>
      </c>
      <c r="BO78" s="349">
        <f t="shared" si="262"/>
        <v>0</v>
      </c>
      <c r="BP78" s="349">
        <f t="shared" si="262"/>
        <v>38.870909623286934</v>
      </c>
      <c r="BQ78" s="349">
        <f t="shared" ref="BQ78:CV78" si="263" xml:space="preserve"> BQ$12</f>
        <v>834.89826976721452</v>
      </c>
      <c r="BR78" s="349">
        <f t="shared" si="263"/>
        <v>1160.4142440906744</v>
      </c>
      <c r="BS78" s="349">
        <f t="shared" si="263"/>
        <v>2219.9436448442175</v>
      </c>
      <c r="BT78" s="349">
        <f t="shared" si="263"/>
        <v>2454.2926043878815</v>
      </c>
      <c r="BU78" s="349">
        <f t="shared" si="263"/>
        <v>1714.338111374318</v>
      </c>
      <c r="BV78" s="349">
        <f t="shared" si="263"/>
        <v>161.09472925258342</v>
      </c>
      <c r="BW78" s="349">
        <f t="shared" si="263"/>
        <v>0</v>
      </c>
      <c r="BX78" s="349">
        <f t="shared" si="263"/>
        <v>0</v>
      </c>
      <c r="BY78" s="349">
        <f t="shared" si="263"/>
        <v>0</v>
      </c>
      <c r="BZ78" s="349">
        <f t="shared" si="263"/>
        <v>0</v>
      </c>
      <c r="CA78" s="349">
        <f t="shared" si="263"/>
        <v>0</v>
      </c>
      <c r="CB78" s="349">
        <f t="shared" si="263"/>
        <v>0</v>
      </c>
      <c r="CC78" s="349">
        <f t="shared" si="263"/>
        <v>0</v>
      </c>
      <c r="CD78" s="349">
        <f t="shared" si="263"/>
        <v>0</v>
      </c>
      <c r="CE78" s="349">
        <f t="shared" si="263"/>
        <v>0</v>
      </c>
      <c r="CF78" s="349">
        <f t="shared" si="263"/>
        <v>0</v>
      </c>
      <c r="CG78" s="349">
        <f t="shared" si="263"/>
        <v>0</v>
      </c>
      <c r="CH78" s="349">
        <f t="shared" si="263"/>
        <v>0</v>
      </c>
      <c r="CI78" s="349">
        <f t="shared" si="263"/>
        <v>0</v>
      </c>
      <c r="CJ78" s="349">
        <f t="shared" si="263"/>
        <v>0</v>
      </c>
      <c r="CK78" s="349">
        <f t="shared" si="263"/>
        <v>0</v>
      </c>
      <c r="CL78" s="349">
        <f t="shared" si="263"/>
        <v>0</v>
      </c>
      <c r="CM78" s="349">
        <f t="shared" si="263"/>
        <v>0</v>
      </c>
      <c r="CN78" s="349">
        <f t="shared" si="263"/>
        <v>0</v>
      </c>
      <c r="CO78" s="349">
        <f t="shared" si="263"/>
        <v>0</v>
      </c>
      <c r="CP78" s="349">
        <f t="shared" si="263"/>
        <v>0</v>
      </c>
      <c r="CQ78" s="349">
        <f t="shared" si="263"/>
        <v>0</v>
      </c>
      <c r="CR78" s="349">
        <f t="shared" si="263"/>
        <v>0</v>
      </c>
      <c r="CS78" s="349">
        <f t="shared" si="263"/>
        <v>0</v>
      </c>
      <c r="CT78" s="349">
        <f t="shared" si="263"/>
        <v>0</v>
      </c>
      <c r="CU78" s="349">
        <f t="shared" si="263"/>
        <v>0</v>
      </c>
      <c r="CV78" s="349">
        <f t="shared" si="263"/>
        <v>0</v>
      </c>
      <c r="CW78" s="349">
        <f t="shared" ref="CW78:DJ78" si="264" xml:space="preserve"> CW$12</f>
        <v>0</v>
      </c>
      <c r="CX78" s="349">
        <f t="shared" si="264"/>
        <v>0</v>
      </c>
      <c r="CY78" s="349">
        <f t="shared" si="264"/>
        <v>0</v>
      </c>
      <c r="CZ78" s="349">
        <f t="shared" si="264"/>
        <v>0</v>
      </c>
      <c r="DA78" s="349">
        <f t="shared" si="264"/>
        <v>0</v>
      </c>
      <c r="DB78" s="349">
        <f t="shared" si="264"/>
        <v>0</v>
      </c>
      <c r="DC78" s="349">
        <f t="shared" si="264"/>
        <v>0</v>
      </c>
      <c r="DD78" s="349">
        <f t="shared" si="264"/>
        <v>0</v>
      </c>
      <c r="DE78" s="349">
        <f t="shared" si="264"/>
        <v>0</v>
      </c>
      <c r="DF78" s="349">
        <f t="shared" si="264"/>
        <v>0</v>
      </c>
      <c r="DG78" s="349">
        <f t="shared" si="264"/>
        <v>0</v>
      </c>
      <c r="DH78" s="349">
        <f t="shared" si="264"/>
        <v>1249.2870087496813</v>
      </c>
      <c r="DI78" s="349">
        <f t="shared" si="264"/>
        <v>427.28634202637897</v>
      </c>
      <c r="DJ78" s="349">
        <f t="shared" si="264"/>
        <v>427.28634202637937</v>
      </c>
    </row>
    <row r="79" spans="1:114" x14ac:dyDescent="0.25">
      <c r="E79" s="349" t="str">
        <f t="shared" ref="E79:AJ79" si="265" xml:space="preserve"> E$13</f>
        <v>Profit after tax</v>
      </c>
      <c r="F79" s="349">
        <f t="shared" si="265"/>
        <v>0</v>
      </c>
      <c r="G79" s="349" t="str">
        <f t="shared" si="265"/>
        <v>$000s</v>
      </c>
      <c r="H79" s="349">
        <f t="shared" si="265"/>
        <v>1036741.7907736688</v>
      </c>
      <c r="I79" s="349">
        <f t="shared" si="265"/>
        <v>0</v>
      </c>
      <c r="J79" s="349">
        <f t="shared" si="265"/>
        <v>0</v>
      </c>
      <c r="K79" s="349">
        <f t="shared" si="265"/>
        <v>0</v>
      </c>
      <c r="L79" s="349">
        <f t="shared" si="265"/>
        <v>3065.4394813777772</v>
      </c>
      <c r="M79" s="349">
        <f t="shared" si="265"/>
        <v>2597.0605864007512</v>
      </c>
      <c r="N79" s="349">
        <f t="shared" si="265"/>
        <v>3704.5297106454891</v>
      </c>
      <c r="O79" s="349">
        <f t="shared" si="265"/>
        <v>3353.0207159928032</v>
      </c>
      <c r="P79" s="349">
        <f t="shared" si="265"/>
        <v>4203.8244860531504</v>
      </c>
      <c r="Q79" s="349">
        <f t="shared" si="265"/>
        <v>3228.5751017075672</v>
      </c>
      <c r="R79" s="349">
        <f t="shared" si="265"/>
        <v>4087.2424776575817</v>
      </c>
      <c r="S79" s="349">
        <f t="shared" si="265"/>
        <v>4110.9166325637952</v>
      </c>
      <c r="T79" s="349">
        <f t="shared" si="265"/>
        <v>4380.2407380525083</v>
      </c>
      <c r="U79" s="349">
        <f t="shared" si="265"/>
        <v>4038.1368261799753</v>
      </c>
      <c r="V79" s="349">
        <f t="shared" si="265"/>
        <v>5044.3719257609182</v>
      </c>
      <c r="W79" s="349">
        <f t="shared" si="265"/>
        <v>4840.5185401843773</v>
      </c>
      <c r="X79" s="349">
        <f t="shared" si="265"/>
        <v>5897.3010208447668</v>
      </c>
      <c r="Y79" s="349">
        <f t="shared" si="265"/>
        <v>5000.1636483141647</v>
      </c>
      <c r="Z79" s="349">
        <f t="shared" si="265"/>
        <v>6043.5440873274147</v>
      </c>
      <c r="AA79" s="349">
        <f t="shared" si="265"/>
        <v>5164.3509193563887</v>
      </c>
      <c r="AB79" s="349">
        <f t="shared" si="265"/>
        <v>6253.8555167621116</v>
      </c>
      <c r="AC79" s="349">
        <f t="shared" si="265"/>
        <v>5347.8876458938985</v>
      </c>
      <c r="AD79" s="349">
        <f t="shared" si="265"/>
        <v>6997.0932947319889</v>
      </c>
      <c r="AE79" s="349">
        <f t="shared" si="265"/>
        <v>6041.694524051336</v>
      </c>
      <c r="AF79" s="349">
        <f t="shared" si="265"/>
        <v>7206.9170208704509</v>
      </c>
      <c r="AG79" s="349">
        <f t="shared" si="265"/>
        <v>6243.0254245408987</v>
      </c>
      <c r="AH79" s="349">
        <f t="shared" si="265"/>
        <v>7065.438732141989</v>
      </c>
      <c r="AI79" s="349">
        <f t="shared" si="265"/>
        <v>6087.0203330757522</v>
      </c>
      <c r="AJ79" s="349">
        <f t="shared" si="265"/>
        <v>7318.155142753586</v>
      </c>
      <c r="AK79" s="349">
        <f t="shared" ref="AK79:BP79" si="266" xml:space="preserve"> AK$13</f>
        <v>6319.9570089378631</v>
      </c>
      <c r="AL79" s="349">
        <f t="shared" si="266"/>
        <v>7556.5462372238162</v>
      </c>
      <c r="AM79" s="349">
        <f t="shared" si="266"/>
        <v>6526.511033638295</v>
      </c>
      <c r="AN79" s="349">
        <f t="shared" si="266"/>
        <v>8208.5856550714816</v>
      </c>
      <c r="AO79" s="349">
        <f t="shared" si="266"/>
        <v>7144.842166896573</v>
      </c>
      <c r="AP79" s="349">
        <f t="shared" si="266"/>
        <v>8485.7600731633738</v>
      </c>
      <c r="AQ79" s="349">
        <f t="shared" si="266"/>
        <v>7390.1267526701213</v>
      </c>
      <c r="AR79" s="349">
        <f t="shared" si="266"/>
        <v>8741.2704028019616</v>
      </c>
      <c r="AS79" s="349">
        <f t="shared" si="266"/>
        <v>7633.1535707571875</v>
      </c>
      <c r="AT79" s="349">
        <f t="shared" si="266"/>
        <v>9024.5349546473062</v>
      </c>
      <c r="AU79" s="349">
        <f t="shared" si="266"/>
        <v>7884.9010851464891</v>
      </c>
      <c r="AV79" s="349">
        <f t="shared" si="266"/>
        <v>9291.3674669268694</v>
      </c>
      <c r="AW79" s="349">
        <f t="shared" si="266"/>
        <v>8137.0755553140261</v>
      </c>
      <c r="AX79" s="349">
        <f t="shared" si="266"/>
        <v>10075.950696556127</v>
      </c>
      <c r="AY79" s="349">
        <f t="shared" si="266"/>
        <v>8872.0324200012637</v>
      </c>
      <c r="AZ79" s="349">
        <f t="shared" si="266"/>
        <v>10372.383842411255</v>
      </c>
      <c r="BA79" s="349">
        <f t="shared" si="266"/>
        <v>9144.0046679970528</v>
      </c>
      <c r="BB79" s="349">
        <f t="shared" si="266"/>
        <v>10767.453865040892</v>
      </c>
      <c r="BC79" s="349">
        <f t="shared" si="266"/>
        <v>9507.6697782371775</v>
      </c>
      <c r="BD79" s="349">
        <f t="shared" si="266"/>
        <v>11069.299662465666</v>
      </c>
      <c r="BE79" s="349">
        <f t="shared" si="266"/>
        <v>9789.8622751311923</v>
      </c>
      <c r="BF79" s="349">
        <f t="shared" si="266"/>
        <v>11315.731434064304</v>
      </c>
      <c r="BG79" s="349">
        <f t="shared" si="266"/>
        <v>10003.814856541303</v>
      </c>
      <c r="BH79" s="349">
        <f t="shared" si="266"/>
        <v>11018.041979814687</v>
      </c>
      <c r="BI79" s="349">
        <f t="shared" si="266"/>
        <v>10909.816417725182</v>
      </c>
      <c r="BJ79" s="349">
        <f t="shared" si="266"/>
        <v>11227.240276339564</v>
      </c>
      <c r="BK79" s="349">
        <f t="shared" si="266"/>
        <v>11111.288279663251</v>
      </c>
      <c r="BL79" s="349">
        <f t="shared" si="266"/>
        <v>11537.303395677736</v>
      </c>
      <c r="BM79" s="349">
        <f t="shared" si="266"/>
        <v>11422.108884431316</v>
      </c>
      <c r="BN79" s="349">
        <f t="shared" si="266"/>
        <v>11898.649513689146</v>
      </c>
      <c r="BO79" s="349">
        <f t="shared" si="266"/>
        <v>11780.238747616202</v>
      </c>
      <c r="BP79" s="349">
        <f t="shared" si="266"/>
        <v>12223.755907759391</v>
      </c>
      <c r="BQ79" s="349">
        <f t="shared" ref="BQ79:CV79" si="267" xml:space="preserve"> BQ$13</f>
        <v>11435.782209007957</v>
      </c>
      <c r="BR79" s="349">
        <f t="shared" si="267"/>
        <v>13243.887383336465</v>
      </c>
      <c r="BS79" s="349">
        <f t="shared" si="267"/>
        <v>11764.829775414979</v>
      </c>
      <c r="BT79" s="349">
        <f t="shared" si="267"/>
        <v>13593.963224571577</v>
      </c>
      <c r="BU79" s="349">
        <f t="shared" si="267"/>
        <v>12062.23136153932</v>
      </c>
      <c r="BV79" s="349">
        <f t="shared" si="267"/>
        <v>13917.040136069663</v>
      </c>
      <c r="BW79" s="349">
        <f t="shared" si="267"/>
        <v>9912.5617750119072</v>
      </c>
      <c r="BX79" s="349">
        <f t="shared" si="267"/>
        <v>8903.3682852707334</v>
      </c>
      <c r="BY79" s="349">
        <f t="shared" si="267"/>
        <v>10346.048484738805</v>
      </c>
      <c r="BZ79" s="349">
        <f t="shared" si="267"/>
        <v>9266.3540121163278</v>
      </c>
      <c r="CA79" s="349">
        <f t="shared" si="267"/>
        <v>11321.296797884941</v>
      </c>
      <c r="CB79" s="349">
        <f t="shared" si="267"/>
        <v>10469.60384871408</v>
      </c>
      <c r="CC79" s="349">
        <f t="shared" si="267"/>
        <v>12076.799596589863</v>
      </c>
      <c r="CD79" s="349">
        <f t="shared" si="267"/>
        <v>9985.6301391861125</v>
      </c>
      <c r="CE79" s="349">
        <f t="shared" si="267"/>
        <v>11531.048942252221</v>
      </c>
      <c r="CF79" s="349">
        <f t="shared" si="267"/>
        <v>11438.385885256364</v>
      </c>
      <c r="CG79" s="349">
        <f t="shared" si="267"/>
        <v>11884.013717444668</v>
      </c>
      <c r="CH79" s="349">
        <f t="shared" si="267"/>
        <v>11107.892225879292</v>
      </c>
      <c r="CI79" s="349">
        <f t="shared" si="267"/>
        <v>12902.632549730699</v>
      </c>
      <c r="CJ79" s="349">
        <f t="shared" si="267"/>
        <v>12420.162056992762</v>
      </c>
      <c r="CK79" s="349">
        <f t="shared" si="267"/>
        <v>14398.505633069959</v>
      </c>
      <c r="CL79" s="349">
        <f t="shared" si="267"/>
        <v>12593.790595047303</v>
      </c>
      <c r="CM79" s="349">
        <f t="shared" si="267"/>
        <v>14610.892855073891</v>
      </c>
      <c r="CN79" s="349">
        <f t="shared" si="267"/>
        <v>12871.511259691972</v>
      </c>
      <c r="CO79" s="349">
        <f t="shared" si="267"/>
        <v>14929.157275145095</v>
      </c>
      <c r="CP79" s="349">
        <f t="shared" si="267"/>
        <v>13154.814109695997</v>
      </c>
      <c r="CQ79" s="349">
        <f t="shared" si="267"/>
        <v>16313.818015102774</v>
      </c>
      <c r="CR79" s="349">
        <f t="shared" si="267"/>
        <v>14466.02844008845</v>
      </c>
      <c r="CS79" s="349">
        <f t="shared" si="267"/>
        <v>16666.311230890547</v>
      </c>
      <c r="CT79" s="349">
        <f t="shared" si="267"/>
        <v>14781.381085418438</v>
      </c>
      <c r="CU79" s="349">
        <f t="shared" si="267"/>
        <v>17025.889560315663</v>
      </c>
      <c r="CV79" s="349">
        <f t="shared" si="267"/>
        <v>15103.072318919552</v>
      </c>
      <c r="CW79" s="349">
        <f t="shared" ref="CW79:DJ79" si="268" xml:space="preserve"> CW$13</f>
        <v>17392.695414162219</v>
      </c>
      <c r="CX79" s="349">
        <f t="shared" si="268"/>
        <v>15431.229546214057</v>
      </c>
      <c r="CY79" s="349">
        <f t="shared" si="268"/>
        <v>17766.874065671091</v>
      </c>
      <c r="CZ79" s="349">
        <f t="shared" si="268"/>
        <v>15765.982733777171</v>
      </c>
      <c r="DA79" s="349">
        <f t="shared" si="268"/>
        <v>18942.295627007541</v>
      </c>
      <c r="DB79" s="349">
        <f t="shared" si="268"/>
        <v>16855.679655990432</v>
      </c>
      <c r="DC79" s="349">
        <f t="shared" si="268"/>
        <v>19347.621242794587</v>
      </c>
      <c r="DD79" s="349">
        <f t="shared" si="268"/>
        <v>17219.064290760067</v>
      </c>
      <c r="DE79" s="349">
        <f t="shared" si="268"/>
        <v>19761.093903458979</v>
      </c>
      <c r="DF79" s="349">
        <f t="shared" si="268"/>
        <v>17727.910851425397</v>
      </c>
      <c r="DG79" s="349">
        <f t="shared" si="268"/>
        <v>20321.035259339555</v>
      </c>
      <c r="DH79" s="349">
        <f t="shared" si="268"/>
        <v>-9.9673166510506729E-13</v>
      </c>
      <c r="DI79" s="349">
        <f t="shared" si="268"/>
        <v>-9.9673166510506729E-13</v>
      </c>
      <c r="DJ79" s="349">
        <f t="shared" si="268"/>
        <v>-9.8589762526696862E-13</v>
      </c>
    </row>
    <row r="80" spans="1:114" s="124" customFormat="1" x14ac:dyDescent="0.25">
      <c r="A80" s="301"/>
      <c r="B80" s="301"/>
      <c r="C80" s="302"/>
      <c r="E80" s="303" t="s">
        <v>60</v>
      </c>
      <c r="F80" s="303"/>
      <c r="G80" s="303" t="str">
        <f>smu</f>
        <v>$ 000s</v>
      </c>
      <c r="H80" s="303"/>
      <c r="I80" s="303"/>
      <c r="J80" s="303">
        <f t="shared" ref="J80:AO80" si="269">SUM(J78:J79)</f>
        <v>0</v>
      </c>
      <c r="K80" s="303">
        <f t="shared" si="269"/>
        <v>0</v>
      </c>
      <c r="L80" s="303">
        <f t="shared" si="269"/>
        <v>3065.4394813777772</v>
      </c>
      <c r="M80" s="303">
        <f t="shared" si="269"/>
        <v>2597.0605864007512</v>
      </c>
      <c r="N80" s="303">
        <f t="shared" si="269"/>
        <v>3704.5297106454891</v>
      </c>
      <c r="O80" s="303">
        <f t="shared" si="269"/>
        <v>3353.0207159928032</v>
      </c>
      <c r="P80" s="303">
        <f t="shared" si="269"/>
        <v>4203.8244860531504</v>
      </c>
      <c r="Q80" s="303">
        <f t="shared" si="269"/>
        <v>3228.5751017075672</v>
      </c>
      <c r="R80" s="303">
        <f t="shared" si="269"/>
        <v>4087.2424776575817</v>
      </c>
      <c r="S80" s="303">
        <f t="shared" si="269"/>
        <v>4110.9166325637952</v>
      </c>
      <c r="T80" s="303">
        <f t="shared" si="269"/>
        <v>4380.2407380525083</v>
      </c>
      <c r="U80" s="303">
        <f t="shared" si="269"/>
        <v>4038.1368261799753</v>
      </c>
      <c r="V80" s="303">
        <f t="shared" si="269"/>
        <v>5044.3719257609182</v>
      </c>
      <c r="W80" s="303">
        <f t="shared" si="269"/>
        <v>4840.5185401843773</v>
      </c>
      <c r="X80" s="303">
        <f t="shared" si="269"/>
        <v>5897.3010208447668</v>
      </c>
      <c r="Y80" s="303">
        <f t="shared" si="269"/>
        <v>5000.1636483141647</v>
      </c>
      <c r="Z80" s="303">
        <f t="shared" si="269"/>
        <v>6043.5440873274147</v>
      </c>
      <c r="AA80" s="303">
        <f t="shared" si="269"/>
        <v>5164.3509193563887</v>
      </c>
      <c r="AB80" s="303">
        <f t="shared" si="269"/>
        <v>6253.8555167621116</v>
      </c>
      <c r="AC80" s="303">
        <f t="shared" si="269"/>
        <v>5347.8876458938985</v>
      </c>
      <c r="AD80" s="303">
        <f t="shared" si="269"/>
        <v>6997.0932947319889</v>
      </c>
      <c r="AE80" s="303">
        <f t="shared" si="269"/>
        <v>6041.694524051336</v>
      </c>
      <c r="AF80" s="303">
        <f t="shared" si="269"/>
        <v>7206.9170208704509</v>
      </c>
      <c r="AG80" s="303">
        <f t="shared" si="269"/>
        <v>6243.0254245408987</v>
      </c>
      <c r="AH80" s="303">
        <f t="shared" si="269"/>
        <v>7065.438732141989</v>
      </c>
      <c r="AI80" s="303">
        <f t="shared" si="269"/>
        <v>6087.0203330757522</v>
      </c>
      <c r="AJ80" s="303">
        <f t="shared" si="269"/>
        <v>7318.155142753586</v>
      </c>
      <c r="AK80" s="303">
        <f t="shared" si="269"/>
        <v>6319.9570089378631</v>
      </c>
      <c r="AL80" s="303">
        <f t="shared" si="269"/>
        <v>7556.5462372238162</v>
      </c>
      <c r="AM80" s="303">
        <f t="shared" si="269"/>
        <v>6526.511033638295</v>
      </c>
      <c r="AN80" s="303">
        <f t="shared" si="269"/>
        <v>8208.5856550714816</v>
      </c>
      <c r="AO80" s="303">
        <f t="shared" si="269"/>
        <v>7144.842166896573</v>
      </c>
      <c r="AP80" s="303">
        <f t="shared" ref="AP80:BU80" si="270">SUM(AP78:AP79)</f>
        <v>8485.7600731633738</v>
      </c>
      <c r="AQ80" s="303">
        <f t="shared" si="270"/>
        <v>7390.1267526701213</v>
      </c>
      <c r="AR80" s="303">
        <f t="shared" si="270"/>
        <v>8741.2704028019616</v>
      </c>
      <c r="AS80" s="303">
        <f t="shared" si="270"/>
        <v>7633.1535707571875</v>
      </c>
      <c r="AT80" s="303">
        <f t="shared" si="270"/>
        <v>9024.5349546473062</v>
      </c>
      <c r="AU80" s="303">
        <f t="shared" si="270"/>
        <v>7884.9010851464891</v>
      </c>
      <c r="AV80" s="303">
        <f t="shared" si="270"/>
        <v>9291.3674669268694</v>
      </c>
      <c r="AW80" s="303">
        <f t="shared" si="270"/>
        <v>8137.0755553140261</v>
      </c>
      <c r="AX80" s="303">
        <f t="shared" si="270"/>
        <v>10075.950696556127</v>
      </c>
      <c r="AY80" s="303">
        <f t="shared" si="270"/>
        <v>8872.0324200012637</v>
      </c>
      <c r="AZ80" s="303">
        <f t="shared" si="270"/>
        <v>10372.383842411255</v>
      </c>
      <c r="BA80" s="303">
        <f t="shared" si="270"/>
        <v>9144.0046679970528</v>
      </c>
      <c r="BB80" s="303">
        <f t="shared" si="270"/>
        <v>10767.453865040892</v>
      </c>
      <c r="BC80" s="303">
        <f t="shared" si="270"/>
        <v>9507.6697782371775</v>
      </c>
      <c r="BD80" s="303">
        <f t="shared" si="270"/>
        <v>11069.299662465666</v>
      </c>
      <c r="BE80" s="303">
        <f t="shared" si="270"/>
        <v>9789.8622751311923</v>
      </c>
      <c r="BF80" s="303">
        <f t="shared" si="270"/>
        <v>11315.731434064304</v>
      </c>
      <c r="BG80" s="303">
        <f t="shared" si="270"/>
        <v>10003.814856541303</v>
      </c>
      <c r="BH80" s="303">
        <f t="shared" si="270"/>
        <v>11018.041979814687</v>
      </c>
      <c r="BI80" s="303">
        <f t="shared" si="270"/>
        <v>10909.816417725182</v>
      </c>
      <c r="BJ80" s="303">
        <f t="shared" si="270"/>
        <v>11227.240276339564</v>
      </c>
      <c r="BK80" s="303">
        <f t="shared" si="270"/>
        <v>11111.288279663251</v>
      </c>
      <c r="BL80" s="303">
        <f t="shared" si="270"/>
        <v>11537.303395677736</v>
      </c>
      <c r="BM80" s="303">
        <f t="shared" si="270"/>
        <v>11422.108884431316</v>
      </c>
      <c r="BN80" s="303">
        <f t="shared" si="270"/>
        <v>11898.649513689146</v>
      </c>
      <c r="BO80" s="303">
        <f t="shared" si="270"/>
        <v>11780.238747616202</v>
      </c>
      <c r="BP80" s="303">
        <f t="shared" si="270"/>
        <v>12262.626817382677</v>
      </c>
      <c r="BQ80" s="303">
        <f t="shared" si="270"/>
        <v>12270.680478775172</v>
      </c>
      <c r="BR80" s="303">
        <f t="shared" si="270"/>
        <v>14404.301627427139</v>
      </c>
      <c r="BS80" s="303">
        <f t="shared" si="270"/>
        <v>13984.773420259196</v>
      </c>
      <c r="BT80" s="303">
        <f t="shared" si="270"/>
        <v>16048.255828959458</v>
      </c>
      <c r="BU80" s="303">
        <f t="shared" si="270"/>
        <v>13776.569472913638</v>
      </c>
      <c r="BV80" s="303">
        <f t="shared" ref="BV80:DA80" si="271">SUM(BV78:BV79)</f>
        <v>14078.134865322247</v>
      </c>
      <c r="BW80" s="303">
        <f t="shared" si="271"/>
        <v>9912.5617750119072</v>
      </c>
      <c r="BX80" s="303">
        <f t="shared" si="271"/>
        <v>8903.3682852707334</v>
      </c>
      <c r="BY80" s="303">
        <f t="shared" si="271"/>
        <v>10346.048484738805</v>
      </c>
      <c r="BZ80" s="303">
        <f t="shared" si="271"/>
        <v>9266.3540121163278</v>
      </c>
      <c r="CA80" s="303">
        <f t="shared" si="271"/>
        <v>11321.296797884941</v>
      </c>
      <c r="CB80" s="303">
        <f t="shared" si="271"/>
        <v>10469.60384871408</v>
      </c>
      <c r="CC80" s="303">
        <f t="shared" si="271"/>
        <v>12076.799596589863</v>
      </c>
      <c r="CD80" s="303">
        <f t="shared" si="271"/>
        <v>9985.6301391861125</v>
      </c>
      <c r="CE80" s="303">
        <f t="shared" si="271"/>
        <v>11531.048942252221</v>
      </c>
      <c r="CF80" s="303">
        <f t="shared" si="271"/>
        <v>11438.385885256364</v>
      </c>
      <c r="CG80" s="303">
        <f t="shared" si="271"/>
        <v>11884.013717444668</v>
      </c>
      <c r="CH80" s="303">
        <f t="shared" si="271"/>
        <v>11107.892225879292</v>
      </c>
      <c r="CI80" s="303">
        <f t="shared" si="271"/>
        <v>12902.632549730699</v>
      </c>
      <c r="CJ80" s="303">
        <f t="shared" si="271"/>
        <v>12420.162056992762</v>
      </c>
      <c r="CK80" s="303">
        <f t="shared" si="271"/>
        <v>14398.505633069959</v>
      </c>
      <c r="CL80" s="303">
        <f t="shared" si="271"/>
        <v>12593.790595047303</v>
      </c>
      <c r="CM80" s="303">
        <f t="shared" si="271"/>
        <v>14610.892855073891</v>
      </c>
      <c r="CN80" s="303">
        <f t="shared" si="271"/>
        <v>12871.511259691972</v>
      </c>
      <c r="CO80" s="303">
        <f t="shared" si="271"/>
        <v>14929.157275145095</v>
      </c>
      <c r="CP80" s="303">
        <f t="shared" si="271"/>
        <v>13154.814109695997</v>
      </c>
      <c r="CQ80" s="303">
        <f t="shared" si="271"/>
        <v>16313.818015102774</v>
      </c>
      <c r="CR80" s="303">
        <f t="shared" si="271"/>
        <v>14466.02844008845</v>
      </c>
      <c r="CS80" s="303">
        <f t="shared" si="271"/>
        <v>16666.311230890547</v>
      </c>
      <c r="CT80" s="303">
        <f t="shared" si="271"/>
        <v>14781.381085418438</v>
      </c>
      <c r="CU80" s="303">
        <f t="shared" si="271"/>
        <v>17025.889560315663</v>
      </c>
      <c r="CV80" s="303">
        <f t="shared" si="271"/>
        <v>15103.072318919552</v>
      </c>
      <c r="CW80" s="303">
        <f t="shared" si="271"/>
        <v>17392.695414162219</v>
      </c>
      <c r="CX80" s="303">
        <f t="shared" si="271"/>
        <v>15431.229546214057</v>
      </c>
      <c r="CY80" s="303">
        <f t="shared" si="271"/>
        <v>17766.874065671091</v>
      </c>
      <c r="CZ80" s="303">
        <f t="shared" si="271"/>
        <v>15765.982733777171</v>
      </c>
      <c r="DA80" s="303">
        <f t="shared" si="271"/>
        <v>18942.295627007541</v>
      </c>
      <c r="DB80" s="303">
        <f t="shared" ref="DB80:EG80" si="272">SUM(DB78:DB79)</f>
        <v>16855.679655990432</v>
      </c>
      <c r="DC80" s="303">
        <f t="shared" si="272"/>
        <v>19347.621242794587</v>
      </c>
      <c r="DD80" s="303">
        <f t="shared" si="272"/>
        <v>17219.064290760067</v>
      </c>
      <c r="DE80" s="303">
        <f t="shared" si="272"/>
        <v>19761.093903458979</v>
      </c>
      <c r="DF80" s="303">
        <f t="shared" si="272"/>
        <v>17727.910851425397</v>
      </c>
      <c r="DG80" s="303">
        <f t="shared" si="272"/>
        <v>20321.035259339555</v>
      </c>
      <c r="DH80" s="303">
        <f t="shared" si="272"/>
        <v>1249.2870087496804</v>
      </c>
      <c r="DI80" s="303">
        <f t="shared" si="272"/>
        <v>427.28634202637795</v>
      </c>
      <c r="DJ80" s="303">
        <f t="shared" si="272"/>
        <v>427.28634202637841</v>
      </c>
    </row>
    <row r="82" spans="1:114" x14ac:dyDescent="0.25">
      <c r="E82" s="349" t="str">
        <f t="shared" ref="E82:AJ82" si="273" xml:space="preserve"> E$23</f>
        <v>Retained cash balance BEG</v>
      </c>
      <c r="F82" s="349">
        <f t="shared" si="273"/>
        <v>0</v>
      </c>
      <c r="G82" s="349" t="str">
        <f t="shared" si="273"/>
        <v>$000s</v>
      </c>
      <c r="H82" s="349">
        <f t="shared" si="273"/>
        <v>0</v>
      </c>
      <c r="I82" s="349">
        <f t="shared" si="273"/>
        <v>0</v>
      </c>
      <c r="J82" s="349">
        <f t="shared" si="273"/>
        <v>0</v>
      </c>
      <c r="K82" s="349">
        <f t="shared" si="273"/>
        <v>0</v>
      </c>
      <c r="L82" s="349">
        <f t="shared" si="273"/>
        <v>0</v>
      </c>
      <c r="M82" s="349">
        <f t="shared" si="273"/>
        <v>1385.7401622260895</v>
      </c>
      <c r="N82" s="349">
        <f t="shared" si="273"/>
        <v>2337.0850925729228</v>
      </c>
      <c r="O82" s="349">
        <f t="shared" si="273"/>
        <v>3445.8236269238969</v>
      </c>
      <c r="P82" s="349">
        <f t="shared" si="273"/>
        <v>4734.0907966170553</v>
      </c>
      <c r="Q82" s="349">
        <f t="shared" si="273"/>
        <v>6114.0384191278499</v>
      </c>
      <c r="R82" s="349">
        <f t="shared" si="273"/>
        <v>7393.3660403053727</v>
      </c>
      <c r="S82" s="349">
        <f t="shared" si="273"/>
        <v>8728.8944579992713</v>
      </c>
      <c r="T82" s="349">
        <f t="shared" si="273"/>
        <v>10040.975653119414</v>
      </c>
      <c r="U82" s="349">
        <f t="shared" si="273"/>
        <v>10871.993598850982</v>
      </c>
      <c r="V82" s="349">
        <f t="shared" si="273"/>
        <v>11706.269563017991</v>
      </c>
      <c r="W82" s="349">
        <f t="shared" si="273"/>
        <v>12176.840943428539</v>
      </c>
      <c r="X82" s="349">
        <f t="shared" si="273"/>
        <v>12858.235159963497</v>
      </c>
      <c r="Y82" s="349">
        <f t="shared" si="273"/>
        <v>13159.562997595654</v>
      </c>
      <c r="Z82" s="349">
        <f t="shared" si="273"/>
        <v>10865.441005712855</v>
      </c>
      <c r="AA82" s="349">
        <f t="shared" si="273"/>
        <v>11158.826400907723</v>
      </c>
      <c r="AB82" s="349">
        <f t="shared" si="273"/>
        <v>11873.675832268073</v>
      </c>
      <c r="AC82" s="349">
        <f t="shared" si="273"/>
        <v>12045.942003726435</v>
      </c>
      <c r="AD82" s="349">
        <f t="shared" si="273"/>
        <v>10653.206262098432</v>
      </c>
      <c r="AE82" s="349">
        <f t="shared" si="273"/>
        <v>10621.007521528212</v>
      </c>
      <c r="AF82" s="349">
        <f t="shared" si="273"/>
        <v>11224.825281052543</v>
      </c>
      <c r="AG82" s="349">
        <f t="shared" si="273"/>
        <v>11259.15547254171</v>
      </c>
      <c r="AH82" s="349">
        <f t="shared" si="273"/>
        <v>10770.872428303865</v>
      </c>
      <c r="AI82" s="349">
        <f t="shared" si="273"/>
        <v>10813.376217547946</v>
      </c>
      <c r="AJ82" s="349">
        <f t="shared" si="273"/>
        <v>11341.653179807925</v>
      </c>
      <c r="AK82" s="349">
        <f t="shared" ref="AK82:BP82" si="274" xml:space="preserve"> AK$23</f>
        <v>11274.765927570024</v>
      </c>
      <c r="AL82" s="349">
        <f t="shared" si="274"/>
        <v>10208.490924301144</v>
      </c>
      <c r="AM82" s="349">
        <f t="shared" si="274"/>
        <v>10102.865105454317</v>
      </c>
      <c r="AN82" s="349">
        <f t="shared" si="274"/>
        <v>10519.484778395205</v>
      </c>
      <c r="AO82" s="349">
        <f t="shared" si="274"/>
        <v>10199.704713729723</v>
      </c>
      <c r="AP82" s="349">
        <f t="shared" si="274"/>
        <v>10042.218864655957</v>
      </c>
      <c r="AQ82" s="349">
        <f t="shared" si="274"/>
        <v>9769.9000939819216</v>
      </c>
      <c r="AR82" s="349">
        <f t="shared" si="274"/>
        <v>10072.583428333188</v>
      </c>
      <c r="AS82" s="349">
        <f t="shared" si="274"/>
        <v>9734.4009156503089</v>
      </c>
      <c r="AT82" s="349">
        <f t="shared" si="274"/>
        <v>9468.4843841257079</v>
      </c>
      <c r="AU82" s="349">
        <f t="shared" si="274"/>
        <v>9070.1164962511157</v>
      </c>
      <c r="AV82" s="349">
        <f t="shared" si="274"/>
        <v>9277.8637422979809</v>
      </c>
      <c r="AW82" s="349">
        <f t="shared" si="274"/>
        <v>8826.1007738390508</v>
      </c>
      <c r="AX82" s="349">
        <f t="shared" si="274"/>
        <v>6976.8485681604798</v>
      </c>
      <c r="AY82" s="349">
        <f t="shared" si="274"/>
        <v>6370.9143722129593</v>
      </c>
      <c r="AZ82" s="349">
        <f t="shared" si="274"/>
        <v>6568.3541849538015</v>
      </c>
      <c r="BA82" s="349">
        <f t="shared" si="274"/>
        <v>6071.8831275299126</v>
      </c>
      <c r="BB82" s="349">
        <f t="shared" si="274"/>
        <v>6224.7204746097832</v>
      </c>
      <c r="BC82" s="349">
        <f t="shared" si="274"/>
        <v>5583.9649862231163</v>
      </c>
      <c r="BD82" s="349">
        <f t="shared" si="274"/>
        <v>5636.474343309601</v>
      </c>
      <c r="BE82" s="349">
        <f t="shared" si="274"/>
        <v>4965.2775635812504</v>
      </c>
      <c r="BF82" s="349">
        <f t="shared" si="274"/>
        <v>4974.9962196191809</v>
      </c>
      <c r="BG82" s="349">
        <f t="shared" si="274"/>
        <v>4233.5979020466348</v>
      </c>
      <c r="BH82" s="349">
        <f t="shared" si="274"/>
        <v>4176.6260983170887</v>
      </c>
      <c r="BI82" s="349">
        <f t="shared" si="274"/>
        <v>3466.096817210424</v>
      </c>
      <c r="BJ82" s="349">
        <f t="shared" si="274"/>
        <v>3182.8046775711446</v>
      </c>
      <c r="BK82" s="349">
        <f t="shared" si="274"/>
        <v>2536.0326855006206</v>
      </c>
      <c r="BL82" s="349">
        <f t="shared" si="274"/>
        <v>2210.7493705073121</v>
      </c>
      <c r="BM82" s="349">
        <f t="shared" si="274"/>
        <v>1506.1160509006095</v>
      </c>
      <c r="BN82" s="349">
        <f t="shared" si="274"/>
        <v>1151.0307582078021</v>
      </c>
      <c r="BO82" s="349">
        <f t="shared" si="274"/>
        <v>371.30367939287316</v>
      </c>
      <c r="BP82" s="349">
        <f t="shared" si="274"/>
        <v>0</v>
      </c>
      <c r="BQ82" s="349">
        <f t="shared" ref="BQ82:CV82" si="275" xml:space="preserve"> BQ$23</f>
        <v>0</v>
      </c>
      <c r="BR82" s="349">
        <f t="shared" si="275"/>
        <v>0</v>
      </c>
      <c r="BS82" s="349">
        <f t="shared" si="275"/>
        <v>0</v>
      </c>
      <c r="BT82" s="349">
        <f t="shared" si="275"/>
        <v>0</v>
      </c>
      <c r="BU82" s="349">
        <f t="shared" si="275"/>
        <v>0</v>
      </c>
      <c r="BV82" s="349">
        <f t="shared" si="275"/>
        <v>0</v>
      </c>
      <c r="BW82" s="349">
        <f t="shared" si="275"/>
        <v>823.94401123676107</v>
      </c>
      <c r="BX82" s="349">
        <f t="shared" si="275"/>
        <v>3708.1606988868061</v>
      </c>
      <c r="BY82" s="349">
        <f t="shared" si="275"/>
        <v>5298.1849179377732</v>
      </c>
      <c r="BZ82" s="349">
        <f t="shared" si="275"/>
        <v>6427.1728570749783</v>
      </c>
      <c r="CA82" s="349">
        <f t="shared" si="275"/>
        <v>7984.8598598439603</v>
      </c>
      <c r="CB82" s="349">
        <f t="shared" si="275"/>
        <v>8839.9244825925925</v>
      </c>
      <c r="CC82" s="349">
        <f t="shared" si="275"/>
        <v>10388.941270145904</v>
      </c>
      <c r="CD82" s="349">
        <f t="shared" si="275"/>
        <v>11390.536737642924</v>
      </c>
      <c r="CE82" s="349">
        <f t="shared" si="275"/>
        <v>13024.917482594756</v>
      </c>
      <c r="CF82" s="349">
        <f t="shared" si="275"/>
        <v>14018.629968656935</v>
      </c>
      <c r="CG82" s="349">
        <f t="shared" si="275"/>
        <v>15380.558463434565</v>
      </c>
      <c r="CH82" s="349">
        <f t="shared" si="275"/>
        <v>16714.334589612099</v>
      </c>
      <c r="CI82" s="349">
        <f t="shared" si="275"/>
        <v>18208.371030853046</v>
      </c>
      <c r="CJ82" s="349">
        <f t="shared" si="275"/>
        <v>19107.936132129616</v>
      </c>
      <c r="CK82" s="349">
        <f t="shared" si="275"/>
        <v>20560.42313603923</v>
      </c>
      <c r="CL82" s="349">
        <f t="shared" si="275"/>
        <v>21410.038488175443</v>
      </c>
      <c r="CM82" s="349">
        <f t="shared" si="275"/>
        <v>23158.750848844578</v>
      </c>
      <c r="CN82" s="349">
        <f t="shared" si="275"/>
        <v>23984.196234338524</v>
      </c>
      <c r="CO82" s="349">
        <f t="shared" si="275"/>
        <v>25726.723800499931</v>
      </c>
      <c r="CP82" s="349">
        <f t="shared" si="275"/>
        <v>26545.489151316578</v>
      </c>
      <c r="CQ82" s="349">
        <f t="shared" si="275"/>
        <v>28297.243995666991</v>
      </c>
      <c r="CR82" s="349">
        <f t="shared" si="275"/>
        <v>28759.547160070728</v>
      </c>
      <c r="CS82" s="349">
        <f t="shared" si="275"/>
        <v>30525.039774658078</v>
      </c>
      <c r="CT82" s="349">
        <f t="shared" si="275"/>
        <v>31296.234036167247</v>
      </c>
      <c r="CU82" s="349">
        <f t="shared" si="275"/>
        <v>33061.853687764335</v>
      </c>
      <c r="CV82" s="349">
        <f t="shared" si="275"/>
        <v>33812.95704903033</v>
      </c>
      <c r="CW82" s="349">
        <f t="shared" ref="CW82:DJ82" si="276" xml:space="preserve"> CW$23</f>
        <v>35589.495550636988</v>
      </c>
      <c r="CX82" s="349">
        <f t="shared" si="276"/>
        <v>36331.911952762552</v>
      </c>
      <c r="CY82" s="349">
        <f t="shared" si="276"/>
        <v>38109.871851563876</v>
      </c>
      <c r="CZ82" s="349">
        <f t="shared" si="276"/>
        <v>38832.17901694373</v>
      </c>
      <c r="DA82" s="349">
        <f t="shared" si="276"/>
        <v>40622.247721134394</v>
      </c>
      <c r="DB82" s="349">
        <f t="shared" si="276"/>
        <v>41090.154294879321</v>
      </c>
      <c r="DC82" s="349">
        <f t="shared" si="276"/>
        <v>42891.54254626303</v>
      </c>
      <c r="DD82" s="349">
        <f t="shared" si="276"/>
        <v>43569.162191596013</v>
      </c>
      <c r="DE82" s="349">
        <f t="shared" si="276"/>
        <v>45392.148453668618</v>
      </c>
      <c r="DF82" s="349">
        <f t="shared" si="276"/>
        <v>46059.507262609768</v>
      </c>
      <c r="DG82" s="349">
        <f t="shared" si="276"/>
        <v>47739.644906208501</v>
      </c>
      <c r="DH82" s="349">
        <f t="shared" si="276"/>
        <v>0</v>
      </c>
      <c r="DI82" s="349">
        <f t="shared" si="276"/>
        <v>0</v>
      </c>
      <c r="DJ82" s="349">
        <f t="shared" si="276"/>
        <v>0</v>
      </c>
    </row>
    <row r="83" spans="1:114" x14ac:dyDescent="0.25">
      <c r="E83" s="349" t="str">
        <f t="shared" ref="E83:AJ83" si="277" xml:space="preserve"> E$24</f>
        <v>Cash flow avaliable for dividends</v>
      </c>
      <c r="F83" s="349">
        <f t="shared" si="277"/>
        <v>0</v>
      </c>
      <c r="G83" s="349" t="str">
        <f t="shared" si="277"/>
        <v>$000s</v>
      </c>
      <c r="H83" s="349">
        <f t="shared" si="277"/>
        <v>1036314.5044316428</v>
      </c>
      <c r="I83" s="349">
        <f t="shared" si="277"/>
        <v>0</v>
      </c>
      <c r="J83" s="349">
        <f t="shared" si="277"/>
        <v>0</v>
      </c>
      <c r="K83" s="349">
        <f t="shared" si="277"/>
        <v>0</v>
      </c>
      <c r="L83" s="349">
        <f t="shared" si="277"/>
        <v>4451.1796436038667</v>
      </c>
      <c r="M83" s="349">
        <f t="shared" si="277"/>
        <v>3548.4055167475844</v>
      </c>
      <c r="N83" s="349">
        <f t="shared" si="277"/>
        <v>4813.2682449964632</v>
      </c>
      <c r="O83" s="349">
        <f t="shared" si="277"/>
        <v>4641.2878856859616</v>
      </c>
      <c r="P83" s="349">
        <f t="shared" si="277"/>
        <v>5583.772108563945</v>
      </c>
      <c r="Q83" s="349">
        <f t="shared" si="277"/>
        <v>4507.902722885091</v>
      </c>
      <c r="R83" s="349">
        <f t="shared" si="277"/>
        <v>5422.7708953514821</v>
      </c>
      <c r="S83" s="349">
        <f t="shared" si="277"/>
        <v>5422.9978276839402</v>
      </c>
      <c r="T83" s="349">
        <f t="shared" si="277"/>
        <v>5211.2586837840763</v>
      </c>
      <c r="U83" s="349">
        <f t="shared" si="277"/>
        <v>4872.4127903469853</v>
      </c>
      <c r="V83" s="349">
        <f t="shared" si="277"/>
        <v>5514.9433061714653</v>
      </c>
      <c r="W83" s="349">
        <f t="shared" si="277"/>
        <v>5521.9127567193364</v>
      </c>
      <c r="X83" s="349">
        <f t="shared" si="277"/>
        <v>6198.6288584769254</v>
      </c>
      <c r="Y83" s="349">
        <f t="shared" si="277"/>
        <v>2706.0416564313655</v>
      </c>
      <c r="Z83" s="349">
        <f t="shared" si="277"/>
        <v>6336.9294825222833</v>
      </c>
      <c r="AA83" s="349">
        <f t="shared" si="277"/>
        <v>5879.2003507167383</v>
      </c>
      <c r="AB83" s="349">
        <f t="shared" si="277"/>
        <v>6426.1216882204744</v>
      </c>
      <c r="AC83" s="349">
        <f t="shared" si="277"/>
        <v>3955.1519042658947</v>
      </c>
      <c r="AD83" s="349">
        <f t="shared" si="277"/>
        <v>6964.8945541617695</v>
      </c>
      <c r="AE83" s="349">
        <f t="shared" si="277"/>
        <v>6645.5122835756674</v>
      </c>
      <c r="AF83" s="349">
        <f t="shared" si="277"/>
        <v>7241.2472123596172</v>
      </c>
      <c r="AG83" s="349">
        <f t="shared" si="277"/>
        <v>5754.7423803030542</v>
      </c>
      <c r="AH83" s="349">
        <f t="shared" si="277"/>
        <v>7107.9425213860713</v>
      </c>
      <c r="AI83" s="349">
        <f t="shared" si="277"/>
        <v>6615.2972953357303</v>
      </c>
      <c r="AJ83" s="349">
        <f t="shared" si="277"/>
        <v>7251.2678905156854</v>
      </c>
      <c r="AK83" s="349">
        <f t="shared" ref="AK83:BP83" si="278" xml:space="preserve"> AK$24</f>
        <v>5253.682005668983</v>
      </c>
      <c r="AL83" s="349">
        <f t="shared" si="278"/>
        <v>7450.9204183769898</v>
      </c>
      <c r="AM83" s="349">
        <f t="shared" si="278"/>
        <v>6943.1307065791816</v>
      </c>
      <c r="AN83" s="349">
        <f t="shared" si="278"/>
        <v>7888.8055904060011</v>
      </c>
      <c r="AO83" s="349">
        <f t="shared" si="278"/>
        <v>6987.356317822806</v>
      </c>
      <c r="AP83" s="349">
        <f t="shared" si="278"/>
        <v>8213.4413024893365</v>
      </c>
      <c r="AQ83" s="349">
        <f t="shared" si="278"/>
        <v>7692.8100870213875</v>
      </c>
      <c r="AR83" s="349">
        <f t="shared" si="278"/>
        <v>8403.0878901190827</v>
      </c>
      <c r="AS83" s="349">
        <f t="shared" si="278"/>
        <v>7367.2370392325865</v>
      </c>
      <c r="AT83" s="349">
        <f t="shared" si="278"/>
        <v>8626.167066772714</v>
      </c>
      <c r="AU83" s="349">
        <f t="shared" si="278"/>
        <v>8092.6483311933534</v>
      </c>
      <c r="AV83" s="349">
        <f t="shared" si="278"/>
        <v>8839.6044984679411</v>
      </c>
      <c r="AW83" s="349">
        <f t="shared" si="278"/>
        <v>6287.823349635456</v>
      </c>
      <c r="AX83" s="349">
        <f t="shared" si="278"/>
        <v>9470.0165006086063</v>
      </c>
      <c r="AY83" s="349">
        <f t="shared" si="278"/>
        <v>9069.4722327421059</v>
      </c>
      <c r="AZ83" s="349">
        <f t="shared" si="278"/>
        <v>9875.9127849873657</v>
      </c>
      <c r="BA83" s="349">
        <f t="shared" si="278"/>
        <v>9296.8420150769234</v>
      </c>
      <c r="BB83" s="349">
        <f t="shared" si="278"/>
        <v>10126.698376654225</v>
      </c>
      <c r="BC83" s="349">
        <f t="shared" si="278"/>
        <v>9560.1791353236622</v>
      </c>
      <c r="BD83" s="349">
        <f t="shared" si="278"/>
        <v>10398.102882737316</v>
      </c>
      <c r="BE83" s="349">
        <f t="shared" si="278"/>
        <v>9799.5809311691228</v>
      </c>
      <c r="BF83" s="349">
        <f t="shared" si="278"/>
        <v>10574.333116491758</v>
      </c>
      <c r="BG83" s="349">
        <f t="shared" si="278"/>
        <v>9946.8430528117569</v>
      </c>
      <c r="BH83" s="349">
        <f t="shared" si="278"/>
        <v>10307.512698708022</v>
      </c>
      <c r="BI83" s="349">
        <f t="shared" si="278"/>
        <v>10626.524278085903</v>
      </c>
      <c r="BJ83" s="349">
        <f t="shared" si="278"/>
        <v>10580.46828426904</v>
      </c>
      <c r="BK83" s="349">
        <f t="shared" si="278"/>
        <v>10786.004964669943</v>
      </c>
      <c r="BL83" s="349">
        <f t="shared" si="278"/>
        <v>10832.670076071034</v>
      </c>
      <c r="BM83" s="349">
        <f t="shared" si="278"/>
        <v>11067.023591738509</v>
      </c>
      <c r="BN83" s="349">
        <f t="shared" si="278"/>
        <v>11118.922434874217</v>
      </c>
      <c r="BO83" s="349">
        <f t="shared" si="278"/>
        <v>11370.064158600042</v>
      </c>
      <c r="BP83" s="349">
        <f t="shared" si="278"/>
        <v>11427.728547615463</v>
      </c>
      <c r="BQ83" s="349">
        <f t="shared" ref="BQ83:CV83" si="279" xml:space="preserve"> BQ$24</f>
        <v>11110.266234684497</v>
      </c>
      <c r="BR83" s="349">
        <f t="shared" si="279"/>
        <v>12184.357982582922</v>
      </c>
      <c r="BS83" s="349">
        <f t="shared" si="279"/>
        <v>11530.480815871315</v>
      </c>
      <c r="BT83" s="349">
        <f t="shared" si="279"/>
        <v>14333.91771758514</v>
      </c>
      <c r="BU83" s="349">
        <f t="shared" si="279"/>
        <v>13615.474743661054</v>
      </c>
      <c r="BV83" s="349">
        <f t="shared" si="279"/>
        <v>14902.078876559008</v>
      </c>
      <c r="BW83" s="349">
        <f t="shared" si="279"/>
        <v>12796.778462661952</v>
      </c>
      <c r="BX83" s="349">
        <f t="shared" si="279"/>
        <v>10493.3925043217</v>
      </c>
      <c r="BY83" s="349">
        <f t="shared" si="279"/>
        <v>11475.036423876008</v>
      </c>
      <c r="BZ83" s="349">
        <f t="shared" si="279"/>
        <v>10824.041014885308</v>
      </c>
      <c r="CA83" s="349">
        <f t="shared" si="279"/>
        <v>12176.361420633575</v>
      </c>
      <c r="CB83" s="349">
        <f t="shared" si="279"/>
        <v>12018.620636267393</v>
      </c>
      <c r="CC83" s="349">
        <f t="shared" si="279"/>
        <v>13078.395064086881</v>
      </c>
      <c r="CD83" s="349">
        <f t="shared" si="279"/>
        <v>11620.010884137942</v>
      </c>
      <c r="CE83" s="349">
        <f t="shared" si="279"/>
        <v>12524.761428314398</v>
      </c>
      <c r="CF83" s="349">
        <f t="shared" si="279"/>
        <v>12800.314380033995</v>
      </c>
      <c r="CG83" s="349">
        <f t="shared" si="279"/>
        <v>13217.789843622204</v>
      </c>
      <c r="CH83" s="349">
        <f t="shared" si="279"/>
        <v>12601.928667120241</v>
      </c>
      <c r="CI83" s="349">
        <f t="shared" si="279"/>
        <v>13802.197651007265</v>
      </c>
      <c r="CJ83" s="349">
        <f t="shared" si="279"/>
        <v>13872.649060902373</v>
      </c>
      <c r="CK83" s="349">
        <f t="shared" si="279"/>
        <v>15248.120985206173</v>
      </c>
      <c r="CL83" s="349">
        <f t="shared" si="279"/>
        <v>14342.50295571644</v>
      </c>
      <c r="CM83" s="349">
        <f t="shared" si="279"/>
        <v>15436.338240567839</v>
      </c>
      <c r="CN83" s="349">
        <f t="shared" si="279"/>
        <v>14614.038825853377</v>
      </c>
      <c r="CO83" s="349">
        <f t="shared" si="279"/>
        <v>15747.922625961744</v>
      </c>
      <c r="CP83" s="349">
        <f t="shared" si="279"/>
        <v>14906.568954046412</v>
      </c>
      <c r="CQ83" s="349">
        <f t="shared" si="279"/>
        <v>16776.12117950651</v>
      </c>
      <c r="CR83" s="349">
        <f t="shared" si="279"/>
        <v>16231.521054675795</v>
      </c>
      <c r="CS83" s="349">
        <f t="shared" si="279"/>
        <v>17437.505492399712</v>
      </c>
      <c r="CT83" s="349">
        <f t="shared" si="279"/>
        <v>16547.000737015522</v>
      </c>
      <c r="CU83" s="349">
        <f t="shared" si="279"/>
        <v>17776.992921581659</v>
      </c>
      <c r="CV83" s="349">
        <f t="shared" si="279"/>
        <v>16879.610820526214</v>
      </c>
      <c r="CW83" s="349">
        <f t="shared" ref="CW83:DJ83" si="280" xml:space="preserve"> CW$24</f>
        <v>18135.111816287783</v>
      </c>
      <c r="CX83" s="349">
        <f t="shared" si="280"/>
        <v>17209.189445015381</v>
      </c>
      <c r="CY83" s="349">
        <f t="shared" si="280"/>
        <v>18489.181231050945</v>
      </c>
      <c r="CZ83" s="349">
        <f t="shared" si="280"/>
        <v>17556.051437967839</v>
      </c>
      <c r="DA83" s="349">
        <f t="shared" si="280"/>
        <v>19410.202200752472</v>
      </c>
      <c r="DB83" s="349">
        <f t="shared" si="280"/>
        <v>18657.067907374141</v>
      </c>
      <c r="DC83" s="349">
        <f t="shared" si="280"/>
        <v>20025.240888127566</v>
      </c>
      <c r="DD83" s="349">
        <f t="shared" si="280"/>
        <v>19042.050552832676</v>
      </c>
      <c r="DE83" s="349">
        <f t="shared" si="280"/>
        <v>20428.452712400132</v>
      </c>
      <c r="DF83" s="349">
        <f t="shared" si="280"/>
        <v>19408.04849502413</v>
      </c>
      <c r="DG83" s="349">
        <f t="shared" si="280"/>
        <v>-28667.896655618628</v>
      </c>
      <c r="DH83" s="349">
        <f t="shared" si="280"/>
        <v>822.00066672330138</v>
      </c>
      <c r="DI83" s="349">
        <f t="shared" si="280"/>
        <v>-1.4239023787215247E-12</v>
      </c>
      <c r="DJ83" s="349">
        <f t="shared" si="280"/>
        <v>-1.4084251789528123E-12</v>
      </c>
    </row>
    <row r="84" spans="1:114" s="124" customFormat="1" x14ac:dyDescent="0.25">
      <c r="A84" s="301"/>
      <c r="B84" s="301"/>
      <c r="C84" s="302"/>
      <c r="E84" s="303" t="s">
        <v>316</v>
      </c>
      <c r="F84" s="303"/>
      <c r="G84" s="303" t="str">
        <f>smu</f>
        <v>$ 000s</v>
      </c>
      <c r="H84" s="303"/>
      <c r="I84" s="303"/>
      <c r="J84" s="303">
        <f t="shared" ref="J84:AO84" si="281">SUM(J82:J83)</f>
        <v>0</v>
      </c>
      <c r="K84" s="303">
        <f t="shared" si="281"/>
        <v>0</v>
      </c>
      <c r="L84" s="303">
        <f t="shared" si="281"/>
        <v>4451.1796436038667</v>
      </c>
      <c r="M84" s="303">
        <f t="shared" si="281"/>
        <v>4934.145678973674</v>
      </c>
      <c r="N84" s="303">
        <f t="shared" si="281"/>
        <v>7150.353337569386</v>
      </c>
      <c r="O84" s="303">
        <f t="shared" si="281"/>
        <v>8087.1115126098584</v>
      </c>
      <c r="P84" s="303">
        <f t="shared" si="281"/>
        <v>10317.862905181</v>
      </c>
      <c r="Q84" s="303">
        <f t="shared" si="281"/>
        <v>10621.94114201294</v>
      </c>
      <c r="R84" s="303">
        <f t="shared" si="281"/>
        <v>12816.136935656854</v>
      </c>
      <c r="S84" s="303">
        <f t="shared" si="281"/>
        <v>14151.892285683211</v>
      </c>
      <c r="T84" s="303">
        <f t="shared" si="281"/>
        <v>15252.23433690349</v>
      </c>
      <c r="U84" s="303">
        <f t="shared" si="281"/>
        <v>15744.406389197968</v>
      </c>
      <c r="V84" s="303">
        <f t="shared" si="281"/>
        <v>17221.212869189458</v>
      </c>
      <c r="W84" s="303">
        <f t="shared" si="281"/>
        <v>17698.753700147874</v>
      </c>
      <c r="X84" s="303">
        <f t="shared" si="281"/>
        <v>19056.864018440421</v>
      </c>
      <c r="Y84" s="303">
        <f t="shared" si="281"/>
        <v>15865.60465402702</v>
      </c>
      <c r="Z84" s="303">
        <f t="shared" si="281"/>
        <v>17202.370488235138</v>
      </c>
      <c r="AA84" s="303">
        <f t="shared" si="281"/>
        <v>17038.02675162446</v>
      </c>
      <c r="AB84" s="303">
        <f t="shared" si="281"/>
        <v>18299.797520488548</v>
      </c>
      <c r="AC84" s="303">
        <f t="shared" si="281"/>
        <v>16001.09390799233</v>
      </c>
      <c r="AD84" s="303">
        <f t="shared" si="281"/>
        <v>17618.100816260201</v>
      </c>
      <c r="AE84" s="303">
        <f t="shared" si="281"/>
        <v>17266.519805103879</v>
      </c>
      <c r="AF84" s="303">
        <f t="shared" si="281"/>
        <v>18466.072493412161</v>
      </c>
      <c r="AG84" s="303">
        <f t="shared" si="281"/>
        <v>17013.897852844762</v>
      </c>
      <c r="AH84" s="303">
        <f t="shared" si="281"/>
        <v>17878.814949689935</v>
      </c>
      <c r="AI84" s="303">
        <f t="shared" si="281"/>
        <v>17428.673512883677</v>
      </c>
      <c r="AJ84" s="303">
        <f t="shared" si="281"/>
        <v>18592.921070323609</v>
      </c>
      <c r="AK84" s="303">
        <f t="shared" si="281"/>
        <v>16528.447933239007</v>
      </c>
      <c r="AL84" s="303">
        <f t="shared" si="281"/>
        <v>17659.411342678133</v>
      </c>
      <c r="AM84" s="303">
        <f t="shared" si="281"/>
        <v>17045.9958120335</v>
      </c>
      <c r="AN84" s="303">
        <f t="shared" si="281"/>
        <v>18408.290368801205</v>
      </c>
      <c r="AO84" s="303">
        <f t="shared" si="281"/>
        <v>17187.06103155253</v>
      </c>
      <c r="AP84" s="303">
        <f t="shared" ref="AP84:BU84" si="282">SUM(AP82:AP83)</f>
        <v>18255.660167145295</v>
      </c>
      <c r="AQ84" s="303">
        <f t="shared" si="282"/>
        <v>17462.710181003309</v>
      </c>
      <c r="AR84" s="303">
        <f t="shared" si="282"/>
        <v>18475.67131845227</v>
      </c>
      <c r="AS84" s="303">
        <f t="shared" si="282"/>
        <v>17101.637954882895</v>
      </c>
      <c r="AT84" s="303">
        <f t="shared" si="282"/>
        <v>18094.651450898422</v>
      </c>
      <c r="AU84" s="303">
        <f t="shared" si="282"/>
        <v>17162.764827444469</v>
      </c>
      <c r="AV84" s="303">
        <f t="shared" si="282"/>
        <v>18117.46824076592</v>
      </c>
      <c r="AW84" s="303">
        <f t="shared" si="282"/>
        <v>15113.924123474506</v>
      </c>
      <c r="AX84" s="303">
        <f t="shared" si="282"/>
        <v>16446.865068769086</v>
      </c>
      <c r="AY84" s="303">
        <f t="shared" si="282"/>
        <v>15440.386604955065</v>
      </c>
      <c r="AZ84" s="303">
        <f t="shared" si="282"/>
        <v>16444.266969941167</v>
      </c>
      <c r="BA84" s="303">
        <f t="shared" si="282"/>
        <v>15368.725142606836</v>
      </c>
      <c r="BB84" s="303">
        <f t="shared" si="282"/>
        <v>16351.418851264008</v>
      </c>
      <c r="BC84" s="303">
        <f t="shared" si="282"/>
        <v>15144.144121546778</v>
      </c>
      <c r="BD84" s="303">
        <f t="shared" si="282"/>
        <v>16034.577226046917</v>
      </c>
      <c r="BE84" s="303">
        <f t="shared" si="282"/>
        <v>14764.858494750373</v>
      </c>
      <c r="BF84" s="303">
        <f t="shared" si="282"/>
        <v>15549.329336110939</v>
      </c>
      <c r="BG84" s="303">
        <f t="shared" si="282"/>
        <v>14180.440954858392</v>
      </c>
      <c r="BH84" s="303">
        <f t="shared" si="282"/>
        <v>14484.138797025111</v>
      </c>
      <c r="BI84" s="303">
        <f t="shared" si="282"/>
        <v>14092.621095296327</v>
      </c>
      <c r="BJ84" s="303">
        <f t="shared" si="282"/>
        <v>13763.272961840185</v>
      </c>
      <c r="BK84" s="303">
        <f t="shared" si="282"/>
        <v>13322.037650170563</v>
      </c>
      <c r="BL84" s="303">
        <f t="shared" si="282"/>
        <v>13043.419446578346</v>
      </c>
      <c r="BM84" s="303">
        <f t="shared" si="282"/>
        <v>12573.139642639118</v>
      </c>
      <c r="BN84" s="303">
        <f t="shared" si="282"/>
        <v>12269.953193082019</v>
      </c>
      <c r="BO84" s="303">
        <f t="shared" si="282"/>
        <v>11741.367837992915</v>
      </c>
      <c r="BP84" s="303">
        <f t="shared" si="282"/>
        <v>11427.728547615463</v>
      </c>
      <c r="BQ84" s="303">
        <f t="shared" si="282"/>
        <v>11110.266234684497</v>
      </c>
      <c r="BR84" s="303">
        <f t="shared" si="282"/>
        <v>12184.357982582922</v>
      </c>
      <c r="BS84" s="303">
        <f t="shared" si="282"/>
        <v>11530.480815871315</v>
      </c>
      <c r="BT84" s="303">
        <f t="shared" si="282"/>
        <v>14333.91771758514</v>
      </c>
      <c r="BU84" s="303">
        <f t="shared" si="282"/>
        <v>13615.474743661054</v>
      </c>
      <c r="BV84" s="303">
        <f t="shared" ref="BV84:DA84" si="283">SUM(BV82:BV83)</f>
        <v>14902.078876559008</v>
      </c>
      <c r="BW84" s="303">
        <f t="shared" si="283"/>
        <v>13620.722473898713</v>
      </c>
      <c r="BX84" s="303">
        <f t="shared" si="283"/>
        <v>14201.553203208507</v>
      </c>
      <c r="BY84" s="303">
        <f t="shared" si="283"/>
        <v>16773.221341813784</v>
      </c>
      <c r="BZ84" s="303">
        <f t="shared" si="283"/>
        <v>17251.213871960288</v>
      </c>
      <c r="CA84" s="303">
        <f t="shared" si="283"/>
        <v>20161.221280477534</v>
      </c>
      <c r="CB84" s="303">
        <f t="shared" si="283"/>
        <v>20858.545118859984</v>
      </c>
      <c r="CC84" s="303">
        <f t="shared" si="283"/>
        <v>23467.336334232787</v>
      </c>
      <c r="CD84" s="303">
        <f t="shared" si="283"/>
        <v>23010.547621780868</v>
      </c>
      <c r="CE84" s="303">
        <f t="shared" si="283"/>
        <v>25549.678910909155</v>
      </c>
      <c r="CF84" s="303">
        <f t="shared" si="283"/>
        <v>26818.944348690929</v>
      </c>
      <c r="CG84" s="303">
        <f t="shared" si="283"/>
        <v>28598.348307056767</v>
      </c>
      <c r="CH84" s="303">
        <f t="shared" si="283"/>
        <v>29316.263256732338</v>
      </c>
      <c r="CI84" s="303">
        <f t="shared" si="283"/>
        <v>32010.568681860314</v>
      </c>
      <c r="CJ84" s="303">
        <f t="shared" si="283"/>
        <v>32980.585193031991</v>
      </c>
      <c r="CK84" s="303">
        <f t="shared" si="283"/>
        <v>35808.544121245402</v>
      </c>
      <c r="CL84" s="303">
        <f t="shared" si="283"/>
        <v>35752.541443891881</v>
      </c>
      <c r="CM84" s="303">
        <f t="shared" si="283"/>
        <v>38595.089089412417</v>
      </c>
      <c r="CN84" s="303">
        <f t="shared" si="283"/>
        <v>38598.235060191902</v>
      </c>
      <c r="CO84" s="303">
        <f t="shared" si="283"/>
        <v>41474.646426461673</v>
      </c>
      <c r="CP84" s="303">
        <f t="shared" si="283"/>
        <v>41452.058105362987</v>
      </c>
      <c r="CQ84" s="303">
        <f t="shared" si="283"/>
        <v>45073.365175173501</v>
      </c>
      <c r="CR84" s="303">
        <f t="shared" si="283"/>
        <v>44991.068214746527</v>
      </c>
      <c r="CS84" s="303">
        <f t="shared" si="283"/>
        <v>47962.545267057794</v>
      </c>
      <c r="CT84" s="303">
        <f t="shared" si="283"/>
        <v>47843.234773182769</v>
      </c>
      <c r="CU84" s="303">
        <f t="shared" si="283"/>
        <v>50838.846609345994</v>
      </c>
      <c r="CV84" s="303">
        <f t="shared" si="283"/>
        <v>50692.567869556544</v>
      </c>
      <c r="CW84" s="303">
        <f t="shared" si="283"/>
        <v>53724.607366924771</v>
      </c>
      <c r="CX84" s="303">
        <f t="shared" si="283"/>
        <v>53541.101397777937</v>
      </c>
      <c r="CY84" s="303">
        <f t="shared" si="283"/>
        <v>56599.053082614817</v>
      </c>
      <c r="CZ84" s="303">
        <f t="shared" si="283"/>
        <v>56388.230454911565</v>
      </c>
      <c r="DA84" s="303">
        <f t="shared" si="283"/>
        <v>60032.449921886866</v>
      </c>
      <c r="DB84" s="303">
        <f t="shared" ref="DB84:EG84" si="284">SUM(DB82:DB83)</f>
        <v>59747.222202253462</v>
      </c>
      <c r="DC84" s="303">
        <f t="shared" si="284"/>
        <v>62916.7834343906</v>
      </c>
      <c r="DD84" s="303">
        <f t="shared" si="284"/>
        <v>62611.212744428689</v>
      </c>
      <c r="DE84" s="303">
        <f t="shared" si="284"/>
        <v>65820.601166068751</v>
      </c>
      <c r="DF84" s="303">
        <f t="shared" si="284"/>
        <v>65467.555757633898</v>
      </c>
      <c r="DG84" s="303">
        <f t="shared" si="284"/>
        <v>19071.748250589873</v>
      </c>
      <c r="DH84" s="303">
        <f t="shared" si="284"/>
        <v>822.00066672330138</v>
      </c>
      <c r="DI84" s="303">
        <f t="shared" si="284"/>
        <v>-1.4239023787215247E-12</v>
      </c>
      <c r="DJ84" s="303">
        <f t="shared" si="284"/>
        <v>-1.4084251789528123E-12</v>
      </c>
    </row>
    <row r="86" spans="1:114" x14ac:dyDescent="0.25">
      <c r="E86" s="349" t="str">
        <f t="shared" ref="E86:AJ86" si="285" xml:space="preserve"> E$80</f>
        <v>Retained earnings</v>
      </c>
      <c r="F86" s="349">
        <f t="shared" si="285"/>
        <v>0</v>
      </c>
      <c r="G86" s="349" t="str">
        <f t="shared" si="285"/>
        <v>$ 000s</v>
      </c>
      <c r="H86" s="349">
        <f t="shared" si="285"/>
        <v>0</v>
      </c>
      <c r="I86" s="349">
        <f t="shared" si="285"/>
        <v>0</v>
      </c>
      <c r="J86" s="349">
        <f t="shared" si="285"/>
        <v>0</v>
      </c>
      <c r="K86" s="349">
        <f t="shared" si="285"/>
        <v>0</v>
      </c>
      <c r="L86" s="349">
        <f t="shared" si="285"/>
        <v>3065.4394813777772</v>
      </c>
      <c r="M86" s="349">
        <f t="shared" si="285"/>
        <v>2597.0605864007512</v>
      </c>
      <c r="N86" s="349">
        <f t="shared" si="285"/>
        <v>3704.5297106454891</v>
      </c>
      <c r="O86" s="349">
        <f t="shared" si="285"/>
        <v>3353.0207159928032</v>
      </c>
      <c r="P86" s="349">
        <f t="shared" si="285"/>
        <v>4203.8244860531504</v>
      </c>
      <c r="Q86" s="349">
        <f t="shared" si="285"/>
        <v>3228.5751017075672</v>
      </c>
      <c r="R86" s="349">
        <f t="shared" si="285"/>
        <v>4087.2424776575817</v>
      </c>
      <c r="S86" s="349">
        <f t="shared" si="285"/>
        <v>4110.9166325637952</v>
      </c>
      <c r="T86" s="349">
        <f t="shared" si="285"/>
        <v>4380.2407380525083</v>
      </c>
      <c r="U86" s="349">
        <f t="shared" si="285"/>
        <v>4038.1368261799753</v>
      </c>
      <c r="V86" s="349">
        <f t="shared" si="285"/>
        <v>5044.3719257609182</v>
      </c>
      <c r="W86" s="349">
        <f t="shared" si="285"/>
        <v>4840.5185401843773</v>
      </c>
      <c r="X86" s="349">
        <f t="shared" si="285"/>
        <v>5897.3010208447668</v>
      </c>
      <c r="Y86" s="349">
        <f t="shared" si="285"/>
        <v>5000.1636483141647</v>
      </c>
      <c r="Z86" s="349">
        <f t="shared" si="285"/>
        <v>6043.5440873274147</v>
      </c>
      <c r="AA86" s="349">
        <f t="shared" si="285"/>
        <v>5164.3509193563887</v>
      </c>
      <c r="AB86" s="349">
        <f t="shared" si="285"/>
        <v>6253.8555167621116</v>
      </c>
      <c r="AC86" s="349">
        <f t="shared" si="285"/>
        <v>5347.8876458938985</v>
      </c>
      <c r="AD86" s="349">
        <f t="shared" si="285"/>
        <v>6997.0932947319889</v>
      </c>
      <c r="AE86" s="349">
        <f t="shared" si="285"/>
        <v>6041.694524051336</v>
      </c>
      <c r="AF86" s="349">
        <f t="shared" si="285"/>
        <v>7206.9170208704509</v>
      </c>
      <c r="AG86" s="349">
        <f t="shared" si="285"/>
        <v>6243.0254245408987</v>
      </c>
      <c r="AH86" s="349">
        <f t="shared" si="285"/>
        <v>7065.438732141989</v>
      </c>
      <c r="AI86" s="349">
        <f t="shared" si="285"/>
        <v>6087.0203330757522</v>
      </c>
      <c r="AJ86" s="349">
        <f t="shared" si="285"/>
        <v>7318.155142753586</v>
      </c>
      <c r="AK86" s="349">
        <f t="shared" ref="AK86:BP86" si="286" xml:space="preserve"> AK$80</f>
        <v>6319.9570089378631</v>
      </c>
      <c r="AL86" s="349">
        <f t="shared" si="286"/>
        <v>7556.5462372238162</v>
      </c>
      <c r="AM86" s="349">
        <f t="shared" si="286"/>
        <v>6526.511033638295</v>
      </c>
      <c r="AN86" s="349">
        <f t="shared" si="286"/>
        <v>8208.5856550714816</v>
      </c>
      <c r="AO86" s="349">
        <f t="shared" si="286"/>
        <v>7144.842166896573</v>
      </c>
      <c r="AP86" s="349">
        <f t="shared" si="286"/>
        <v>8485.7600731633738</v>
      </c>
      <c r="AQ86" s="349">
        <f t="shared" si="286"/>
        <v>7390.1267526701213</v>
      </c>
      <c r="AR86" s="349">
        <f t="shared" si="286"/>
        <v>8741.2704028019616</v>
      </c>
      <c r="AS86" s="349">
        <f t="shared" si="286"/>
        <v>7633.1535707571875</v>
      </c>
      <c r="AT86" s="349">
        <f t="shared" si="286"/>
        <v>9024.5349546473062</v>
      </c>
      <c r="AU86" s="349">
        <f t="shared" si="286"/>
        <v>7884.9010851464891</v>
      </c>
      <c r="AV86" s="349">
        <f t="shared" si="286"/>
        <v>9291.3674669268694</v>
      </c>
      <c r="AW86" s="349">
        <f t="shared" si="286"/>
        <v>8137.0755553140261</v>
      </c>
      <c r="AX86" s="349">
        <f t="shared" si="286"/>
        <v>10075.950696556127</v>
      </c>
      <c r="AY86" s="349">
        <f t="shared" si="286"/>
        <v>8872.0324200012637</v>
      </c>
      <c r="AZ86" s="349">
        <f t="shared" si="286"/>
        <v>10372.383842411255</v>
      </c>
      <c r="BA86" s="349">
        <f t="shared" si="286"/>
        <v>9144.0046679970528</v>
      </c>
      <c r="BB86" s="349">
        <f t="shared" si="286"/>
        <v>10767.453865040892</v>
      </c>
      <c r="BC86" s="349">
        <f t="shared" si="286"/>
        <v>9507.6697782371775</v>
      </c>
      <c r="BD86" s="349">
        <f t="shared" si="286"/>
        <v>11069.299662465666</v>
      </c>
      <c r="BE86" s="349">
        <f t="shared" si="286"/>
        <v>9789.8622751311923</v>
      </c>
      <c r="BF86" s="349">
        <f t="shared" si="286"/>
        <v>11315.731434064304</v>
      </c>
      <c r="BG86" s="349">
        <f t="shared" si="286"/>
        <v>10003.814856541303</v>
      </c>
      <c r="BH86" s="349">
        <f t="shared" si="286"/>
        <v>11018.041979814687</v>
      </c>
      <c r="BI86" s="349">
        <f t="shared" si="286"/>
        <v>10909.816417725182</v>
      </c>
      <c r="BJ86" s="349">
        <f t="shared" si="286"/>
        <v>11227.240276339564</v>
      </c>
      <c r="BK86" s="349">
        <f t="shared" si="286"/>
        <v>11111.288279663251</v>
      </c>
      <c r="BL86" s="349">
        <f t="shared" si="286"/>
        <v>11537.303395677736</v>
      </c>
      <c r="BM86" s="349">
        <f t="shared" si="286"/>
        <v>11422.108884431316</v>
      </c>
      <c r="BN86" s="349">
        <f t="shared" si="286"/>
        <v>11898.649513689146</v>
      </c>
      <c r="BO86" s="349">
        <f t="shared" si="286"/>
        <v>11780.238747616202</v>
      </c>
      <c r="BP86" s="349">
        <f t="shared" si="286"/>
        <v>12262.626817382677</v>
      </c>
      <c r="BQ86" s="349">
        <f t="shared" ref="BQ86:CV86" si="287" xml:space="preserve"> BQ$80</f>
        <v>12270.680478775172</v>
      </c>
      <c r="BR86" s="349">
        <f t="shared" si="287"/>
        <v>14404.301627427139</v>
      </c>
      <c r="BS86" s="349">
        <f t="shared" si="287"/>
        <v>13984.773420259196</v>
      </c>
      <c r="BT86" s="349">
        <f t="shared" si="287"/>
        <v>16048.255828959458</v>
      </c>
      <c r="BU86" s="349">
        <f t="shared" si="287"/>
        <v>13776.569472913638</v>
      </c>
      <c r="BV86" s="349">
        <f t="shared" si="287"/>
        <v>14078.134865322247</v>
      </c>
      <c r="BW86" s="349">
        <f t="shared" si="287"/>
        <v>9912.5617750119072</v>
      </c>
      <c r="BX86" s="349">
        <f t="shared" si="287"/>
        <v>8903.3682852707334</v>
      </c>
      <c r="BY86" s="349">
        <f t="shared" si="287"/>
        <v>10346.048484738805</v>
      </c>
      <c r="BZ86" s="349">
        <f t="shared" si="287"/>
        <v>9266.3540121163278</v>
      </c>
      <c r="CA86" s="349">
        <f t="shared" si="287"/>
        <v>11321.296797884941</v>
      </c>
      <c r="CB86" s="349">
        <f t="shared" si="287"/>
        <v>10469.60384871408</v>
      </c>
      <c r="CC86" s="349">
        <f t="shared" si="287"/>
        <v>12076.799596589863</v>
      </c>
      <c r="CD86" s="349">
        <f t="shared" si="287"/>
        <v>9985.6301391861125</v>
      </c>
      <c r="CE86" s="349">
        <f t="shared" si="287"/>
        <v>11531.048942252221</v>
      </c>
      <c r="CF86" s="349">
        <f t="shared" si="287"/>
        <v>11438.385885256364</v>
      </c>
      <c r="CG86" s="349">
        <f t="shared" si="287"/>
        <v>11884.013717444668</v>
      </c>
      <c r="CH86" s="349">
        <f t="shared" si="287"/>
        <v>11107.892225879292</v>
      </c>
      <c r="CI86" s="349">
        <f t="shared" si="287"/>
        <v>12902.632549730699</v>
      </c>
      <c r="CJ86" s="349">
        <f t="shared" si="287"/>
        <v>12420.162056992762</v>
      </c>
      <c r="CK86" s="349">
        <f t="shared" si="287"/>
        <v>14398.505633069959</v>
      </c>
      <c r="CL86" s="349">
        <f t="shared" si="287"/>
        <v>12593.790595047303</v>
      </c>
      <c r="CM86" s="349">
        <f t="shared" si="287"/>
        <v>14610.892855073891</v>
      </c>
      <c r="CN86" s="349">
        <f t="shared" si="287"/>
        <v>12871.511259691972</v>
      </c>
      <c r="CO86" s="349">
        <f t="shared" si="287"/>
        <v>14929.157275145095</v>
      </c>
      <c r="CP86" s="349">
        <f t="shared" si="287"/>
        <v>13154.814109695997</v>
      </c>
      <c r="CQ86" s="349">
        <f t="shared" si="287"/>
        <v>16313.818015102774</v>
      </c>
      <c r="CR86" s="349">
        <f t="shared" si="287"/>
        <v>14466.02844008845</v>
      </c>
      <c r="CS86" s="349">
        <f t="shared" si="287"/>
        <v>16666.311230890547</v>
      </c>
      <c r="CT86" s="349">
        <f t="shared" si="287"/>
        <v>14781.381085418438</v>
      </c>
      <c r="CU86" s="349">
        <f t="shared" si="287"/>
        <v>17025.889560315663</v>
      </c>
      <c r="CV86" s="349">
        <f t="shared" si="287"/>
        <v>15103.072318919552</v>
      </c>
      <c r="CW86" s="349">
        <f t="shared" ref="CW86:DJ86" si="288" xml:space="preserve"> CW$80</f>
        <v>17392.695414162219</v>
      </c>
      <c r="CX86" s="349">
        <f t="shared" si="288"/>
        <v>15431.229546214057</v>
      </c>
      <c r="CY86" s="349">
        <f t="shared" si="288"/>
        <v>17766.874065671091</v>
      </c>
      <c r="CZ86" s="349">
        <f t="shared" si="288"/>
        <v>15765.982733777171</v>
      </c>
      <c r="DA86" s="349">
        <f t="shared" si="288"/>
        <v>18942.295627007541</v>
      </c>
      <c r="DB86" s="349">
        <f t="shared" si="288"/>
        <v>16855.679655990432</v>
      </c>
      <c r="DC86" s="349">
        <f t="shared" si="288"/>
        <v>19347.621242794587</v>
      </c>
      <c r="DD86" s="349">
        <f t="shared" si="288"/>
        <v>17219.064290760067</v>
      </c>
      <c r="DE86" s="349">
        <f t="shared" si="288"/>
        <v>19761.093903458979</v>
      </c>
      <c r="DF86" s="349">
        <f t="shared" si="288"/>
        <v>17727.910851425397</v>
      </c>
      <c r="DG86" s="349">
        <f t="shared" si="288"/>
        <v>20321.035259339555</v>
      </c>
      <c r="DH86" s="349">
        <f t="shared" si="288"/>
        <v>1249.2870087496804</v>
      </c>
      <c r="DI86" s="349">
        <f t="shared" si="288"/>
        <v>427.28634202637795</v>
      </c>
      <c r="DJ86" s="349">
        <f t="shared" si="288"/>
        <v>427.28634202637841</v>
      </c>
    </row>
    <row r="87" spans="1:114" x14ac:dyDescent="0.25">
      <c r="E87" s="349" t="str">
        <f t="shared" ref="E87:AJ87" si="289" xml:space="preserve"> E$84</f>
        <v>retained cash</v>
      </c>
      <c r="F87" s="349">
        <f t="shared" si="289"/>
        <v>0</v>
      </c>
      <c r="G87" s="349" t="str">
        <f t="shared" si="289"/>
        <v>$ 000s</v>
      </c>
      <c r="H87" s="349">
        <f t="shared" si="289"/>
        <v>0</v>
      </c>
      <c r="I87" s="349">
        <f t="shared" si="289"/>
        <v>0</v>
      </c>
      <c r="J87" s="349">
        <f t="shared" si="289"/>
        <v>0</v>
      </c>
      <c r="K87" s="349">
        <f t="shared" si="289"/>
        <v>0</v>
      </c>
      <c r="L87" s="349">
        <f t="shared" si="289"/>
        <v>4451.1796436038667</v>
      </c>
      <c r="M87" s="349">
        <f t="shared" si="289"/>
        <v>4934.145678973674</v>
      </c>
      <c r="N87" s="349">
        <f t="shared" si="289"/>
        <v>7150.353337569386</v>
      </c>
      <c r="O87" s="349">
        <f t="shared" si="289"/>
        <v>8087.1115126098584</v>
      </c>
      <c r="P87" s="349">
        <f t="shared" si="289"/>
        <v>10317.862905181</v>
      </c>
      <c r="Q87" s="349">
        <f t="shared" si="289"/>
        <v>10621.94114201294</v>
      </c>
      <c r="R87" s="349">
        <f t="shared" si="289"/>
        <v>12816.136935656854</v>
      </c>
      <c r="S87" s="349">
        <f t="shared" si="289"/>
        <v>14151.892285683211</v>
      </c>
      <c r="T87" s="349">
        <f t="shared" si="289"/>
        <v>15252.23433690349</v>
      </c>
      <c r="U87" s="349">
        <f t="shared" si="289"/>
        <v>15744.406389197968</v>
      </c>
      <c r="V87" s="349">
        <f t="shared" si="289"/>
        <v>17221.212869189458</v>
      </c>
      <c r="W87" s="349">
        <f t="shared" si="289"/>
        <v>17698.753700147874</v>
      </c>
      <c r="X87" s="349">
        <f t="shared" si="289"/>
        <v>19056.864018440421</v>
      </c>
      <c r="Y87" s="349">
        <f t="shared" si="289"/>
        <v>15865.60465402702</v>
      </c>
      <c r="Z87" s="349">
        <f t="shared" si="289"/>
        <v>17202.370488235138</v>
      </c>
      <c r="AA87" s="349">
        <f t="shared" si="289"/>
        <v>17038.02675162446</v>
      </c>
      <c r="AB87" s="349">
        <f t="shared" si="289"/>
        <v>18299.797520488548</v>
      </c>
      <c r="AC87" s="349">
        <f t="shared" si="289"/>
        <v>16001.09390799233</v>
      </c>
      <c r="AD87" s="349">
        <f t="shared" si="289"/>
        <v>17618.100816260201</v>
      </c>
      <c r="AE87" s="349">
        <f t="shared" si="289"/>
        <v>17266.519805103879</v>
      </c>
      <c r="AF87" s="349">
        <f t="shared" si="289"/>
        <v>18466.072493412161</v>
      </c>
      <c r="AG87" s="349">
        <f t="shared" si="289"/>
        <v>17013.897852844762</v>
      </c>
      <c r="AH87" s="349">
        <f t="shared" si="289"/>
        <v>17878.814949689935</v>
      </c>
      <c r="AI87" s="349">
        <f t="shared" si="289"/>
        <v>17428.673512883677</v>
      </c>
      <c r="AJ87" s="349">
        <f t="shared" si="289"/>
        <v>18592.921070323609</v>
      </c>
      <c r="AK87" s="349">
        <f t="shared" ref="AK87:BP87" si="290" xml:space="preserve"> AK$84</f>
        <v>16528.447933239007</v>
      </c>
      <c r="AL87" s="349">
        <f t="shared" si="290"/>
        <v>17659.411342678133</v>
      </c>
      <c r="AM87" s="349">
        <f t="shared" si="290"/>
        <v>17045.9958120335</v>
      </c>
      <c r="AN87" s="349">
        <f t="shared" si="290"/>
        <v>18408.290368801205</v>
      </c>
      <c r="AO87" s="349">
        <f t="shared" si="290"/>
        <v>17187.06103155253</v>
      </c>
      <c r="AP87" s="349">
        <f t="shared" si="290"/>
        <v>18255.660167145295</v>
      </c>
      <c r="AQ87" s="349">
        <f t="shared" si="290"/>
        <v>17462.710181003309</v>
      </c>
      <c r="AR87" s="349">
        <f t="shared" si="290"/>
        <v>18475.67131845227</v>
      </c>
      <c r="AS87" s="349">
        <f t="shared" si="290"/>
        <v>17101.637954882895</v>
      </c>
      <c r="AT87" s="349">
        <f t="shared" si="290"/>
        <v>18094.651450898422</v>
      </c>
      <c r="AU87" s="349">
        <f t="shared" si="290"/>
        <v>17162.764827444469</v>
      </c>
      <c r="AV87" s="349">
        <f t="shared" si="290"/>
        <v>18117.46824076592</v>
      </c>
      <c r="AW87" s="349">
        <f t="shared" si="290"/>
        <v>15113.924123474506</v>
      </c>
      <c r="AX87" s="349">
        <f t="shared" si="290"/>
        <v>16446.865068769086</v>
      </c>
      <c r="AY87" s="349">
        <f t="shared" si="290"/>
        <v>15440.386604955065</v>
      </c>
      <c r="AZ87" s="349">
        <f t="shared" si="290"/>
        <v>16444.266969941167</v>
      </c>
      <c r="BA87" s="349">
        <f t="shared" si="290"/>
        <v>15368.725142606836</v>
      </c>
      <c r="BB87" s="349">
        <f t="shared" si="290"/>
        <v>16351.418851264008</v>
      </c>
      <c r="BC87" s="349">
        <f t="shared" si="290"/>
        <v>15144.144121546778</v>
      </c>
      <c r="BD87" s="349">
        <f t="shared" si="290"/>
        <v>16034.577226046917</v>
      </c>
      <c r="BE87" s="349">
        <f t="shared" si="290"/>
        <v>14764.858494750373</v>
      </c>
      <c r="BF87" s="349">
        <f t="shared" si="290"/>
        <v>15549.329336110939</v>
      </c>
      <c r="BG87" s="349">
        <f t="shared" si="290"/>
        <v>14180.440954858392</v>
      </c>
      <c r="BH87" s="349">
        <f t="shared" si="290"/>
        <v>14484.138797025111</v>
      </c>
      <c r="BI87" s="349">
        <f t="shared" si="290"/>
        <v>14092.621095296327</v>
      </c>
      <c r="BJ87" s="349">
        <f t="shared" si="290"/>
        <v>13763.272961840185</v>
      </c>
      <c r="BK87" s="349">
        <f t="shared" si="290"/>
        <v>13322.037650170563</v>
      </c>
      <c r="BL87" s="349">
        <f t="shared" si="290"/>
        <v>13043.419446578346</v>
      </c>
      <c r="BM87" s="349">
        <f t="shared" si="290"/>
        <v>12573.139642639118</v>
      </c>
      <c r="BN87" s="349">
        <f t="shared" si="290"/>
        <v>12269.953193082019</v>
      </c>
      <c r="BO87" s="349">
        <f t="shared" si="290"/>
        <v>11741.367837992915</v>
      </c>
      <c r="BP87" s="349">
        <f t="shared" si="290"/>
        <v>11427.728547615463</v>
      </c>
      <c r="BQ87" s="349">
        <f t="shared" ref="BQ87:CV87" si="291" xml:space="preserve"> BQ$84</f>
        <v>11110.266234684497</v>
      </c>
      <c r="BR87" s="349">
        <f t="shared" si="291"/>
        <v>12184.357982582922</v>
      </c>
      <c r="BS87" s="349">
        <f t="shared" si="291"/>
        <v>11530.480815871315</v>
      </c>
      <c r="BT87" s="349">
        <f t="shared" si="291"/>
        <v>14333.91771758514</v>
      </c>
      <c r="BU87" s="349">
        <f t="shared" si="291"/>
        <v>13615.474743661054</v>
      </c>
      <c r="BV87" s="349">
        <f t="shared" si="291"/>
        <v>14902.078876559008</v>
      </c>
      <c r="BW87" s="349">
        <f t="shared" si="291"/>
        <v>13620.722473898713</v>
      </c>
      <c r="BX87" s="349">
        <f t="shared" si="291"/>
        <v>14201.553203208507</v>
      </c>
      <c r="BY87" s="349">
        <f t="shared" si="291"/>
        <v>16773.221341813784</v>
      </c>
      <c r="BZ87" s="349">
        <f t="shared" si="291"/>
        <v>17251.213871960288</v>
      </c>
      <c r="CA87" s="349">
        <f t="shared" si="291"/>
        <v>20161.221280477534</v>
      </c>
      <c r="CB87" s="349">
        <f t="shared" si="291"/>
        <v>20858.545118859984</v>
      </c>
      <c r="CC87" s="349">
        <f t="shared" si="291"/>
        <v>23467.336334232787</v>
      </c>
      <c r="CD87" s="349">
        <f t="shared" si="291"/>
        <v>23010.547621780868</v>
      </c>
      <c r="CE87" s="349">
        <f t="shared" si="291"/>
        <v>25549.678910909155</v>
      </c>
      <c r="CF87" s="349">
        <f t="shared" si="291"/>
        <v>26818.944348690929</v>
      </c>
      <c r="CG87" s="349">
        <f t="shared" si="291"/>
        <v>28598.348307056767</v>
      </c>
      <c r="CH87" s="349">
        <f t="shared" si="291"/>
        <v>29316.263256732338</v>
      </c>
      <c r="CI87" s="349">
        <f t="shared" si="291"/>
        <v>32010.568681860314</v>
      </c>
      <c r="CJ87" s="349">
        <f t="shared" si="291"/>
        <v>32980.585193031991</v>
      </c>
      <c r="CK87" s="349">
        <f t="shared" si="291"/>
        <v>35808.544121245402</v>
      </c>
      <c r="CL87" s="349">
        <f t="shared" si="291"/>
        <v>35752.541443891881</v>
      </c>
      <c r="CM87" s="349">
        <f t="shared" si="291"/>
        <v>38595.089089412417</v>
      </c>
      <c r="CN87" s="349">
        <f t="shared" si="291"/>
        <v>38598.235060191902</v>
      </c>
      <c r="CO87" s="349">
        <f t="shared" si="291"/>
        <v>41474.646426461673</v>
      </c>
      <c r="CP87" s="349">
        <f t="shared" si="291"/>
        <v>41452.058105362987</v>
      </c>
      <c r="CQ87" s="349">
        <f t="shared" si="291"/>
        <v>45073.365175173501</v>
      </c>
      <c r="CR87" s="349">
        <f t="shared" si="291"/>
        <v>44991.068214746527</v>
      </c>
      <c r="CS87" s="349">
        <f t="shared" si="291"/>
        <v>47962.545267057794</v>
      </c>
      <c r="CT87" s="349">
        <f t="shared" si="291"/>
        <v>47843.234773182769</v>
      </c>
      <c r="CU87" s="349">
        <f t="shared" si="291"/>
        <v>50838.846609345994</v>
      </c>
      <c r="CV87" s="349">
        <f t="shared" si="291"/>
        <v>50692.567869556544</v>
      </c>
      <c r="CW87" s="349">
        <f t="shared" ref="CW87:DJ87" si="292" xml:space="preserve"> CW$84</f>
        <v>53724.607366924771</v>
      </c>
      <c r="CX87" s="349">
        <f t="shared" si="292"/>
        <v>53541.101397777937</v>
      </c>
      <c r="CY87" s="349">
        <f t="shared" si="292"/>
        <v>56599.053082614817</v>
      </c>
      <c r="CZ87" s="349">
        <f t="shared" si="292"/>
        <v>56388.230454911565</v>
      </c>
      <c r="DA87" s="349">
        <f t="shared" si="292"/>
        <v>60032.449921886866</v>
      </c>
      <c r="DB87" s="349">
        <f t="shared" si="292"/>
        <v>59747.222202253462</v>
      </c>
      <c r="DC87" s="349">
        <f t="shared" si="292"/>
        <v>62916.7834343906</v>
      </c>
      <c r="DD87" s="349">
        <f t="shared" si="292"/>
        <v>62611.212744428689</v>
      </c>
      <c r="DE87" s="349">
        <f t="shared" si="292"/>
        <v>65820.601166068751</v>
      </c>
      <c r="DF87" s="349">
        <f t="shared" si="292"/>
        <v>65467.555757633898</v>
      </c>
      <c r="DG87" s="349">
        <f t="shared" si="292"/>
        <v>19071.748250589873</v>
      </c>
      <c r="DH87" s="349">
        <f t="shared" si="292"/>
        <v>822.00066672330138</v>
      </c>
      <c r="DI87" s="349">
        <f t="shared" si="292"/>
        <v>-1.4239023787215247E-12</v>
      </c>
      <c r="DJ87" s="349">
        <f t="shared" si="292"/>
        <v>-1.4084251789528123E-12</v>
      </c>
    </row>
    <row r="88" spans="1:114" s="124" customFormat="1" x14ac:dyDescent="0.25">
      <c r="A88" s="301"/>
      <c r="B88" s="301"/>
      <c r="C88" s="302"/>
      <c r="E88" s="303" t="s">
        <v>317</v>
      </c>
      <c r="F88" s="303"/>
      <c r="G88" s="303" t="str">
        <f>smu</f>
        <v>$ 000s</v>
      </c>
      <c r="H88" s="303"/>
      <c r="I88" s="303"/>
      <c r="J88" s="303">
        <f t="shared" ref="J88:AO88" si="293">MIN(J86:J87)</f>
        <v>0</v>
      </c>
      <c r="K88" s="303">
        <f t="shared" si="293"/>
        <v>0</v>
      </c>
      <c r="L88" s="303">
        <f t="shared" si="293"/>
        <v>3065.4394813777772</v>
      </c>
      <c r="M88" s="303">
        <f t="shared" si="293"/>
        <v>2597.0605864007512</v>
      </c>
      <c r="N88" s="303">
        <f t="shared" si="293"/>
        <v>3704.5297106454891</v>
      </c>
      <c r="O88" s="303">
        <f t="shared" si="293"/>
        <v>3353.0207159928032</v>
      </c>
      <c r="P88" s="303">
        <f t="shared" si="293"/>
        <v>4203.8244860531504</v>
      </c>
      <c r="Q88" s="303">
        <f t="shared" si="293"/>
        <v>3228.5751017075672</v>
      </c>
      <c r="R88" s="303">
        <f t="shared" si="293"/>
        <v>4087.2424776575817</v>
      </c>
      <c r="S88" s="303">
        <f t="shared" si="293"/>
        <v>4110.9166325637952</v>
      </c>
      <c r="T88" s="303">
        <f t="shared" si="293"/>
        <v>4380.2407380525083</v>
      </c>
      <c r="U88" s="303">
        <f t="shared" si="293"/>
        <v>4038.1368261799753</v>
      </c>
      <c r="V88" s="303">
        <f t="shared" si="293"/>
        <v>5044.3719257609182</v>
      </c>
      <c r="W88" s="303">
        <f t="shared" si="293"/>
        <v>4840.5185401843773</v>
      </c>
      <c r="X88" s="303">
        <f t="shared" si="293"/>
        <v>5897.3010208447668</v>
      </c>
      <c r="Y88" s="303">
        <f t="shared" si="293"/>
        <v>5000.1636483141647</v>
      </c>
      <c r="Z88" s="303">
        <f t="shared" si="293"/>
        <v>6043.5440873274147</v>
      </c>
      <c r="AA88" s="303">
        <f t="shared" si="293"/>
        <v>5164.3509193563887</v>
      </c>
      <c r="AB88" s="303">
        <f t="shared" si="293"/>
        <v>6253.8555167621116</v>
      </c>
      <c r="AC88" s="303">
        <f t="shared" si="293"/>
        <v>5347.8876458938985</v>
      </c>
      <c r="AD88" s="303">
        <f t="shared" si="293"/>
        <v>6997.0932947319889</v>
      </c>
      <c r="AE88" s="303">
        <f t="shared" si="293"/>
        <v>6041.694524051336</v>
      </c>
      <c r="AF88" s="303">
        <f t="shared" si="293"/>
        <v>7206.9170208704509</v>
      </c>
      <c r="AG88" s="303">
        <f t="shared" si="293"/>
        <v>6243.0254245408987</v>
      </c>
      <c r="AH88" s="303">
        <f t="shared" si="293"/>
        <v>7065.438732141989</v>
      </c>
      <c r="AI88" s="303">
        <f t="shared" si="293"/>
        <v>6087.0203330757522</v>
      </c>
      <c r="AJ88" s="303">
        <f t="shared" si="293"/>
        <v>7318.155142753586</v>
      </c>
      <c r="AK88" s="303">
        <f t="shared" si="293"/>
        <v>6319.9570089378631</v>
      </c>
      <c r="AL88" s="303">
        <f t="shared" si="293"/>
        <v>7556.5462372238162</v>
      </c>
      <c r="AM88" s="303">
        <f t="shared" si="293"/>
        <v>6526.511033638295</v>
      </c>
      <c r="AN88" s="303">
        <f t="shared" si="293"/>
        <v>8208.5856550714816</v>
      </c>
      <c r="AO88" s="303">
        <f t="shared" si="293"/>
        <v>7144.842166896573</v>
      </c>
      <c r="AP88" s="303">
        <f t="shared" ref="AP88:BU88" si="294">MIN(AP86:AP87)</f>
        <v>8485.7600731633738</v>
      </c>
      <c r="AQ88" s="303">
        <f t="shared" si="294"/>
        <v>7390.1267526701213</v>
      </c>
      <c r="AR88" s="303">
        <f t="shared" si="294"/>
        <v>8741.2704028019616</v>
      </c>
      <c r="AS88" s="303">
        <f t="shared" si="294"/>
        <v>7633.1535707571875</v>
      </c>
      <c r="AT88" s="303">
        <f t="shared" si="294"/>
        <v>9024.5349546473062</v>
      </c>
      <c r="AU88" s="303">
        <f t="shared" si="294"/>
        <v>7884.9010851464891</v>
      </c>
      <c r="AV88" s="303">
        <f t="shared" si="294"/>
        <v>9291.3674669268694</v>
      </c>
      <c r="AW88" s="303">
        <f t="shared" si="294"/>
        <v>8137.0755553140261</v>
      </c>
      <c r="AX88" s="303">
        <f t="shared" si="294"/>
        <v>10075.950696556127</v>
      </c>
      <c r="AY88" s="303">
        <f t="shared" si="294"/>
        <v>8872.0324200012637</v>
      </c>
      <c r="AZ88" s="303">
        <f t="shared" si="294"/>
        <v>10372.383842411255</v>
      </c>
      <c r="BA88" s="303">
        <f t="shared" si="294"/>
        <v>9144.0046679970528</v>
      </c>
      <c r="BB88" s="303">
        <f t="shared" si="294"/>
        <v>10767.453865040892</v>
      </c>
      <c r="BC88" s="303">
        <f t="shared" si="294"/>
        <v>9507.6697782371775</v>
      </c>
      <c r="BD88" s="303">
        <f t="shared" si="294"/>
        <v>11069.299662465666</v>
      </c>
      <c r="BE88" s="303">
        <f t="shared" si="294"/>
        <v>9789.8622751311923</v>
      </c>
      <c r="BF88" s="303">
        <f t="shared" si="294"/>
        <v>11315.731434064304</v>
      </c>
      <c r="BG88" s="303">
        <f t="shared" si="294"/>
        <v>10003.814856541303</v>
      </c>
      <c r="BH88" s="303">
        <f t="shared" si="294"/>
        <v>11018.041979814687</v>
      </c>
      <c r="BI88" s="303">
        <f t="shared" si="294"/>
        <v>10909.816417725182</v>
      </c>
      <c r="BJ88" s="303">
        <f t="shared" si="294"/>
        <v>11227.240276339564</v>
      </c>
      <c r="BK88" s="303">
        <f t="shared" si="294"/>
        <v>11111.288279663251</v>
      </c>
      <c r="BL88" s="303">
        <f t="shared" si="294"/>
        <v>11537.303395677736</v>
      </c>
      <c r="BM88" s="303">
        <f t="shared" si="294"/>
        <v>11422.108884431316</v>
      </c>
      <c r="BN88" s="303">
        <f t="shared" si="294"/>
        <v>11898.649513689146</v>
      </c>
      <c r="BO88" s="303">
        <f t="shared" si="294"/>
        <v>11741.367837992915</v>
      </c>
      <c r="BP88" s="303">
        <f t="shared" si="294"/>
        <v>11427.728547615463</v>
      </c>
      <c r="BQ88" s="303">
        <f t="shared" si="294"/>
        <v>11110.266234684497</v>
      </c>
      <c r="BR88" s="303">
        <f t="shared" si="294"/>
        <v>12184.357982582922</v>
      </c>
      <c r="BS88" s="303">
        <f t="shared" si="294"/>
        <v>11530.480815871315</v>
      </c>
      <c r="BT88" s="303">
        <f t="shared" si="294"/>
        <v>14333.91771758514</v>
      </c>
      <c r="BU88" s="303">
        <f t="shared" si="294"/>
        <v>13615.474743661054</v>
      </c>
      <c r="BV88" s="303">
        <f t="shared" ref="BV88:DA88" si="295">MIN(BV86:BV87)</f>
        <v>14078.134865322247</v>
      </c>
      <c r="BW88" s="303">
        <f t="shared" si="295"/>
        <v>9912.5617750119072</v>
      </c>
      <c r="BX88" s="303">
        <f t="shared" si="295"/>
        <v>8903.3682852707334</v>
      </c>
      <c r="BY88" s="303">
        <f t="shared" si="295"/>
        <v>10346.048484738805</v>
      </c>
      <c r="BZ88" s="303">
        <f t="shared" si="295"/>
        <v>9266.3540121163278</v>
      </c>
      <c r="CA88" s="303">
        <f t="shared" si="295"/>
        <v>11321.296797884941</v>
      </c>
      <c r="CB88" s="303">
        <f t="shared" si="295"/>
        <v>10469.60384871408</v>
      </c>
      <c r="CC88" s="303">
        <f t="shared" si="295"/>
        <v>12076.799596589863</v>
      </c>
      <c r="CD88" s="303">
        <f t="shared" si="295"/>
        <v>9985.6301391861125</v>
      </c>
      <c r="CE88" s="303">
        <f t="shared" si="295"/>
        <v>11531.048942252221</v>
      </c>
      <c r="CF88" s="303">
        <f t="shared" si="295"/>
        <v>11438.385885256364</v>
      </c>
      <c r="CG88" s="303">
        <f t="shared" si="295"/>
        <v>11884.013717444668</v>
      </c>
      <c r="CH88" s="303">
        <f t="shared" si="295"/>
        <v>11107.892225879292</v>
      </c>
      <c r="CI88" s="303">
        <f t="shared" si="295"/>
        <v>12902.632549730699</v>
      </c>
      <c r="CJ88" s="303">
        <f t="shared" si="295"/>
        <v>12420.162056992762</v>
      </c>
      <c r="CK88" s="303">
        <f t="shared" si="295"/>
        <v>14398.505633069959</v>
      </c>
      <c r="CL88" s="303">
        <f t="shared" si="295"/>
        <v>12593.790595047303</v>
      </c>
      <c r="CM88" s="303">
        <f t="shared" si="295"/>
        <v>14610.892855073891</v>
      </c>
      <c r="CN88" s="303">
        <f t="shared" si="295"/>
        <v>12871.511259691972</v>
      </c>
      <c r="CO88" s="303">
        <f t="shared" si="295"/>
        <v>14929.157275145095</v>
      </c>
      <c r="CP88" s="303">
        <f t="shared" si="295"/>
        <v>13154.814109695997</v>
      </c>
      <c r="CQ88" s="303">
        <f t="shared" si="295"/>
        <v>16313.818015102774</v>
      </c>
      <c r="CR88" s="303">
        <f t="shared" si="295"/>
        <v>14466.02844008845</v>
      </c>
      <c r="CS88" s="303">
        <f t="shared" si="295"/>
        <v>16666.311230890547</v>
      </c>
      <c r="CT88" s="303">
        <f t="shared" si="295"/>
        <v>14781.381085418438</v>
      </c>
      <c r="CU88" s="303">
        <f t="shared" si="295"/>
        <v>17025.889560315663</v>
      </c>
      <c r="CV88" s="303">
        <f t="shared" si="295"/>
        <v>15103.072318919552</v>
      </c>
      <c r="CW88" s="303">
        <f t="shared" si="295"/>
        <v>17392.695414162219</v>
      </c>
      <c r="CX88" s="303">
        <f t="shared" si="295"/>
        <v>15431.229546214057</v>
      </c>
      <c r="CY88" s="303">
        <f t="shared" si="295"/>
        <v>17766.874065671091</v>
      </c>
      <c r="CZ88" s="303">
        <f t="shared" si="295"/>
        <v>15765.982733777171</v>
      </c>
      <c r="DA88" s="303">
        <f t="shared" si="295"/>
        <v>18942.295627007541</v>
      </c>
      <c r="DB88" s="303">
        <f t="shared" ref="DB88:EG88" si="296">MIN(DB86:DB87)</f>
        <v>16855.679655990432</v>
      </c>
      <c r="DC88" s="303">
        <f t="shared" si="296"/>
        <v>19347.621242794587</v>
      </c>
      <c r="DD88" s="303">
        <f t="shared" si="296"/>
        <v>17219.064290760067</v>
      </c>
      <c r="DE88" s="303">
        <f t="shared" si="296"/>
        <v>19761.093903458979</v>
      </c>
      <c r="DF88" s="303">
        <f t="shared" si="296"/>
        <v>17727.910851425397</v>
      </c>
      <c r="DG88" s="303">
        <f t="shared" si="296"/>
        <v>19071.748250589873</v>
      </c>
      <c r="DH88" s="303">
        <f t="shared" si="296"/>
        <v>822.00066672330138</v>
      </c>
      <c r="DI88" s="303">
        <f t="shared" si="296"/>
        <v>-1.4239023787215247E-12</v>
      </c>
      <c r="DJ88" s="303">
        <f t="shared" si="296"/>
        <v>-1.4084251789528123E-12</v>
      </c>
    </row>
    <row r="89" spans="1:114" s="375" customFormat="1" ht="14.4" x14ac:dyDescent="0.25">
      <c r="A89" s="287"/>
      <c r="B89" s="287"/>
      <c r="C89" s="288"/>
      <c r="D89" s="289"/>
      <c r="E89" s="373" t="str">
        <f xml:space="preserve"> LEFT(E88, LEN(E88) - 4)</f>
        <v>dividend declared and paid</v>
      </c>
      <c r="F89" s="373"/>
      <c r="G89" s="374" t="s">
        <v>57</v>
      </c>
      <c r="H89" s="373">
        <f xml:space="preserve"> SUM(J89:BB89)</f>
        <v>-278896.78198844334</v>
      </c>
      <c r="I89" s="373"/>
      <c r="J89" s="373">
        <f t="shared" ref="J89:BU89" si="297" xml:space="preserve"> -1 * J88</f>
        <v>0</v>
      </c>
      <c r="K89" s="373">
        <f t="shared" si="297"/>
        <v>0</v>
      </c>
      <c r="L89" s="373">
        <f t="shared" si="297"/>
        <v>-3065.4394813777772</v>
      </c>
      <c r="M89" s="373">
        <f t="shared" si="297"/>
        <v>-2597.0605864007512</v>
      </c>
      <c r="N89" s="373">
        <f t="shared" si="297"/>
        <v>-3704.5297106454891</v>
      </c>
      <c r="O89" s="373">
        <f t="shared" si="297"/>
        <v>-3353.0207159928032</v>
      </c>
      <c r="P89" s="373">
        <f t="shared" si="297"/>
        <v>-4203.8244860531504</v>
      </c>
      <c r="Q89" s="373">
        <f t="shared" si="297"/>
        <v>-3228.5751017075672</v>
      </c>
      <c r="R89" s="373">
        <f t="shared" si="297"/>
        <v>-4087.2424776575817</v>
      </c>
      <c r="S89" s="373">
        <f t="shared" si="297"/>
        <v>-4110.9166325637952</v>
      </c>
      <c r="T89" s="373">
        <f t="shared" si="297"/>
        <v>-4380.2407380525083</v>
      </c>
      <c r="U89" s="373">
        <f t="shared" si="297"/>
        <v>-4038.1368261799753</v>
      </c>
      <c r="V89" s="373">
        <f t="shared" si="297"/>
        <v>-5044.3719257609182</v>
      </c>
      <c r="W89" s="373">
        <f t="shared" si="297"/>
        <v>-4840.5185401843773</v>
      </c>
      <c r="X89" s="373">
        <f t="shared" si="297"/>
        <v>-5897.3010208447668</v>
      </c>
      <c r="Y89" s="373">
        <f t="shared" si="297"/>
        <v>-5000.1636483141647</v>
      </c>
      <c r="Z89" s="373">
        <f t="shared" si="297"/>
        <v>-6043.5440873274147</v>
      </c>
      <c r="AA89" s="373">
        <f t="shared" si="297"/>
        <v>-5164.3509193563887</v>
      </c>
      <c r="AB89" s="373">
        <f t="shared" si="297"/>
        <v>-6253.8555167621116</v>
      </c>
      <c r="AC89" s="373">
        <f t="shared" si="297"/>
        <v>-5347.8876458938985</v>
      </c>
      <c r="AD89" s="373">
        <f t="shared" si="297"/>
        <v>-6997.0932947319889</v>
      </c>
      <c r="AE89" s="373">
        <f t="shared" si="297"/>
        <v>-6041.694524051336</v>
      </c>
      <c r="AF89" s="373">
        <f t="shared" si="297"/>
        <v>-7206.9170208704509</v>
      </c>
      <c r="AG89" s="373">
        <f t="shared" si="297"/>
        <v>-6243.0254245408987</v>
      </c>
      <c r="AH89" s="373">
        <f t="shared" si="297"/>
        <v>-7065.438732141989</v>
      </c>
      <c r="AI89" s="373">
        <f t="shared" si="297"/>
        <v>-6087.0203330757522</v>
      </c>
      <c r="AJ89" s="373">
        <f t="shared" si="297"/>
        <v>-7318.155142753586</v>
      </c>
      <c r="AK89" s="373">
        <f t="shared" si="297"/>
        <v>-6319.9570089378631</v>
      </c>
      <c r="AL89" s="373">
        <f t="shared" si="297"/>
        <v>-7556.5462372238162</v>
      </c>
      <c r="AM89" s="373">
        <f t="shared" si="297"/>
        <v>-6526.511033638295</v>
      </c>
      <c r="AN89" s="373">
        <f t="shared" si="297"/>
        <v>-8208.5856550714816</v>
      </c>
      <c r="AO89" s="373">
        <f t="shared" si="297"/>
        <v>-7144.842166896573</v>
      </c>
      <c r="AP89" s="373">
        <f t="shared" si="297"/>
        <v>-8485.7600731633738</v>
      </c>
      <c r="AQ89" s="373">
        <f t="shared" si="297"/>
        <v>-7390.1267526701213</v>
      </c>
      <c r="AR89" s="373">
        <f t="shared" si="297"/>
        <v>-8741.2704028019616</v>
      </c>
      <c r="AS89" s="373">
        <f t="shared" si="297"/>
        <v>-7633.1535707571875</v>
      </c>
      <c r="AT89" s="373">
        <f t="shared" si="297"/>
        <v>-9024.5349546473062</v>
      </c>
      <c r="AU89" s="373">
        <f t="shared" si="297"/>
        <v>-7884.9010851464891</v>
      </c>
      <c r="AV89" s="373">
        <f t="shared" si="297"/>
        <v>-9291.3674669268694</v>
      </c>
      <c r="AW89" s="373">
        <f t="shared" si="297"/>
        <v>-8137.0755553140261</v>
      </c>
      <c r="AX89" s="373">
        <f t="shared" si="297"/>
        <v>-10075.950696556127</v>
      </c>
      <c r="AY89" s="373">
        <f t="shared" si="297"/>
        <v>-8872.0324200012637</v>
      </c>
      <c r="AZ89" s="373">
        <f t="shared" si="297"/>
        <v>-10372.383842411255</v>
      </c>
      <c r="BA89" s="373">
        <f t="shared" si="297"/>
        <v>-9144.0046679970528</v>
      </c>
      <c r="BB89" s="373">
        <f t="shared" si="297"/>
        <v>-10767.453865040892</v>
      </c>
      <c r="BC89" s="373">
        <f t="shared" si="297"/>
        <v>-9507.6697782371775</v>
      </c>
      <c r="BD89" s="373">
        <f t="shared" si="297"/>
        <v>-11069.299662465666</v>
      </c>
      <c r="BE89" s="373">
        <f t="shared" si="297"/>
        <v>-9789.8622751311923</v>
      </c>
      <c r="BF89" s="373">
        <f t="shared" si="297"/>
        <v>-11315.731434064304</v>
      </c>
      <c r="BG89" s="373">
        <f t="shared" si="297"/>
        <v>-10003.814856541303</v>
      </c>
      <c r="BH89" s="373">
        <f t="shared" si="297"/>
        <v>-11018.041979814687</v>
      </c>
      <c r="BI89" s="373">
        <f t="shared" si="297"/>
        <v>-10909.816417725182</v>
      </c>
      <c r="BJ89" s="373">
        <f t="shared" si="297"/>
        <v>-11227.240276339564</v>
      </c>
      <c r="BK89" s="373">
        <f t="shared" si="297"/>
        <v>-11111.288279663251</v>
      </c>
      <c r="BL89" s="373">
        <f t="shared" si="297"/>
        <v>-11537.303395677736</v>
      </c>
      <c r="BM89" s="373">
        <f t="shared" si="297"/>
        <v>-11422.108884431316</v>
      </c>
      <c r="BN89" s="373">
        <f t="shared" si="297"/>
        <v>-11898.649513689146</v>
      </c>
      <c r="BO89" s="373">
        <f t="shared" si="297"/>
        <v>-11741.367837992915</v>
      </c>
      <c r="BP89" s="373">
        <f t="shared" si="297"/>
        <v>-11427.728547615463</v>
      </c>
      <c r="BQ89" s="373">
        <f t="shared" si="297"/>
        <v>-11110.266234684497</v>
      </c>
      <c r="BR89" s="373">
        <f t="shared" si="297"/>
        <v>-12184.357982582922</v>
      </c>
      <c r="BS89" s="373">
        <f t="shared" si="297"/>
        <v>-11530.480815871315</v>
      </c>
      <c r="BT89" s="373">
        <f t="shared" si="297"/>
        <v>-14333.91771758514</v>
      </c>
      <c r="BU89" s="373">
        <f t="shared" si="297"/>
        <v>-13615.474743661054</v>
      </c>
      <c r="BV89" s="373">
        <f t="shared" ref="BV89:EC89" si="298" xml:space="preserve"> -1 * BV88</f>
        <v>-14078.134865322247</v>
      </c>
      <c r="BW89" s="373">
        <f t="shared" si="298"/>
        <v>-9912.5617750119072</v>
      </c>
      <c r="BX89" s="373">
        <f t="shared" si="298"/>
        <v>-8903.3682852707334</v>
      </c>
      <c r="BY89" s="373">
        <f t="shared" si="298"/>
        <v>-10346.048484738805</v>
      </c>
      <c r="BZ89" s="373">
        <f t="shared" si="298"/>
        <v>-9266.3540121163278</v>
      </c>
      <c r="CA89" s="373">
        <f t="shared" si="298"/>
        <v>-11321.296797884941</v>
      </c>
      <c r="CB89" s="373">
        <f t="shared" si="298"/>
        <v>-10469.60384871408</v>
      </c>
      <c r="CC89" s="373">
        <f t="shared" si="298"/>
        <v>-12076.799596589863</v>
      </c>
      <c r="CD89" s="373">
        <f t="shared" si="298"/>
        <v>-9985.6301391861125</v>
      </c>
      <c r="CE89" s="373">
        <f t="shared" si="298"/>
        <v>-11531.048942252221</v>
      </c>
      <c r="CF89" s="373">
        <f t="shared" si="298"/>
        <v>-11438.385885256364</v>
      </c>
      <c r="CG89" s="373">
        <f t="shared" si="298"/>
        <v>-11884.013717444668</v>
      </c>
      <c r="CH89" s="373">
        <f t="shared" si="298"/>
        <v>-11107.892225879292</v>
      </c>
      <c r="CI89" s="373">
        <f t="shared" si="298"/>
        <v>-12902.632549730699</v>
      </c>
      <c r="CJ89" s="373">
        <f t="shared" si="298"/>
        <v>-12420.162056992762</v>
      </c>
      <c r="CK89" s="373">
        <f t="shared" si="298"/>
        <v>-14398.505633069959</v>
      </c>
      <c r="CL89" s="373">
        <f t="shared" si="298"/>
        <v>-12593.790595047303</v>
      </c>
      <c r="CM89" s="373">
        <f t="shared" si="298"/>
        <v>-14610.892855073891</v>
      </c>
      <c r="CN89" s="373">
        <f t="shared" si="298"/>
        <v>-12871.511259691972</v>
      </c>
      <c r="CO89" s="373">
        <f t="shared" si="298"/>
        <v>-14929.157275145095</v>
      </c>
      <c r="CP89" s="373">
        <f t="shared" si="298"/>
        <v>-13154.814109695997</v>
      </c>
      <c r="CQ89" s="373">
        <f t="shared" si="298"/>
        <v>-16313.818015102774</v>
      </c>
      <c r="CR89" s="373">
        <f t="shared" si="298"/>
        <v>-14466.02844008845</v>
      </c>
      <c r="CS89" s="373">
        <f t="shared" si="298"/>
        <v>-16666.311230890547</v>
      </c>
      <c r="CT89" s="373">
        <f t="shared" si="298"/>
        <v>-14781.381085418438</v>
      </c>
      <c r="CU89" s="373">
        <f t="shared" si="298"/>
        <v>-17025.889560315663</v>
      </c>
      <c r="CV89" s="373">
        <f t="shared" si="298"/>
        <v>-15103.072318919552</v>
      </c>
      <c r="CW89" s="373">
        <f t="shared" si="298"/>
        <v>-17392.695414162219</v>
      </c>
      <c r="CX89" s="373">
        <f t="shared" si="298"/>
        <v>-15431.229546214057</v>
      </c>
      <c r="CY89" s="373">
        <f t="shared" si="298"/>
        <v>-17766.874065671091</v>
      </c>
      <c r="CZ89" s="373">
        <f t="shared" si="298"/>
        <v>-15765.982733777171</v>
      </c>
      <c r="DA89" s="373">
        <f t="shared" si="298"/>
        <v>-18942.295627007541</v>
      </c>
      <c r="DB89" s="373">
        <f t="shared" si="298"/>
        <v>-16855.679655990432</v>
      </c>
      <c r="DC89" s="373">
        <f t="shared" si="298"/>
        <v>-19347.621242794587</v>
      </c>
      <c r="DD89" s="373">
        <f t="shared" si="298"/>
        <v>-17219.064290760067</v>
      </c>
      <c r="DE89" s="373">
        <f t="shared" si="298"/>
        <v>-19761.093903458979</v>
      </c>
      <c r="DF89" s="373">
        <f t="shared" si="298"/>
        <v>-17727.910851425397</v>
      </c>
      <c r="DG89" s="373">
        <f t="shared" si="298"/>
        <v>-19071.748250589873</v>
      </c>
      <c r="DH89" s="373">
        <f t="shared" si="298"/>
        <v>-822.00066672330138</v>
      </c>
      <c r="DI89" s="373">
        <f t="shared" si="298"/>
        <v>1.4239023787215247E-12</v>
      </c>
      <c r="DJ89" s="373">
        <f t="shared" si="298"/>
        <v>1.4084251789528123E-12</v>
      </c>
    </row>
  </sheetData>
  <conditionalFormatting sqref="J3:DJ3">
    <cfRule type="cellIs" dxfId="83" priority="7" stopIfTrue="1" operator="equal">
      <formula>"Pre-fcst"</formula>
    </cfRule>
    <cfRule type="cellIs" dxfId="82" priority="8" stopIfTrue="1" operator="equal">
      <formula>"Forecast"</formula>
    </cfRule>
  </conditionalFormatting>
  <conditionalFormatting sqref="F2">
    <cfRule type="cellIs" dxfId="79" priority="1" stopIfTrue="1" operator="notEqual">
      <formula>0</formula>
    </cfRule>
    <cfRule type="cellIs" dxfId="78" priority="2" stopIfTrue="1" operator="equal">
      <formula>""</formula>
    </cfRule>
  </conditionalFormatting>
  <printOptions verticalCentered="1" heading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&amp;L&amp;"Arial,Bold"&amp;14F1F9 Training Model&amp;C&amp;"Arial,Bold"&amp;14Sheet: &amp;A&amp;R&amp;"Arial,Bold"&amp;14CONFIDENTIAL</oddHeader>
    <oddFooter>&amp;L&amp;F ( Printed on &amp;D at &amp;T )&amp;RPage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1565F-0272-4CFF-8C36-07A989DCEB00}">
  <sheetPr>
    <tabColor rgb="FF00B0F0"/>
    <outlinePr summaryBelow="0" summaryRight="0"/>
  </sheetPr>
  <dimension ref="A1:DJ71"/>
  <sheetViews>
    <sheetView defaultGridColor="0" colorId="22" zoomScale="80" zoomScaleNormal="80" workbookViewId="0">
      <pane xSplit="9" ySplit="5" topLeftCell="J67" activePane="bottomRight" state="frozen"/>
      <selection activeCell="G5" sqref="G5"/>
      <selection pane="topRight" activeCell="G5" sqref="G5"/>
      <selection pane="bottomLeft" activeCell="G5" sqref="G5"/>
      <selection pane="bottomRight" activeCell="E77" sqref="E77"/>
    </sheetView>
  </sheetViews>
  <sheetFormatPr defaultColWidth="0" defaultRowHeight="13.2" x14ac:dyDescent="0.25"/>
  <cols>
    <col min="1" max="1" width="1.21875" style="126" customWidth="1"/>
    <col min="2" max="2" width="1.21875" style="2" customWidth="1"/>
    <col min="3" max="3" width="1.21875" style="3" customWidth="1"/>
    <col min="4" max="4" width="1.21875" style="107" customWidth="1"/>
    <col min="5" max="5" width="40.77734375" style="64" customWidth="1"/>
    <col min="6" max="6" width="12.77734375" style="64" customWidth="1"/>
    <col min="7" max="8" width="11.77734375" style="64" customWidth="1"/>
    <col min="9" max="9" width="2.77734375" style="64" customWidth="1"/>
    <col min="10" max="114" width="11.77734375" style="64" customWidth="1"/>
    <col min="115" max="16384" width="11.77734375" style="12" hidden="1"/>
  </cols>
  <sheetData>
    <row r="1" spans="1:114" ht="25.8" x14ac:dyDescent="0.25">
      <c r="A1" s="1" t="str">
        <f ca="1" xml:space="preserve"> RIGHT(CELL("filename", A1), LEN(CELL("filename", A1)) - SEARCH("]", CELL("filename", A1)))</f>
        <v>FinStat</v>
      </c>
    </row>
    <row r="2" spans="1:114" s="18" customFormat="1" ht="14.4" x14ac:dyDescent="0.25">
      <c r="A2" s="7"/>
      <c r="B2" s="7"/>
      <c r="C2" s="8"/>
      <c r="D2" s="7"/>
      <c r="E2" s="16" t="str">
        <f xml:space="preserve"> Time!E$18</f>
        <v xml:space="preserve">Model period ending </v>
      </c>
      <c r="F2" s="501">
        <f xml:space="preserve"> check!F$15</f>
        <v>0</v>
      </c>
      <c r="G2" s="502" t="s">
        <v>406</v>
      </c>
      <c r="H2" s="54"/>
      <c r="I2" s="13"/>
      <c r="J2" s="13">
        <f xml:space="preserve"> Time!J$18</f>
        <v>44651</v>
      </c>
      <c r="K2" s="13">
        <f xml:space="preserve"> Time!K$18</f>
        <v>44742</v>
      </c>
      <c r="L2" s="13">
        <f xml:space="preserve"> Time!L$18</f>
        <v>44834</v>
      </c>
      <c r="M2" s="13">
        <f xml:space="preserve"> Time!M$18</f>
        <v>44926</v>
      </c>
      <c r="N2" s="13">
        <f xml:space="preserve"> Time!N$18</f>
        <v>45016</v>
      </c>
      <c r="O2" s="13">
        <f xml:space="preserve"> Time!O$18</f>
        <v>45107</v>
      </c>
      <c r="P2" s="13">
        <f xml:space="preserve"> Time!P$18</f>
        <v>45199</v>
      </c>
      <c r="Q2" s="13">
        <f xml:space="preserve"> Time!Q$18</f>
        <v>45291</v>
      </c>
      <c r="R2" s="13">
        <f xml:space="preserve"> Time!R$18</f>
        <v>45382</v>
      </c>
      <c r="S2" s="13">
        <f xml:space="preserve"> Time!S$18</f>
        <v>45473</v>
      </c>
      <c r="T2" s="13">
        <f xml:space="preserve"> Time!T$18</f>
        <v>45565</v>
      </c>
      <c r="U2" s="13">
        <f xml:space="preserve"> Time!U$18</f>
        <v>45657</v>
      </c>
      <c r="V2" s="13">
        <f xml:space="preserve"> Time!V$18</f>
        <v>45747</v>
      </c>
      <c r="W2" s="13">
        <f xml:space="preserve"> Time!W$18</f>
        <v>45838</v>
      </c>
      <c r="X2" s="13">
        <f xml:space="preserve"> Time!X$18</f>
        <v>45930</v>
      </c>
      <c r="Y2" s="13">
        <f xml:space="preserve"> Time!Y$18</f>
        <v>46022</v>
      </c>
      <c r="Z2" s="13">
        <f xml:space="preserve"> Time!Z$18</f>
        <v>46112</v>
      </c>
      <c r="AA2" s="13">
        <f xml:space="preserve"> Time!AA$18</f>
        <v>46203</v>
      </c>
      <c r="AB2" s="13">
        <f xml:space="preserve"> Time!AB$18</f>
        <v>46295</v>
      </c>
      <c r="AC2" s="13">
        <f xml:space="preserve"> Time!AC$18</f>
        <v>46387</v>
      </c>
      <c r="AD2" s="13">
        <f xml:space="preserve"> Time!AD$18</f>
        <v>46477</v>
      </c>
      <c r="AE2" s="13">
        <f xml:space="preserve"> Time!AE$18</f>
        <v>46568</v>
      </c>
      <c r="AF2" s="13">
        <f xml:space="preserve"> Time!AF$18</f>
        <v>46660</v>
      </c>
      <c r="AG2" s="13">
        <f xml:space="preserve"> Time!AG$18</f>
        <v>46752</v>
      </c>
      <c r="AH2" s="13">
        <f xml:space="preserve"> Time!AH$18</f>
        <v>46843</v>
      </c>
      <c r="AI2" s="13">
        <f xml:space="preserve"> Time!AI$18</f>
        <v>46934</v>
      </c>
      <c r="AJ2" s="13">
        <f xml:space="preserve"> Time!AJ$18</f>
        <v>47026</v>
      </c>
      <c r="AK2" s="13">
        <f xml:space="preserve"> Time!AK$18</f>
        <v>47118</v>
      </c>
      <c r="AL2" s="13">
        <f xml:space="preserve"> Time!AL$18</f>
        <v>47208</v>
      </c>
      <c r="AM2" s="13">
        <f xml:space="preserve"> Time!AM$18</f>
        <v>47299</v>
      </c>
      <c r="AN2" s="13">
        <f xml:space="preserve"> Time!AN$18</f>
        <v>47391</v>
      </c>
      <c r="AO2" s="13">
        <f xml:space="preserve"> Time!AO$18</f>
        <v>47483</v>
      </c>
      <c r="AP2" s="13">
        <f xml:space="preserve"> Time!AP$18</f>
        <v>47573</v>
      </c>
      <c r="AQ2" s="13">
        <f xml:space="preserve"> Time!AQ$18</f>
        <v>47664</v>
      </c>
      <c r="AR2" s="13">
        <f xml:space="preserve"> Time!AR$18</f>
        <v>47756</v>
      </c>
      <c r="AS2" s="13">
        <f xml:space="preserve"> Time!AS$18</f>
        <v>47848</v>
      </c>
      <c r="AT2" s="13">
        <f xml:space="preserve"> Time!AT$18</f>
        <v>47938</v>
      </c>
      <c r="AU2" s="13">
        <f xml:space="preserve"> Time!AU$18</f>
        <v>48029</v>
      </c>
      <c r="AV2" s="13">
        <f xml:space="preserve"> Time!AV$18</f>
        <v>48121</v>
      </c>
      <c r="AW2" s="13">
        <f xml:space="preserve"> Time!AW$18</f>
        <v>48213</v>
      </c>
      <c r="AX2" s="13">
        <f xml:space="preserve"> Time!AX$18</f>
        <v>48304</v>
      </c>
      <c r="AY2" s="13">
        <f xml:space="preserve"> Time!AY$18</f>
        <v>48395</v>
      </c>
      <c r="AZ2" s="13">
        <f xml:space="preserve"> Time!AZ$18</f>
        <v>48487</v>
      </c>
      <c r="BA2" s="13">
        <f xml:space="preserve"> Time!BA$18</f>
        <v>48579</v>
      </c>
      <c r="BB2" s="13">
        <f xml:space="preserve"> Time!BB$18</f>
        <v>48669</v>
      </c>
      <c r="BC2" s="13">
        <f xml:space="preserve"> Time!BC$18</f>
        <v>48760</v>
      </c>
      <c r="BD2" s="13">
        <f xml:space="preserve"> Time!BD$18</f>
        <v>48852</v>
      </c>
      <c r="BE2" s="13">
        <f xml:space="preserve"> Time!BE$18</f>
        <v>48944</v>
      </c>
      <c r="BF2" s="13">
        <f xml:space="preserve"> Time!BF$18</f>
        <v>49034</v>
      </c>
      <c r="BG2" s="13">
        <f xml:space="preserve"> Time!BG$18</f>
        <v>49125</v>
      </c>
      <c r="BH2" s="13">
        <f xml:space="preserve"> Time!BH$18</f>
        <v>49217</v>
      </c>
      <c r="BI2" s="13">
        <f xml:space="preserve"> Time!BI$18</f>
        <v>49309</v>
      </c>
      <c r="BJ2" s="13">
        <f xml:space="preserve"> Time!BJ$18</f>
        <v>49399</v>
      </c>
      <c r="BK2" s="13">
        <f xml:space="preserve"> Time!BK$18</f>
        <v>49490</v>
      </c>
      <c r="BL2" s="13">
        <f xml:space="preserve"> Time!BL$18</f>
        <v>49582</v>
      </c>
      <c r="BM2" s="13">
        <f xml:space="preserve"> Time!BM$18</f>
        <v>49674</v>
      </c>
      <c r="BN2" s="13">
        <f xml:space="preserve"> Time!BN$18</f>
        <v>49765</v>
      </c>
      <c r="BO2" s="13">
        <f xml:space="preserve"> Time!BO$18</f>
        <v>49856</v>
      </c>
      <c r="BP2" s="13">
        <f xml:space="preserve"> Time!BP$18</f>
        <v>49948</v>
      </c>
      <c r="BQ2" s="13">
        <f xml:space="preserve"> Time!BQ$18</f>
        <v>50040</v>
      </c>
      <c r="BR2" s="13">
        <f xml:space="preserve"> Time!BR$18</f>
        <v>50130</v>
      </c>
      <c r="BS2" s="13">
        <f xml:space="preserve"> Time!BS$18</f>
        <v>50221</v>
      </c>
      <c r="BT2" s="13">
        <f xml:space="preserve"> Time!BT$18</f>
        <v>50313</v>
      </c>
      <c r="BU2" s="13">
        <f xml:space="preserve"> Time!BU$18</f>
        <v>50405</v>
      </c>
      <c r="BV2" s="13">
        <f xml:space="preserve"> Time!BV$18</f>
        <v>50495</v>
      </c>
      <c r="BW2" s="13">
        <f xml:space="preserve"> Time!BW$18</f>
        <v>50586</v>
      </c>
      <c r="BX2" s="13">
        <f xml:space="preserve"> Time!BX$18</f>
        <v>50678</v>
      </c>
      <c r="BY2" s="13">
        <f xml:space="preserve"> Time!BY$18</f>
        <v>50770</v>
      </c>
      <c r="BZ2" s="13">
        <f xml:space="preserve"> Time!BZ$18</f>
        <v>50860</v>
      </c>
      <c r="CA2" s="13">
        <f xml:space="preserve"> Time!CA$18</f>
        <v>50951</v>
      </c>
      <c r="CB2" s="13">
        <f xml:space="preserve"> Time!CB$18</f>
        <v>51043</v>
      </c>
      <c r="CC2" s="13">
        <f xml:space="preserve"> Time!CC$18</f>
        <v>51135</v>
      </c>
      <c r="CD2" s="13">
        <f xml:space="preserve"> Time!CD$18</f>
        <v>51226</v>
      </c>
      <c r="CE2" s="13">
        <f xml:space="preserve"> Time!CE$18</f>
        <v>51317</v>
      </c>
      <c r="CF2" s="13">
        <f xml:space="preserve"> Time!CF$18</f>
        <v>51409</v>
      </c>
      <c r="CG2" s="13">
        <f xml:space="preserve"> Time!CG$18</f>
        <v>51501</v>
      </c>
      <c r="CH2" s="13">
        <f xml:space="preserve"> Time!CH$18</f>
        <v>51591</v>
      </c>
      <c r="CI2" s="13">
        <f xml:space="preserve"> Time!CI$18</f>
        <v>51682</v>
      </c>
      <c r="CJ2" s="13">
        <f xml:space="preserve"> Time!CJ$18</f>
        <v>51774</v>
      </c>
      <c r="CK2" s="13">
        <f xml:space="preserve"> Time!CK$18</f>
        <v>51866</v>
      </c>
      <c r="CL2" s="13">
        <f xml:space="preserve"> Time!CL$18</f>
        <v>51956</v>
      </c>
      <c r="CM2" s="13">
        <f xml:space="preserve"> Time!CM$18</f>
        <v>52047</v>
      </c>
      <c r="CN2" s="13">
        <f xml:space="preserve"> Time!CN$18</f>
        <v>52139</v>
      </c>
      <c r="CO2" s="13">
        <f xml:space="preserve"> Time!CO$18</f>
        <v>52231</v>
      </c>
      <c r="CP2" s="13">
        <f xml:space="preserve"> Time!CP$18</f>
        <v>52321</v>
      </c>
      <c r="CQ2" s="13">
        <f xml:space="preserve"> Time!CQ$18</f>
        <v>52412</v>
      </c>
      <c r="CR2" s="13">
        <f xml:space="preserve"> Time!CR$18</f>
        <v>52504</v>
      </c>
      <c r="CS2" s="13">
        <f xml:space="preserve"> Time!CS$18</f>
        <v>52596</v>
      </c>
      <c r="CT2" s="13">
        <f xml:space="preserve"> Time!CT$18</f>
        <v>52687</v>
      </c>
      <c r="CU2" s="13">
        <f xml:space="preserve"> Time!CU$18</f>
        <v>52778</v>
      </c>
      <c r="CV2" s="13">
        <f xml:space="preserve"> Time!CV$18</f>
        <v>52870</v>
      </c>
      <c r="CW2" s="13">
        <f xml:space="preserve"> Time!CW$18</f>
        <v>52962</v>
      </c>
      <c r="CX2" s="13">
        <f xml:space="preserve"> Time!CX$18</f>
        <v>53052</v>
      </c>
      <c r="CY2" s="13">
        <f xml:space="preserve"> Time!CY$18</f>
        <v>53143</v>
      </c>
      <c r="CZ2" s="13">
        <f xml:space="preserve"> Time!CZ$18</f>
        <v>53235</v>
      </c>
      <c r="DA2" s="13">
        <f xml:space="preserve"> Time!DA$18</f>
        <v>53327</v>
      </c>
      <c r="DB2" s="13">
        <f xml:space="preserve"> Time!DB$18</f>
        <v>53417</v>
      </c>
      <c r="DC2" s="13">
        <f xml:space="preserve"> Time!DC$18</f>
        <v>53508</v>
      </c>
      <c r="DD2" s="13">
        <f xml:space="preserve"> Time!DD$18</f>
        <v>53600</v>
      </c>
      <c r="DE2" s="13">
        <f xml:space="preserve"> Time!DE$18</f>
        <v>53692</v>
      </c>
      <c r="DF2" s="13">
        <f xml:space="preserve"> Time!DF$18</f>
        <v>53782</v>
      </c>
      <c r="DG2" s="13">
        <f xml:space="preserve"> Time!DG$18</f>
        <v>53873</v>
      </c>
      <c r="DH2" s="13">
        <f xml:space="preserve"> Time!DH$18</f>
        <v>53965</v>
      </c>
      <c r="DI2" s="13">
        <f xml:space="preserve"> Time!DI$18</f>
        <v>54057</v>
      </c>
      <c r="DJ2" s="13">
        <f xml:space="preserve"> Time!DJ$18</f>
        <v>54148</v>
      </c>
    </row>
    <row r="3" spans="1:114" s="18" customFormat="1" ht="14.4" x14ac:dyDescent="0.25">
      <c r="A3" s="7"/>
      <c r="B3" s="7"/>
      <c r="C3" s="8"/>
      <c r="D3" s="7"/>
      <c r="E3" s="16" t="str">
        <f xml:space="preserve"> Time!E$141</f>
        <v>Timeline label</v>
      </c>
      <c r="F3"/>
      <c r="G3"/>
      <c r="H3" s="54"/>
      <c r="I3" s="13"/>
      <c r="J3" s="56" t="str">
        <f xml:space="preserve"> Time!J$141</f>
        <v>Pre-fcst</v>
      </c>
      <c r="K3" s="56" t="str">
        <f xml:space="preserve"> Time!K$141</f>
        <v>Fin close</v>
      </c>
      <c r="L3" s="56" t="str">
        <f xml:space="preserve"> Time!L$141</f>
        <v>Forecast</v>
      </c>
      <c r="M3" s="56" t="str">
        <f xml:space="preserve"> Time!M$141</f>
        <v>Forecast</v>
      </c>
      <c r="N3" s="56" t="str">
        <f xml:space="preserve"> Time!N$141</f>
        <v>Forecast</v>
      </c>
      <c r="O3" s="56" t="str">
        <f xml:space="preserve"> Time!O$141</f>
        <v>Forecast</v>
      </c>
      <c r="P3" s="56" t="str">
        <f xml:space="preserve"> Time!P$141</f>
        <v>Forecast</v>
      </c>
      <c r="Q3" s="56" t="str">
        <f xml:space="preserve"> Time!Q$141</f>
        <v>Forecast</v>
      </c>
      <c r="R3" s="56" t="str">
        <f xml:space="preserve"> Time!R$141</f>
        <v>Forecast</v>
      </c>
      <c r="S3" s="56" t="str">
        <f xml:space="preserve"> Time!S$141</f>
        <v>Forecast</v>
      </c>
      <c r="T3" s="56" t="str">
        <f xml:space="preserve"> Time!T$141</f>
        <v>Forecast</v>
      </c>
      <c r="U3" s="56" t="str">
        <f xml:space="preserve"> Time!U$141</f>
        <v>Forecast</v>
      </c>
      <c r="V3" s="56" t="str">
        <f xml:space="preserve"> Time!V$141</f>
        <v>Forecast</v>
      </c>
      <c r="W3" s="56" t="str">
        <f xml:space="preserve"> Time!W$141</f>
        <v>Forecast</v>
      </c>
      <c r="X3" s="56" t="str">
        <f xml:space="preserve"> Time!X$141</f>
        <v>Forecast</v>
      </c>
      <c r="Y3" s="56" t="str">
        <f xml:space="preserve"> Time!Y$141</f>
        <v>Forecast</v>
      </c>
      <c r="Z3" s="56" t="str">
        <f xml:space="preserve"> Time!Z$141</f>
        <v>Forecast</v>
      </c>
      <c r="AA3" s="56" t="str">
        <f xml:space="preserve"> Time!AA$141</f>
        <v>Forecast</v>
      </c>
      <c r="AB3" s="56" t="str">
        <f xml:space="preserve"> Time!AB$141</f>
        <v>Forecast</v>
      </c>
      <c r="AC3" s="56" t="str">
        <f xml:space="preserve"> Time!AC$141</f>
        <v>Forecast</v>
      </c>
      <c r="AD3" s="56" t="str">
        <f xml:space="preserve"> Time!AD$141</f>
        <v>Forecast</v>
      </c>
      <c r="AE3" s="56" t="str">
        <f xml:space="preserve"> Time!AE$141</f>
        <v>Forecast</v>
      </c>
      <c r="AF3" s="56" t="str">
        <f xml:space="preserve"> Time!AF$141</f>
        <v>Forecast</v>
      </c>
      <c r="AG3" s="56" t="str">
        <f xml:space="preserve"> Time!AG$141</f>
        <v>Forecast</v>
      </c>
      <c r="AH3" s="56" t="str">
        <f xml:space="preserve"> Time!AH$141</f>
        <v>Forecast</v>
      </c>
      <c r="AI3" s="56" t="str">
        <f xml:space="preserve"> Time!AI$141</f>
        <v>Forecast</v>
      </c>
      <c r="AJ3" s="56" t="str">
        <f xml:space="preserve"> Time!AJ$141</f>
        <v>Forecast</v>
      </c>
      <c r="AK3" s="56" t="str">
        <f xml:space="preserve"> Time!AK$141</f>
        <v>Forecast</v>
      </c>
      <c r="AL3" s="56" t="str">
        <f xml:space="preserve"> Time!AL$141</f>
        <v>Forecast</v>
      </c>
      <c r="AM3" s="56" t="str">
        <f xml:space="preserve"> Time!AM$141</f>
        <v>Forecast</v>
      </c>
      <c r="AN3" s="56" t="str">
        <f xml:space="preserve"> Time!AN$141</f>
        <v>Forecast</v>
      </c>
      <c r="AO3" s="56" t="str">
        <f xml:space="preserve"> Time!AO$141</f>
        <v>Forecast</v>
      </c>
      <c r="AP3" s="56" t="str">
        <f xml:space="preserve"> Time!AP$141</f>
        <v>Forecast</v>
      </c>
      <c r="AQ3" s="56" t="str">
        <f xml:space="preserve"> Time!AQ$141</f>
        <v>Forecast</v>
      </c>
      <c r="AR3" s="56" t="str">
        <f xml:space="preserve"> Time!AR$141</f>
        <v>Forecast</v>
      </c>
      <c r="AS3" s="56" t="str">
        <f xml:space="preserve"> Time!AS$141</f>
        <v>Forecast</v>
      </c>
      <c r="AT3" s="56" t="str">
        <f xml:space="preserve"> Time!AT$141</f>
        <v>Forecast</v>
      </c>
      <c r="AU3" s="56" t="str">
        <f xml:space="preserve"> Time!AU$141</f>
        <v>Forecast</v>
      </c>
      <c r="AV3" s="56" t="str">
        <f xml:space="preserve"> Time!AV$141</f>
        <v>Forecast</v>
      </c>
      <c r="AW3" s="56" t="str">
        <f xml:space="preserve"> Time!AW$141</f>
        <v>Forecast</v>
      </c>
      <c r="AX3" s="56" t="str">
        <f xml:space="preserve"> Time!AX$141</f>
        <v>Forecast</v>
      </c>
      <c r="AY3" s="56" t="str">
        <f xml:space="preserve"> Time!AY$141</f>
        <v>Forecast</v>
      </c>
      <c r="AZ3" s="56" t="str">
        <f xml:space="preserve"> Time!AZ$141</f>
        <v>Forecast</v>
      </c>
      <c r="BA3" s="56" t="str">
        <f xml:space="preserve"> Time!BA$141</f>
        <v>Forecast</v>
      </c>
      <c r="BB3" s="56" t="str">
        <f xml:space="preserve"> Time!BB$141</f>
        <v>Forecast</v>
      </c>
      <c r="BC3" s="56" t="str">
        <f xml:space="preserve"> Time!BC$141</f>
        <v>Forecast</v>
      </c>
      <c r="BD3" s="56" t="str">
        <f xml:space="preserve"> Time!BD$141</f>
        <v>Forecast</v>
      </c>
      <c r="BE3" s="56" t="str">
        <f xml:space="preserve"> Time!BE$141</f>
        <v>Forecast</v>
      </c>
      <c r="BF3" s="56" t="str">
        <f xml:space="preserve"> Time!BF$141</f>
        <v>Forecast</v>
      </c>
      <c r="BG3" s="56" t="str">
        <f xml:space="preserve"> Time!BG$141</f>
        <v>Forecast</v>
      </c>
      <c r="BH3" s="56" t="str">
        <f xml:space="preserve"> Time!BH$141</f>
        <v>Forecast</v>
      </c>
      <c r="BI3" s="56" t="str">
        <f xml:space="preserve"> Time!BI$141</f>
        <v>Forecast</v>
      </c>
      <c r="BJ3" s="56" t="str">
        <f xml:space="preserve"> Time!BJ$141</f>
        <v>Forecast</v>
      </c>
      <c r="BK3" s="56" t="str">
        <f xml:space="preserve"> Time!BK$141</f>
        <v>Forecast</v>
      </c>
      <c r="BL3" s="56" t="str">
        <f xml:space="preserve"> Time!BL$141</f>
        <v>Forecast</v>
      </c>
      <c r="BM3" s="56" t="str">
        <f xml:space="preserve"> Time!BM$141</f>
        <v>Forecast</v>
      </c>
      <c r="BN3" s="56" t="str">
        <f xml:space="preserve"> Time!BN$141</f>
        <v>Forecast</v>
      </c>
      <c r="BO3" s="56" t="str">
        <f xml:space="preserve"> Time!BO$141</f>
        <v>Forecast</v>
      </c>
      <c r="BP3" s="56" t="str">
        <f xml:space="preserve"> Time!BP$141</f>
        <v>Forecast</v>
      </c>
      <c r="BQ3" s="56" t="str">
        <f xml:space="preserve"> Time!BQ$141</f>
        <v>Forecast</v>
      </c>
      <c r="BR3" s="56" t="str">
        <f xml:space="preserve"> Time!BR$141</f>
        <v>Forecast</v>
      </c>
      <c r="BS3" s="56" t="str">
        <f xml:space="preserve"> Time!BS$141</f>
        <v>Forecast</v>
      </c>
      <c r="BT3" s="56" t="str">
        <f xml:space="preserve"> Time!BT$141</f>
        <v>Forecast</v>
      </c>
      <c r="BU3" s="56" t="str">
        <f xml:space="preserve"> Time!BU$141</f>
        <v>Forecast</v>
      </c>
      <c r="BV3" s="56" t="str">
        <f xml:space="preserve"> Time!BV$141</f>
        <v>Forecast</v>
      </c>
      <c r="BW3" s="56" t="str">
        <f xml:space="preserve"> Time!BW$141</f>
        <v>Forecast</v>
      </c>
      <c r="BX3" s="56" t="str">
        <f xml:space="preserve"> Time!BX$141</f>
        <v>Forecast</v>
      </c>
      <c r="BY3" s="56" t="str">
        <f xml:space="preserve"> Time!BY$141</f>
        <v>Forecast</v>
      </c>
      <c r="BZ3" s="56" t="str">
        <f xml:space="preserve"> Time!BZ$141</f>
        <v>Forecast</v>
      </c>
      <c r="CA3" s="56" t="str">
        <f xml:space="preserve"> Time!CA$141</f>
        <v>Forecast</v>
      </c>
      <c r="CB3" s="56" t="str">
        <f xml:space="preserve"> Time!CB$141</f>
        <v>Forecast</v>
      </c>
      <c r="CC3" s="56" t="str">
        <f xml:space="preserve"> Time!CC$141</f>
        <v>Forecast</v>
      </c>
      <c r="CD3" s="56" t="str">
        <f xml:space="preserve"> Time!CD$141</f>
        <v>Forecast</v>
      </c>
      <c r="CE3" s="56" t="str">
        <f xml:space="preserve"> Time!CE$141</f>
        <v>Forecast</v>
      </c>
      <c r="CF3" s="56" t="str">
        <f xml:space="preserve"> Time!CF$141</f>
        <v>Forecast</v>
      </c>
      <c r="CG3" s="56" t="str">
        <f xml:space="preserve"> Time!CG$141</f>
        <v>Forecast</v>
      </c>
      <c r="CH3" s="56" t="str">
        <f xml:space="preserve"> Time!CH$141</f>
        <v>Forecast</v>
      </c>
      <c r="CI3" s="56" t="str">
        <f xml:space="preserve"> Time!CI$141</f>
        <v>Forecast</v>
      </c>
      <c r="CJ3" s="56" t="str">
        <f xml:space="preserve"> Time!CJ$141</f>
        <v>Forecast</v>
      </c>
      <c r="CK3" s="56" t="str">
        <f xml:space="preserve"> Time!CK$141</f>
        <v>Forecast</v>
      </c>
      <c r="CL3" s="56" t="str">
        <f xml:space="preserve"> Time!CL$141</f>
        <v>Forecast</v>
      </c>
      <c r="CM3" s="56" t="str">
        <f xml:space="preserve"> Time!CM$141</f>
        <v>Forecast</v>
      </c>
      <c r="CN3" s="56" t="str">
        <f xml:space="preserve"> Time!CN$141</f>
        <v>Forecast</v>
      </c>
      <c r="CO3" s="56" t="str">
        <f xml:space="preserve"> Time!CO$141</f>
        <v>Forecast</v>
      </c>
      <c r="CP3" s="56" t="str">
        <f xml:space="preserve"> Time!CP$141</f>
        <v>Forecast</v>
      </c>
      <c r="CQ3" s="56" t="str">
        <f xml:space="preserve"> Time!CQ$141</f>
        <v>Forecast</v>
      </c>
      <c r="CR3" s="56" t="str">
        <f xml:space="preserve"> Time!CR$141</f>
        <v>Forecast</v>
      </c>
      <c r="CS3" s="56" t="str">
        <f xml:space="preserve"> Time!CS$141</f>
        <v>Forecast</v>
      </c>
      <c r="CT3" s="56" t="str">
        <f xml:space="preserve"> Time!CT$141</f>
        <v>Forecast</v>
      </c>
      <c r="CU3" s="56" t="str">
        <f xml:space="preserve"> Time!CU$141</f>
        <v>Forecast</v>
      </c>
      <c r="CV3" s="56" t="str">
        <f xml:space="preserve"> Time!CV$141</f>
        <v>Forecast</v>
      </c>
      <c r="CW3" s="56" t="str">
        <f xml:space="preserve"> Time!CW$141</f>
        <v>Forecast</v>
      </c>
      <c r="CX3" s="56" t="str">
        <f xml:space="preserve"> Time!CX$141</f>
        <v>Forecast</v>
      </c>
      <c r="CY3" s="56" t="str">
        <f xml:space="preserve"> Time!CY$141</f>
        <v>Forecast</v>
      </c>
      <c r="CZ3" s="56" t="str">
        <f xml:space="preserve"> Time!CZ$141</f>
        <v>Forecast</v>
      </c>
      <c r="DA3" s="56" t="str">
        <f xml:space="preserve"> Time!DA$141</f>
        <v>Forecast</v>
      </c>
      <c r="DB3" s="56" t="str">
        <f xml:space="preserve"> Time!DB$141</f>
        <v>Forecast</v>
      </c>
      <c r="DC3" s="56" t="str">
        <f xml:space="preserve"> Time!DC$141</f>
        <v>Forecast</v>
      </c>
      <c r="DD3" s="56" t="str">
        <f xml:space="preserve"> Time!DD$141</f>
        <v>Forecast</v>
      </c>
      <c r="DE3" s="56" t="str">
        <f xml:space="preserve"> Time!DE$141</f>
        <v>Forecast</v>
      </c>
      <c r="DF3" s="56" t="str">
        <f xml:space="preserve"> Time!DF$141</f>
        <v>Forecast</v>
      </c>
      <c r="DG3" s="56" t="str">
        <f xml:space="preserve"> Time!DG$141</f>
        <v>Forecast</v>
      </c>
      <c r="DH3" s="56" t="str">
        <f xml:space="preserve"> Time!DH$141</f>
        <v>Post-fcst</v>
      </c>
      <c r="DI3" s="56" t="str">
        <f xml:space="preserve"> Time!DI$141</f>
        <v>Post-fcst</v>
      </c>
      <c r="DJ3" s="56" t="str">
        <f xml:space="preserve"> Time!DJ$141</f>
        <v>Post-fcst</v>
      </c>
    </row>
    <row r="4" spans="1:114" s="108" customFormat="1" ht="14.4" x14ac:dyDescent="0.25">
      <c r="A4" s="19"/>
      <c r="B4" s="19"/>
      <c r="C4" s="20"/>
      <c r="D4" s="22"/>
      <c r="E4" s="16" t="str">
        <f xml:space="preserve"> E$30</f>
        <v>Total assets</v>
      </c>
      <c r="F4"/>
      <c r="G4"/>
      <c r="H4" s="60"/>
      <c r="I4" s="60"/>
      <c r="J4" s="61">
        <f xml:space="preserve"> Time!J$22</f>
        <v>2022</v>
      </c>
      <c r="K4" s="61">
        <f xml:space="preserve"> Time!K$22</f>
        <v>2022</v>
      </c>
      <c r="L4" s="61">
        <f xml:space="preserve"> Time!L$22</f>
        <v>2022</v>
      </c>
      <c r="M4" s="61">
        <f xml:space="preserve"> Time!M$22</f>
        <v>2022</v>
      </c>
      <c r="N4" s="61">
        <f xml:space="preserve"> Time!N$22</f>
        <v>2023</v>
      </c>
      <c r="O4" s="61">
        <f xml:space="preserve"> Time!O$22</f>
        <v>2023</v>
      </c>
      <c r="P4" s="61">
        <f xml:space="preserve"> Time!P$22</f>
        <v>2023</v>
      </c>
      <c r="Q4" s="61">
        <f xml:space="preserve"> Time!Q$22</f>
        <v>2023</v>
      </c>
      <c r="R4" s="61">
        <f xml:space="preserve"> Time!R$22</f>
        <v>2024</v>
      </c>
      <c r="S4" s="61">
        <f xml:space="preserve"> Time!S$22</f>
        <v>2024</v>
      </c>
      <c r="T4" s="61">
        <f xml:space="preserve"> Time!T$22</f>
        <v>2024</v>
      </c>
      <c r="U4" s="61">
        <f xml:space="preserve"> Time!U$22</f>
        <v>2024</v>
      </c>
      <c r="V4" s="61">
        <f xml:space="preserve"> Time!V$22</f>
        <v>2025</v>
      </c>
      <c r="W4" s="61">
        <f xml:space="preserve"> Time!W$22</f>
        <v>2025</v>
      </c>
      <c r="X4" s="61">
        <f xml:space="preserve"> Time!X$22</f>
        <v>2025</v>
      </c>
      <c r="Y4" s="61">
        <f xml:space="preserve"> Time!Y$22</f>
        <v>2025</v>
      </c>
      <c r="Z4" s="61">
        <f xml:space="preserve"> Time!Z$22</f>
        <v>2026</v>
      </c>
      <c r="AA4" s="61">
        <f xml:space="preserve"> Time!AA$22</f>
        <v>2026</v>
      </c>
      <c r="AB4" s="61">
        <f xml:space="preserve"> Time!AB$22</f>
        <v>2026</v>
      </c>
      <c r="AC4" s="61">
        <f xml:space="preserve"> Time!AC$22</f>
        <v>2026</v>
      </c>
      <c r="AD4" s="61">
        <f xml:space="preserve"> Time!AD$22</f>
        <v>2027</v>
      </c>
      <c r="AE4" s="61">
        <f xml:space="preserve"> Time!AE$22</f>
        <v>2027</v>
      </c>
      <c r="AF4" s="61">
        <f xml:space="preserve"> Time!AF$22</f>
        <v>2027</v>
      </c>
      <c r="AG4" s="61">
        <f xml:space="preserve"> Time!AG$22</f>
        <v>2027</v>
      </c>
      <c r="AH4" s="61">
        <f xml:space="preserve"> Time!AH$22</f>
        <v>2028</v>
      </c>
      <c r="AI4" s="61">
        <f xml:space="preserve"> Time!AI$22</f>
        <v>2028</v>
      </c>
      <c r="AJ4" s="61">
        <f xml:space="preserve"> Time!AJ$22</f>
        <v>2028</v>
      </c>
      <c r="AK4" s="61">
        <f xml:space="preserve"> Time!AK$22</f>
        <v>2028</v>
      </c>
      <c r="AL4" s="61">
        <f xml:space="preserve"> Time!AL$22</f>
        <v>2029</v>
      </c>
      <c r="AM4" s="61">
        <f xml:space="preserve"> Time!AM$22</f>
        <v>2029</v>
      </c>
      <c r="AN4" s="61">
        <f xml:space="preserve"> Time!AN$22</f>
        <v>2029</v>
      </c>
      <c r="AO4" s="61">
        <f xml:space="preserve"> Time!AO$22</f>
        <v>2029</v>
      </c>
      <c r="AP4" s="61">
        <f xml:space="preserve"> Time!AP$22</f>
        <v>2030</v>
      </c>
      <c r="AQ4" s="61">
        <f xml:space="preserve"> Time!AQ$22</f>
        <v>2030</v>
      </c>
      <c r="AR4" s="61">
        <f xml:space="preserve"> Time!AR$22</f>
        <v>2030</v>
      </c>
      <c r="AS4" s="61">
        <f xml:space="preserve"> Time!AS$22</f>
        <v>2030</v>
      </c>
      <c r="AT4" s="61">
        <f xml:space="preserve"> Time!AT$22</f>
        <v>2031</v>
      </c>
      <c r="AU4" s="61">
        <f xml:space="preserve"> Time!AU$22</f>
        <v>2031</v>
      </c>
      <c r="AV4" s="61">
        <f xml:space="preserve"> Time!AV$22</f>
        <v>2031</v>
      </c>
      <c r="AW4" s="61">
        <f xml:space="preserve"> Time!AW$22</f>
        <v>2031</v>
      </c>
      <c r="AX4" s="61">
        <f xml:space="preserve"> Time!AX$22</f>
        <v>2032</v>
      </c>
      <c r="AY4" s="61">
        <f xml:space="preserve"> Time!AY$22</f>
        <v>2032</v>
      </c>
      <c r="AZ4" s="61">
        <f xml:space="preserve"> Time!AZ$22</f>
        <v>2032</v>
      </c>
      <c r="BA4" s="61">
        <f xml:space="preserve"> Time!BA$22</f>
        <v>2032</v>
      </c>
      <c r="BB4" s="61">
        <f xml:space="preserve"> Time!BB$22</f>
        <v>2033</v>
      </c>
      <c r="BC4" s="61">
        <f xml:space="preserve"> Time!BC$22</f>
        <v>2033</v>
      </c>
      <c r="BD4" s="61">
        <f xml:space="preserve"> Time!BD$22</f>
        <v>2033</v>
      </c>
      <c r="BE4" s="61">
        <f xml:space="preserve"> Time!BE$22</f>
        <v>2033</v>
      </c>
      <c r="BF4" s="61">
        <f xml:space="preserve"> Time!BF$22</f>
        <v>2034</v>
      </c>
      <c r="BG4" s="61">
        <f xml:space="preserve"> Time!BG$22</f>
        <v>2034</v>
      </c>
      <c r="BH4" s="61">
        <f xml:space="preserve"> Time!BH$22</f>
        <v>2034</v>
      </c>
      <c r="BI4" s="61">
        <f xml:space="preserve"> Time!BI$22</f>
        <v>2034</v>
      </c>
      <c r="BJ4" s="61">
        <f xml:space="preserve"> Time!BJ$22</f>
        <v>2035</v>
      </c>
      <c r="BK4" s="61">
        <f xml:space="preserve"> Time!BK$22</f>
        <v>2035</v>
      </c>
      <c r="BL4" s="61">
        <f xml:space="preserve"> Time!BL$22</f>
        <v>2035</v>
      </c>
      <c r="BM4" s="61">
        <f xml:space="preserve"> Time!BM$22</f>
        <v>2035</v>
      </c>
      <c r="BN4" s="61">
        <f xml:space="preserve"> Time!BN$22</f>
        <v>2036</v>
      </c>
      <c r="BO4" s="61">
        <f xml:space="preserve"> Time!BO$22</f>
        <v>2036</v>
      </c>
      <c r="BP4" s="61">
        <f xml:space="preserve"> Time!BP$22</f>
        <v>2036</v>
      </c>
      <c r="BQ4" s="61">
        <f xml:space="preserve"> Time!BQ$22</f>
        <v>2036</v>
      </c>
      <c r="BR4" s="61">
        <f xml:space="preserve"> Time!BR$22</f>
        <v>2037</v>
      </c>
      <c r="BS4" s="61">
        <f xml:space="preserve"> Time!BS$22</f>
        <v>2037</v>
      </c>
      <c r="BT4" s="61">
        <f xml:space="preserve"> Time!BT$22</f>
        <v>2037</v>
      </c>
      <c r="BU4" s="61">
        <f xml:space="preserve"> Time!BU$22</f>
        <v>2037</v>
      </c>
      <c r="BV4" s="61">
        <f xml:space="preserve"> Time!BV$22</f>
        <v>2038</v>
      </c>
      <c r="BW4" s="61">
        <f xml:space="preserve"> Time!BW$22</f>
        <v>2038</v>
      </c>
      <c r="BX4" s="61">
        <f xml:space="preserve"> Time!BX$22</f>
        <v>2038</v>
      </c>
      <c r="BY4" s="61">
        <f xml:space="preserve"> Time!BY$22</f>
        <v>2038</v>
      </c>
      <c r="BZ4" s="61">
        <f xml:space="preserve"> Time!BZ$22</f>
        <v>2039</v>
      </c>
      <c r="CA4" s="61">
        <f xml:space="preserve"> Time!CA$22</f>
        <v>2039</v>
      </c>
      <c r="CB4" s="61">
        <f xml:space="preserve"> Time!CB$22</f>
        <v>2039</v>
      </c>
      <c r="CC4" s="61">
        <f xml:space="preserve"> Time!CC$22</f>
        <v>2039</v>
      </c>
      <c r="CD4" s="61">
        <f xml:space="preserve"> Time!CD$22</f>
        <v>2040</v>
      </c>
      <c r="CE4" s="61">
        <f xml:space="preserve"> Time!CE$22</f>
        <v>2040</v>
      </c>
      <c r="CF4" s="61">
        <f xml:space="preserve"> Time!CF$22</f>
        <v>2040</v>
      </c>
      <c r="CG4" s="61">
        <f xml:space="preserve"> Time!CG$22</f>
        <v>2040</v>
      </c>
      <c r="CH4" s="61">
        <f xml:space="preserve"> Time!CH$22</f>
        <v>2041</v>
      </c>
      <c r="CI4" s="61">
        <f xml:space="preserve"> Time!CI$22</f>
        <v>2041</v>
      </c>
      <c r="CJ4" s="61">
        <f xml:space="preserve"> Time!CJ$22</f>
        <v>2041</v>
      </c>
      <c r="CK4" s="61">
        <f xml:space="preserve"> Time!CK$22</f>
        <v>2041</v>
      </c>
      <c r="CL4" s="61">
        <f xml:space="preserve"> Time!CL$22</f>
        <v>2042</v>
      </c>
      <c r="CM4" s="61">
        <f xml:space="preserve"> Time!CM$22</f>
        <v>2042</v>
      </c>
      <c r="CN4" s="61">
        <f xml:space="preserve"> Time!CN$22</f>
        <v>2042</v>
      </c>
      <c r="CO4" s="61">
        <f xml:space="preserve"> Time!CO$22</f>
        <v>2042</v>
      </c>
      <c r="CP4" s="61">
        <f xml:space="preserve"> Time!CP$22</f>
        <v>2043</v>
      </c>
      <c r="CQ4" s="61">
        <f xml:space="preserve"> Time!CQ$22</f>
        <v>2043</v>
      </c>
      <c r="CR4" s="61">
        <f xml:space="preserve"> Time!CR$22</f>
        <v>2043</v>
      </c>
      <c r="CS4" s="61">
        <f xml:space="preserve"> Time!CS$22</f>
        <v>2043</v>
      </c>
      <c r="CT4" s="61">
        <f xml:space="preserve"> Time!CT$22</f>
        <v>2044</v>
      </c>
      <c r="CU4" s="61">
        <f xml:space="preserve"> Time!CU$22</f>
        <v>2044</v>
      </c>
      <c r="CV4" s="61">
        <f xml:space="preserve"> Time!CV$22</f>
        <v>2044</v>
      </c>
      <c r="CW4" s="61">
        <f xml:space="preserve"> Time!CW$22</f>
        <v>2044</v>
      </c>
      <c r="CX4" s="61">
        <f xml:space="preserve"> Time!CX$22</f>
        <v>2045</v>
      </c>
      <c r="CY4" s="61">
        <f xml:space="preserve"> Time!CY$22</f>
        <v>2045</v>
      </c>
      <c r="CZ4" s="61">
        <f xml:space="preserve"> Time!CZ$22</f>
        <v>2045</v>
      </c>
      <c r="DA4" s="61">
        <f xml:space="preserve"> Time!DA$22</f>
        <v>2045</v>
      </c>
      <c r="DB4" s="61">
        <f xml:space="preserve"> Time!DB$22</f>
        <v>2046</v>
      </c>
      <c r="DC4" s="61">
        <f xml:space="preserve"> Time!DC$22</f>
        <v>2046</v>
      </c>
      <c r="DD4" s="61">
        <f xml:space="preserve"> Time!DD$22</f>
        <v>2046</v>
      </c>
      <c r="DE4" s="61">
        <f xml:space="preserve"> Time!DE$22</f>
        <v>2046</v>
      </c>
      <c r="DF4" s="61">
        <f xml:space="preserve"> Time!DF$22</f>
        <v>2047</v>
      </c>
      <c r="DG4" s="61">
        <f xml:space="preserve"> Time!DG$22</f>
        <v>2047</v>
      </c>
      <c r="DH4" s="61">
        <f xml:space="preserve"> Time!DH$22</f>
        <v>2047</v>
      </c>
      <c r="DI4" s="61">
        <f xml:space="preserve"> Time!DI$22</f>
        <v>2047</v>
      </c>
      <c r="DJ4" s="61">
        <f xml:space="preserve"> Time!DJ$22</f>
        <v>2048</v>
      </c>
    </row>
    <row r="5" spans="1:114" ht="14.4" x14ac:dyDescent="0.25">
      <c r="A5" s="7"/>
      <c r="B5" s="7"/>
      <c r="C5" s="8"/>
      <c r="D5" s="10"/>
      <c r="E5" s="16" t="str">
        <f xml:space="preserve"> Time!E$9</f>
        <v>Model column counter</v>
      </c>
      <c r="F5" s="17" t="s">
        <v>24</v>
      </c>
      <c r="G5" s="7" t="s">
        <v>1</v>
      </c>
      <c r="H5" s="17" t="s">
        <v>25</v>
      </c>
      <c r="I5" s="10"/>
      <c r="J5" s="10">
        <f xml:space="preserve"> Time!J$9</f>
        <v>1</v>
      </c>
      <c r="K5" s="10">
        <f xml:space="preserve"> Time!K$9</f>
        <v>2</v>
      </c>
      <c r="L5" s="10">
        <f xml:space="preserve"> Time!L$9</f>
        <v>3</v>
      </c>
      <c r="M5" s="10">
        <f xml:space="preserve"> Time!M$9</f>
        <v>4</v>
      </c>
      <c r="N5" s="10">
        <f xml:space="preserve"> Time!N$9</f>
        <v>5</v>
      </c>
      <c r="O5" s="10">
        <f xml:space="preserve"> Time!O$9</f>
        <v>6</v>
      </c>
      <c r="P5" s="10">
        <f xml:space="preserve"> Time!P$9</f>
        <v>7</v>
      </c>
      <c r="Q5" s="10">
        <f xml:space="preserve"> Time!Q$9</f>
        <v>8</v>
      </c>
      <c r="R5" s="10">
        <f xml:space="preserve"> Time!R$9</f>
        <v>9</v>
      </c>
      <c r="S5" s="10">
        <f xml:space="preserve"> Time!S$9</f>
        <v>10</v>
      </c>
      <c r="T5" s="10">
        <f xml:space="preserve"> Time!T$9</f>
        <v>11</v>
      </c>
      <c r="U5" s="10">
        <f xml:space="preserve"> Time!U$9</f>
        <v>12</v>
      </c>
      <c r="V5" s="10">
        <f xml:space="preserve"> Time!V$9</f>
        <v>13</v>
      </c>
      <c r="W5" s="10">
        <f xml:space="preserve"> Time!W$9</f>
        <v>14</v>
      </c>
      <c r="X5" s="10">
        <f xml:space="preserve"> Time!X$9</f>
        <v>15</v>
      </c>
      <c r="Y5" s="10">
        <f xml:space="preserve"> Time!Y$9</f>
        <v>16</v>
      </c>
      <c r="Z5" s="10">
        <f xml:space="preserve"> Time!Z$9</f>
        <v>17</v>
      </c>
      <c r="AA5" s="10">
        <f xml:space="preserve"> Time!AA$9</f>
        <v>18</v>
      </c>
      <c r="AB5" s="10">
        <f xml:space="preserve"> Time!AB$9</f>
        <v>19</v>
      </c>
      <c r="AC5" s="10">
        <f xml:space="preserve"> Time!AC$9</f>
        <v>20</v>
      </c>
      <c r="AD5" s="10">
        <f xml:space="preserve"> Time!AD$9</f>
        <v>21</v>
      </c>
      <c r="AE5" s="10">
        <f xml:space="preserve"> Time!AE$9</f>
        <v>22</v>
      </c>
      <c r="AF5" s="10">
        <f xml:space="preserve"> Time!AF$9</f>
        <v>23</v>
      </c>
      <c r="AG5" s="10">
        <f xml:space="preserve"> Time!AG$9</f>
        <v>24</v>
      </c>
      <c r="AH5" s="10">
        <f xml:space="preserve"> Time!AH$9</f>
        <v>25</v>
      </c>
      <c r="AI5" s="10">
        <f xml:space="preserve"> Time!AI$9</f>
        <v>26</v>
      </c>
      <c r="AJ5" s="10">
        <f xml:space="preserve"> Time!AJ$9</f>
        <v>27</v>
      </c>
      <c r="AK5" s="10">
        <f xml:space="preserve"> Time!AK$9</f>
        <v>28</v>
      </c>
      <c r="AL5" s="10">
        <f xml:space="preserve"> Time!AL$9</f>
        <v>29</v>
      </c>
      <c r="AM5" s="10">
        <f xml:space="preserve"> Time!AM$9</f>
        <v>30</v>
      </c>
      <c r="AN5" s="10">
        <f xml:space="preserve"> Time!AN$9</f>
        <v>31</v>
      </c>
      <c r="AO5" s="10">
        <f xml:space="preserve"> Time!AO$9</f>
        <v>32</v>
      </c>
      <c r="AP5" s="10">
        <f xml:space="preserve"> Time!AP$9</f>
        <v>33</v>
      </c>
      <c r="AQ5" s="10">
        <f xml:space="preserve"> Time!AQ$9</f>
        <v>34</v>
      </c>
      <c r="AR5" s="10">
        <f xml:space="preserve"> Time!AR$9</f>
        <v>35</v>
      </c>
      <c r="AS5" s="10">
        <f xml:space="preserve"> Time!AS$9</f>
        <v>36</v>
      </c>
      <c r="AT5" s="10">
        <f xml:space="preserve"> Time!AT$9</f>
        <v>37</v>
      </c>
      <c r="AU5" s="10">
        <f xml:space="preserve"> Time!AU$9</f>
        <v>38</v>
      </c>
      <c r="AV5" s="10">
        <f xml:space="preserve"> Time!AV$9</f>
        <v>39</v>
      </c>
      <c r="AW5" s="10">
        <f xml:space="preserve"> Time!AW$9</f>
        <v>40</v>
      </c>
      <c r="AX5" s="10">
        <f xml:space="preserve"> Time!AX$9</f>
        <v>41</v>
      </c>
      <c r="AY5" s="10">
        <f xml:space="preserve"> Time!AY$9</f>
        <v>42</v>
      </c>
      <c r="AZ5" s="10">
        <f xml:space="preserve"> Time!AZ$9</f>
        <v>43</v>
      </c>
      <c r="BA5" s="10">
        <f xml:space="preserve"> Time!BA$9</f>
        <v>44</v>
      </c>
      <c r="BB5" s="10">
        <f xml:space="preserve"> Time!BB$9</f>
        <v>45</v>
      </c>
      <c r="BC5" s="10">
        <f xml:space="preserve"> Time!BC$9</f>
        <v>46</v>
      </c>
      <c r="BD5" s="10">
        <f xml:space="preserve"> Time!BD$9</f>
        <v>47</v>
      </c>
      <c r="BE5" s="10">
        <f xml:space="preserve"> Time!BE$9</f>
        <v>48</v>
      </c>
      <c r="BF5" s="10">
        <f xml:space="preserve"> Time!BF$9</f>
        <v>49</v>
      </c>
      <c r="BG5" s="10">
        <f xml:space="preserve"> Time!BG$9</f>
        <v>50</v>
      </c>
      <c r="BH5" s="10">
        <f xml:space="preserve"> Time!BH$9</f>
        <v>51</v>
      </c>
      <c r="BI5" s="10">
        <f xml:space="preserve"> Time!BI$9</f>
        <v>52</v>
      </c>
      <c r="BJ5" s="10">
        <f xml:space="preserve"> Time!BJ$9</f>
        <v>53</v>
      </c>
      <c r="BK5" s="10">
        <f xml:space="preserve"> Time!BK$9</f>
        <v>54</v>
      </c>
      <c r="BL5" s="10">
        <f xml:space="preserve"> Time!BL$9</f>
        <v>55</v>
      </c>
      <c r="BM5" s="10">
        <f xml:space="preserve"> Time!BM$9</f>
        <v>56</v>
      </c>
      <c r="BN5" s="10">
        <f xml:space="preserve"> Time!BN$9</f>
        <v>57</v>
      </c>
      <c r="BO5" s="10">
        <f xml:space="preserve"> Time!BO$9</f>
        <v>58</v>
      </c>
      <c r="BP5" s="10">
        <f xml:space="preserve"> Time!BP$9</f>
        <v>59</v>
      </c>
      <c r="BQ5" s="10">
        <f xml:space="preserve"> Time!BQ$9</f>
        <v>60</v>
      </c>
      <c r="BR5" s="10">
        <f xml:space="preserve"> Time!BR$9</f>
        <v>61</v>
      </c>
      <c r="BS5" s="10">
        <f xml:space="preserve"> Time!BS$9</f>
        <v>62</v>
      </c>
      <c r="BT5" s="10">
        <f xml:space="preserve"> Time!BT$9</f>
        <v>63</v>
      </c>
      <c r="BU5" s="10">
        <f xml:space="preserve"> Time!BU$9</f>
        <v>64</v>
      </c>
      <c r="BV5" s="10">
        <f xml:space="preserve"> Time!BV$9</f>
        <v>65</v>
      </c>
      <c r="BW5" s="10">
        <f xml:space="preserve"> Time!BW$9</f>
        <v>66</v>
      </c>
      <c r="BX5" s="10">
        <f xml:space="preserve"> Time!BX$9</f>
        <v>67</v>
      </c>
      <c r="BY5" s="10">
        <f xml:space="preserve"> Time!BY$9</f>
        <v>68</v>
      </c>
      <c r="BZ5" s="10">
        <f xml:space="preserve"> Time!BZ$9</f>
        <v>69</v>
      </c>
      <c r="CA5" s="10">
        <f xml:space="preserve"> Time!CA$9</f>
        <v>70</v>
      </c>
      <c r="CB5" s="10">
        <f xml:space="preserve"> Time!CB$9</f>
        <v>71</v>
      </c>
      <c r="CC5" s="10">
        <f xml:space="preserve"> Time!CC$9</f>
        <v>72</v>
      </c>
      <c r="CD5" s="10">
        <f xml:space="preserve"> Time!CD$9</f>
        <v>73</v>
      </c>
      <c r="CE5" s="10">
        <f xml:space="preserve"> Time!CE$9</f>
        <v>74</v>
      </c>
      <c r="CF5" s="10">
        <f xml:space="preserve"> Time!CF$9</f>
        <v>75</v>
      </c>
      <c r="CG5" s="10">
        <f xml:space="preserve"> Time!CG$9</f>
        <v>76</v>
      </c>
      <c r="CH5" s="10">
        <f xml:space="preserve"> Time!CH$9</f>
        <v>77</v>
      </c>
      <c r="CI5" s="10">
        <f xml:space="preserve"> Time!CI$9</f>
        <v>78</v>
      </c>
      <c r="CJ5" s="10">
        <f xml:space="preserve"> Time!CJ$9</f>
        <v>79</v>
      </c>
      <c r="CK5" s="10">
        <f xml:space="preserve"> Time!CK$9</f>
        <v>80</v>
      </c>
      <c r="CL5" s="10">
        <f xml:space="preserve"> Time!CL$9</f>
        <v>81</v>
      </c>
      <c r="CM5" s="10">
        <f xml:space="preserve"> Time!CM$9</f>
        <v>82</v>
      </c>
      <c r="CN5" s="10">
        <f xml:space="preserve"> Time!CN$9</f>
        <v>83</v>
      </c>
      <c r="CO5" s="10">
        <f xml:space="preserve"> Time!CO$9</f>
        <v>84</v>
      </c>
      <c r="CP5" s="10">
        <f xml:space="preserve"> Time!CP$9</f>
        <v>85</v>
      </c>
      <c r="CQ5" s="10">
        <f xml:space="preserve"> Time!CQ$9</f>
        <v>86</v>
      </c>
      <c r="CR5" s="10">
        <f xml:space="preserve"> Time!CR$9</f>
        <v>87</v>
      </c>
      <c r="CS5" s="10">
        <f xml:space="preserve"> Time!CS$9</f>
        <v>88</v>
      </c>
      <c r="CT5" s="10">
        <f xml:space="preserve"> Time!CT$9</f>
        <v>89</v>
      </c>
      <c r="CU5" s="10">
        <f xml:space="preserve"> Time!CU$9</f>
        <v>90</v>
      </c>
      <c r="CV5" s="10">
        <f xml:space="preserve"> Time!CV$9</f>
        <v>91</v>
      </c>
      <c r="CW5" s="10">
        <f xml:space="preserve"> Time!CW$9</f>
        <v>92</v>
      </c>
      <c r="CX5" s="10">
        <f xml:space="preserve"> Time!CX$9</f>
        <v>93</v>
      </c>
      <c r="CY5" s="10">
        <f xml:space="preserve"> Time!CY$9</f>
        <v>94</v>
      </c>
      <c r="CZ5" s="10">
        <f xml:space="preserve"> Time!CZ$9</f>
        <v>95</v>
      </c>
      <c r="DA5" s="10">
        <f xml:space="preserve"> Time!DA$9</f>
        <v>96</v>
      </c>
      <c r="DB5" s="10">
        <f xml:space="preserve"> Time!DB$9</f>
        <v>97</v>
      </c>
      <c r="DC5" s="10">
        <f xml:space="preserve"> Time!DC$9</f>
        <v>98</v>
      </c>
      <c r="DD5" s="10">
        <f xml:space="preserve"> Time!DD$9</f>
        <v>99</v>
      </c>
      <c r="DE5" s="10">
        <f xml:space="preserve"> Time!DE$9</f>
        <v>100</v>
      </c>
      <c r="DF5" s="10">
        <f xml:space="preserve"> Time!DF$9</f>
        <v>101</v>
      </c>
      <c r="DG5" s="10">
        <f xml:space="preserve"> Time!DG$9</f>
        <v>102</v>
      </c>
      <c r="DH5" s="10">
        <f xml:space="preserve"> Time!DH$9</f>
        <v>103</v>
      </c>
      <c r="DI5" s="10">
        <f xml:space="preserve"> Time!DI$9</f>
        <v>104</v>
      </c>
      <c r="DJ5" s="10">
        <f xml:space="preserve"> Time!DJ$9</f>
        <v>105</v>
      </c>
    </row>
    <row r="6" spans="1:114" ht="14.4" x14ac:dyDescent="0.25">
      <c r="A6" s="109"/>
      <c r="B6" s="19"/>
      <c r="C6" s="20"/>
      <c r="D6" s="110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  <c r="CJ6" s="38"/>
      <c r="CK6" s="38"/>
      <c r="CL6" s="38"/>
      <c r="CM6" s="38"/>
      <c r="CN6" s="38"/>
      <c r="CO6" s="38"/>
      <c r="CP6" s="38"/>
      <c r="CQ6" s="38"/>
      <c r="CR6" s="38"/>
      <c r="CS6" s="38"/>
      <c r="CT6" s="38"/>
      <c r="CU6" s="38"/>
      <c r="CV6" s="38"/>
      <c r="CW6" s="38"/>
      <c r="CX6" s="38"/>
      <c r="CY6" s="38"/>
      <c r="CZ6" s="38"/>
      <c r="DA6" s="38"/>
      <c r="DB6" s="38"/>
      <c r="DC6" s="38"/>
      <c r="DD6" s="38"/>
      <c r="DE6" s="38"/>
      <c r="DF6" s="38"/>
      <c r="DG6" s="38"/>
      <c r="DH6" s="38"/>
      <c r="DI6" s="38"/>
      <c r="DJ6" s="38"/>
    </row>
    <row r="7" spans="1:114" ht="14.4" x14ac:dyDescent="0.25">
      <c r="A7" s="109" t="s">
        <v>55</v>
      </c>
      <c r="B7" s="19"/>
      <c r="C7" s="20"/>
      <c r="D7" s="110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  <c r="CJ7" s="38"/>
      <c r="CK7" s="38"/>
      <c r="CL7" s="38"/>
      <c r="CM7" s="38"/>
      <c r="CN7" s="38"/>
      <c r="CO7" s="38"/>
      <c r="CP7" s="38"/>
      <c r="CQ7" s="38"/>
      <c r="CR7" s="38"/>
      <c r="CS7" s="38"/>
      <c r="CT7" s="38"/>
      <c r="CU7" s="38"/>
      <c r="CV7" s="38"/>
      <c r="CW7" s="38"/>
      <c r="CX7" s="38"/>
      <c r="CY7" s="38"/>
      <c r="CZ7" s="38"/>
      <c r="DA7" s="38"/>
      <c r="DB7" s="38"/>
      <c r="DC7" s="38"/>
      <c r="DD7" s="38"/>
      <c r="DE7" s="38"/>
      <c r="DF7" s="38"/>
      <c r="DG7" s="38"/>
      <c r="DH7" s="38"/>
      <c r="DI7" s="38"/>
      <c r="DJ7" s="38"/>
    </row>
    <row r="8" spans="1:114" ht="14.4" x14ac:dyDescent="0.25">
      <c r="A8" s="109"/>
      <c r="B8" s="19"/>
      <c r="C8" s="20"/>
      <c r="D8" s="110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</row>
    <row r="9" spans="1:114" ht="14.4" x14ac:dyDescent="0.25">
      <c r="A9" s="19"/>
      <c r="B9" s="19"/>
      <c r="C9" s="20"/>
      <c r="D9" s="21"/>
      <c r="E9" s="368" t="str">
        <f xml:space="preserve"> OpRev!E$110</f>
        <v>Operating Revenue</v>
      </c>
      <c r="F9" s="368">
        <f xml:space="preserve"> OpRev!F$110</f>
        <v>0</v>
      </c>
      <c r="G9" s="368" t="str">
        <f xml:space="preserve"> OpRev!G$110</f>
        <v>$ 000s</v>
      </c>
      <c r="H9" s="368">
        <f xml:space="preserve"> OpRev!H$110</f>
        <v>5090178.5395155409</v>
      </c>
      <c r="I9" s="368">
        <f xml:space="preserve"> OpRev!I$110</f>
        <v>0</v>
      </c>
      <c r="J9" s="368">
        <f xml:space="preserve"> OpRev!J$110</f>
        <v>0</v>
      </c>
      <c r="K9" s="368">
        <f xml:space="preserve"> OpRev!K$110</f>
        <v>0</v>
      </c>
      <c r="L9" s="368">
        <f xml:space="preserve"> OpRev!L$110</f>
        <v>26857.275647999999</v>
      </c>
      <c r="M9" s="368">
        <f xml:space="preserve"> OpRev!M$110</f>
        <v>25638.625474559994</v>
      </c>
      <c r="N9" s="368">
        <f xml:space="preserve"> OpRev!N$110</f>
        <v>28087.027792588797</v>
      </c>
      <c r="O9" s="368">
        <f xml:space="preserve"> OpRev!O$110</f>
        <v>27562.429041315834</v>
      </c>
      <c r="P9" s="368">
        <f xml:space="preserve"> OpRev!P$110</f>
        <v>29699.194981144552</v>
      </c>
      <c r="Q9" s="368">
        <f xml:space="preserve"> OpRev!Q$110</f>
        <v>26835.711948557589</v>
      </c>
      <c r="R9" s="368">
        <f xml:space="preserve"> OpRev!R$110</f>
        <v>28889.441018445028</v>
      </c>
      <c r="S9" s="368">
        <f xml:space="preserve"> OpRev!S$110</f>
        <v>29145.409714856905</v>
      </c>
      <c r="T9" s="368">
        <f xml:space="preserve"> OpRev!T$110</f>
        <v>30384.185006667256</v>
      </c>
      <c r="U9" s="368">
        <f xml:space="preserve"> OpRev!U$110</f>
        <v>29666.48285290573</v>
      </c>
      <c r="V9" s="368">
        <f xml:space="preserve"> OpRev!V$110</f>
        <v>31929.550183244926</v>
      </c>
      <c r="W9" s="368">
        <f xml:space="preserve"> OpRev!W$110</f>
        <v>31768.002834434534</v>
      </c>
      <c r="X9" s="368">
        <f xml:space="preserve"> OpRev!X$110</f>
        <v>34135.170037044154</v>
      </c>
      <c r="Y9" s="368">
        <f xml:space="preserve"> OpRev!Y$110</f>
        <v>32358.139568893424</v>
      </c>
      <c r="Z9" s="368">
        <f xml:space="preserve"> OpRev!Z$110</f>
        <v>34782.24298285813</v>
      </c>
      <c r="AA9" s="368">
        <f xml:space="preserve"> OpRev!AA$110</f>
        <v>33172.149017423391</v>
      </c>
      <c r="AB9" s="368">
        <f xml:space="preserve"> OpRev!AB$110</f>
        <v>35569.191230345292</v>
      </c>
      <c r="AC9" s="368">
        <f xml:space="preserve"> OpRev!AC$110</f>
        <v>33838.9092126736</v>
      </c>
      <c r="AD9" s="368">
        <f xml:space="preserve"> OpRev!AD$110</f>
        <v>37077.214175953006</v>
      </c>
      <c r="AE9" s="368">
        <f xml:space="preserve"> OpRev!AE$110</f>
        <v>35283.885241612188</v>
      </c>
      <c r="AF9" s="368">
        <f xml:space="preserve"> OpRev!AF$110</f>
        <v>37822.466180889664</v>
      </c>
      <c r="AG9" s="368">
        <f xml:space="preserve"> OpRev!AG$110</f>
        <v>35993.091334968587</v>
      </c>
      <c r="AH9" s="368">
        <f xml:space="preserve"> OpRev!AH$110</f>
        <v>38582.697751125539</v>
      </c>
      <c r="AI9" s="368">
        <f xml:space="preserve"> OpRev!AI$110</f>
        <v>36716.552470801456</v>
      </c>
      <c r="AJ9" s="368">
        <f xml:space="preserve"> OpRev!AJ$110</f>
        <v>39379.440771968781</v>
      </c>
      <c r="AK9" s="368">
        <f xml:space="preserve"> OpRev!AK$110</f>
        <v>37475.998279470645</v>
      </c>
      <c r="AL9" s="368">
        <f xml:space="preserve"> OpRev!AL$110</f>
        <v>40170.967531485367</v>
      </c>
      <c r="AM9" s="368">
        <f xml:space="preserve"> OpRev!AM$110</f>
        <v>38229.265844888003</v>
      </c>
      <c r="AN9" s="368">
        <f xml:space="preserve"> OpRev!AN$110</f>
        <v>41572.259827203372</v>
      </c>
      <c r="AO9" s="368">
        <f xml:space="preserve"> OpRev!AO$110</f>
        <v>39557.482201400868</v>
      </c>
      <c r="AP9" s="368">
        <f xml:space="preserve"> OpRev!AP$110</f>
        <v>42407.862249730169</v>
      </c>
      <c r="AQ9" s="368">
        <f xml:space="preserve"> OpRev!AQ$110</f>
        <v>40352.587593649019</v>
      </c>
      <c r="AR9" s="368">
        <f xml:space="preserve"> OpRev!AR$110</f>
        <v>43260.26028094974</v>
      </c>
      <c r="AS9" s="368">
        <f xml:space="preserve"> OpRev!AS$110</f>
        <v>41163.674604281361</v>
      </c>
      <c r="AT9" s="368">
        <f xml:space="preserve"> OpRev!AT$110</f>
        <v>44129.791512596828</v>
      </c>
      <c r="AU9" s="368">
        <f xml:space="preserve"> OpRev!AU$110</f>
        <v>41991.064463827417</v>
      </c>
      <c r="AV9" s="368">
        <f xml:space="preserve"> OpRev!AV$110</f>
        <v>45016.800322000025</v>
      </c>
      <c r="AW9" s="368">
        <f xml:space="preserve"> OpRev!AW$110</f>
        <v>42835.084859550363</v>
      </c>
      <c r="AX9" s="368">
        <f xml:space="preserve"> OpRev!AX$110</f>
        <v>46692.29072472699</v>
      </c>
      <c r="AY9" s="368">
        <f xml:space="preserve"> OpRev!AY$110</f>
        <v>44430.259563813321</v>
      </c>
      <c r="AZ9" s="368">
        <f xml:space="preserve"> OpRev!AZ$110</f>
        <v>47630.805768294005</v>
      </c>
      <c r="BA9" s="368">
        <f xml:space="preserve"> OpRev!BA$110</f>
        <v>45323.307781045958</v>
      </c>
      <c r="BB9" s="368">
        <f xml:space="preserve"> OpRev!BB$110</f>
        <v>48588.184964236716</v>
      </c>
      <c r="BC9" s="368">
        <f xml:space="preserve"> OpRev!BC$110</f>
        <v>46234.306267444998</v>
      </c>
      <c r="BD9" s="368">
        <f xml:space="preserve"> OpRev!BD$110</f>
        <v>49564.807482017874</v>
      </c>
      <c r="BE9" s="368">
        <f xml:space="preserve"> OpRev!BE$110</f>
        <v>47163.61582342063</v>
      </c>
      <c r="BF9" s="368">
        <f xml:space="preserve"> OpRev!BF$110</f>
        <v>50373.53057049476</v>
      </c>
      <c r="BG9" s="368">
        <f xml:space="preserve"> OpRev!BG$110</f>
        <v>47922.1996641406</v>
      </c>
      <c r="BH9" s="368">
        <f xml:space="preserve"> OpRev!BH$110</f>
        <v>49646.95775583353</v>
      </c>
      <c r="BI9" s="368">
        <f xml:space="preserve"> OpRev!BI$110</f>
        <v>50641.90746430929</v>
      </c>
      <c r="BJ9" s="368">
        <f xml:space="preserve"> OpRev!BJ$110</f>
        <v>50449.717613419045</v>
      </c>
      <c r="BK9" s="368">
        <f xml:space="preserve"> OpRev!BK$110</f>
        <v>51462.714371102084</v>
      </c>
      <c r="BL9" s="368">
        <f xml:space="preserve"> OpRev!BL$110</f>
        <v>51463.756937448758</v>
      </c>
      <c r="BM9" s="368">
        <f xml:space="preserve"> OpRev!BM$110</f>
        <v>52497.114929961244</v>
      </c>
      <c r="BN9" s="368">
        <f xml:space="preserve"> OpRev!BN$110</f>
        <v>52498.178451891486</v>
      </c>
      <c r="BO9" s="368">
        <f xml:space="preserve"> OpRev!BO$110</f>
        <v>53552.306940053459</v>
      </c>
      <c r="BP9" s="368">
        <f xml:space="preserve"> OpRev!BP$110</f>
        <v>53553.391838774507</v>
      </c>
      <c r="BQ9" s="368">
        <f xml:space="preserve"> OpRev!BQ$110</f>
        <v>52726.701273407612</v>
      </c>
      <c r="BR9" s="368">
        <f xml:space="preserve"> OpRev!BR$110</f>
        <v>56550.842121236201</v>
      </c>
      <c r="BS9" s="368">
        <f xml:space="preserve"> OpRev!BS$110</f>
        <v>53786.507969003098</v>
      </c>
      <c r="BT9" s="368">
        <f xml:space="preserve"> OpRev!BT$110</f>
        <v>57687.514047873054</v>
      </c>
      <c r="BU9" s="368">
        <f xml:space="preserve"> OpRev!BU$110</f>
        <v>54867.616779180062</v>
      </c>
      <c r="BV9" s="368">
        <f xml:space="preserve"> OpRev!BV$110</f>
        <v>58847.033080235298</v>
      </c>
      <c r="BW9" s="368">
        <f xml:space="preserve"> OpRev!BW$110</f>
        <v>54979.08025863942</v>
      </c>
      <c r="BX9" s="368">
        <f xml:space="preserve"> OpRev!BX$110</f>
        <v>52400.762243814985</v>
      </c>
      <c r="BY9" s="368">
        <f xml:space="preserve"> OpRev!BY$110</f>
        <v>56073.861766471877</v>
      </c>
      <c r="BZ9" s="368">
        <f xml:space="preserve"> OpRev!BZ$110</f>
        <v>53006.775191862267</v>
      </c>
      <c r="CA9" s="368">
        <f xml:space="preserve"> OpRev!CA$110</f>
        <v>57497.031625146446</v>
      </c>
      <c r="CB9" s="368">
        <f xml:space="preserve"> OpRev!CB$110</f>
        <v>55871.203486115919</v>
      </c>
      <c r="CC9" s="368">
        <f xml:space="preserve"> OpRev!CC$110</f>
        <v>59756.881860038826</v>
      </c>
      <c r="CD9" s="368">
        <f xml:space="preserve"> OpRev!CD$110</f>
        <v>53601.107889099723</v>
      </c>
      <c r="CE9" s="368">
        <f xml:space="preserve"> OpRev!CE$110</f>
        <v>57275.888058966208</v>
      </c>
      <c r="CF9" s="368">
        <f xml:space="preserve"> OpRev!CF$110</f>
        <v>57357.737785521262</v>
      </c>
      <c r="CG9" s="368">
        <f xml:space="preserve"> OpRev!CG$110</f>
        <v>59500.132827530106</v>
      </c>
      <c r="CH9" s="368">
        <f xml:space="preserve"> OpRev!CH$110</f>
        <v>57809.833313684503</v>
      </c>
      <c r="CI9" s="368">
        <f xml:space="preserve"> OpRev!CI$110</f>
        <v>61911.14723049543</v>
      </c>
      <c r="CJ9" s="368">
        <f xml:space="preserve"> OpRev!CJ$110</f>
        <v>61295.174151059851</v>
      </c>
      <c r="CK9" s="368">
        <f xml:space="preserve"> OpRev!CK$110</f>
        <v>65697.707844447068</v>
      </c>
      <c r="CL9" s="368">
        <f xml:space="preserve"> OpRev!CL$110</f>
        <v>62126.119602784005</v>
      </c>
      <c r="CM9" s="368">
        <f xml:space="preserve"> OpRev!CM$110</f>
        <v>66613.133347921175</v>
      </c>
      <c r="CN9" s="368">
        <f xml:space="preserve"> OpRev!CN$110</f>
        <v>63374.85460679997</v>
      </c>
      <c r="CO9" s="368">
        <f xml:space="preserve"> OpRev!CO$110</f>
        <v>67952.057328214403</v>
      </c>
      <c r="CP9" s="368">
        <f xml:space="preserve"> OpRev!CP$110</f>
        <v>64648.689184396659</v>
      </c>
      <c r="CQ9" s="368">
        <f xml:space="preserve"> OpRev!CQ$110</f>
        <v>70832.178259144435</v>
      </c>
      <c r="CR9" s="368">
        <f xml:space="preserve"> OpRev!CR$110</f>
        <v>67408.437970007813</v>
      </c>
      <c r="CS9" s="368">
        <f xml:space="preserve"> OpRev!CS$110</f>
        <v>72255.905042153245</v>
      </c>
      <c r="CT9" s="368">
        <f xml:space="preserve"> OpRev!CT$110</f>
        <v>68763.34757320497</v>
      </c>
      <c r="CU9" s="368">
        <f xml:space="preserve"> OpRev!CU$110</f>
        <v>73708.248733500528</v>
      </c>
      <c r="CV9" s="368">
        <f xml:space="preserve"> OpRev!CV$110</f>
        <v>70145.490859426383</v>
      </c>
      <c r="CW9" s="368">
        <f xml:space="preserve"> OpRev!CW$110</f>
        <v>75189.784533043887</v>
      </c>
      <c r="CX9" s="368">
        <f xml:space="preserve"> OpRev!CX$110</f>
        <v>71555.415225700868</v>
      </c>
      <c r="CY9" s="368">
        <f xml:space="preserve"> OpRev!CY$110</f>
        <v>76701.099202158075</v>
      </c>
      <c r="CZ9" s="368">
        <f xml:space="preserve"> OpRev!CZ$110</f>
        <v>72993.679071737468</v>
      </c>
      <c r="DA9" s="368">
        <f xml:space="preserve"> OpRev!DA$110</f>
        <v>79376.679751738964</v>
      </c>
      <c r="DB9" s="368">
        <f xml:space="preserve"> OpRev!DB$110</f>
        <v>75529.730871908148</v>
      </c>
      <c r="DC9" s="368">
        <f xml:space="preserve"> OpRev!DC$110</f>
        <v>80972.151014748888</v>
      </c>
      <c r="DD9" s="368">
        <f xml:space="preserve"> OpRev!DD$110</f>
        <v>77047.878462433524</v>
      </c>
      <c r="DE9" s="368">
        <f xml:space="preserve"> OpRev!DE$110</f>
        <v>82599.691250145363</v>
      </c>
      <c r="DF9" s="368">
        <f xml:space="preserve"> OpRev!DF$110</f>
        <v>78596.54081952844</v>
      </c>
      <c r="DG9" s="368">
        <f xml:space="preserve"> OpRev!DG$110</f>
        <v>84259.945044273278</v>
      </c>
      <c r="DH9" s="368">
        <f xml:space="preserve"> OpRev!DH$110</f>
        <v>0</v>
      </c>
      <c r="DI9" s="368">
        <f xml:space="preserve"> OpRev!DI$110</f>
        <v>0</v>
      </c>
      <c r="DJ9" s="368">
        <f xml:space="preserve"> OpRev!DJ$110</f>
        <v>0</v>
      </c>
    </row>
    <row r="10" spans="1:114" ht="14.4" x14ac:dyDescent="0.25">
      <c r="A10" s="19"/>
      <c r="B10" s="19"/>
      <c r="C10" s="20"/>
      <c r="D10" s="21"/>
      <c r="E10" s="376" t="str">
        <f xml:space="preserve"> OpCost!E$34</f>
        <v>Operating cost</v>
      </c>
      <c r="F10" s="376">
        <f xml:space="preserve"> OpCost!F$34</f>
        <v>0</v>
      </c>
      <c r="G10" s="376" t="str">
        <f xml:space="preserve"> OpCost!G$34</f>
        <v>$000s</v>
      </c>
      <c r="H10" s="376">
        <f xml:space="preserve"> OpCost!H$34</f>
        <v>-1044773.3481729489</v>
      </c>
      <c r="I10" s="376">
        <f xml:space="preserve"> OpCost!I$34</f>
        <v>0</v>
      </c>
      <c r="J10" s="376">
        <f xml:space="preserve"> OpCost!J$34</f>
        <v>0</v>
      </c>
      <c r="K10" s="376">
        <f xml:space="preserve"> OpCost!K$34</f>
        <v>0</v>
      </c>
      <c r="L10" s="376">
        <f xml:space="preserve"> OpCost!L$34</f>
        <v>-18917.8125</v>
      </c>
      <c r="M10" s="376">
        <f xml:space="preserve"> OpCost!M$34</f>
        <v>-18401.77943181818</v>
      </c>
      <c r="N10" s="376">
        <f xml:space="preserve"> OpCost!N$34</f>
        <v>-19343.832075000002</v>
      </c>
      <c r="O10" s="376">
        <f xml:space="preserve"> OpCost!O$34</f>
        <v>-19333.40691231818</v>
      </c>
      <c r="P10" s="376">
        <f xml:space="preserve"> OpCost!P$34</f>
        <v>-20267.485133343755</v>
      </c>
      <c r="Q10" s="376">
        <f xml:space="preserve"> OpCost!Q$34</f>
        <v>-18830.719905112917</v>
      </c>
      <c r="R10" s="376">
        <f xml:space="preserve"> OpCost!R$34</f>
        <v>-19710.951318219912</v>
      </c>
      <c r="S10" s="376">
        <f xml:space="preserve"> OpCost!S$34</f>
        <v>-19966.240013244606</v>
      </c>
      <c r="T10" s="376">
        <f xml:space="preserve"> OpCost!T$34</f>
        <v>-20834.469534317112</v>
      </c>
      <c r="U10" s="376">
        <f xml:space="preserve"> OpCost!U$34</f>
        <v>-20638.991652807352</v>
      </c>
      <c r="V10" s="376">
        <f xml:space="preserve"> OpCost!V$34</f>
        <v>-21534.502491681709</v>
      </c>
      <c r="W10" s="376">
        <f xml:space="preserve"> OpCost!W$34</f>
        <v>-21679.105572993889</v>
      </c>
      <c r="X10" s="376">
        <f xml:space="preserve"> OpCost!X$34</f>
        <v>-22552.243181869089</v>
      </c>
      <c r="Y10" s="376">
        <f xml:space="preserve"> OpCost!Y$34</f>
        <v>-22090.341929767368</v>
      </c>
      <c r="Z10" s="376">
        <f xml:space="preserve"> OpCost!Z$34</f>
        <v>-22983.76779858087</v>
      </c>
      <c r="AA10" s="376">
        <f xml:space="preserve"> OpCost!AA$34</f>
        <v>-22646.052093938073</v>
      </c>
      <c r="AB10" s="376">
        <f xml:space="preserve"> OpCost!AB$34</f>
        <v>-23503.775545023756</v>
      </c>
      <c r="AC10" s="376">
        <f xml:space="preserve"> OpCost!AC$34</f>
        <v>-23101.237741026231</v>
      </c>
      <c r="AD10" s="376">
        <f xml:space="preserve"> OpCost!AD$34</f>
        <v>-23976.201433478735</v>
      </c>
      <c r="AE10" s="376">
        <f xml:space="preserve"> OpCost!AE$34</f>
        <v>-23565.57261962086</v>
      </c>
      <c r="AF10" s="376">
        <f xml:space="preserve"> OpCost!AF$34</f>
        <v>-24458.123082291662</v>
      </c>
      <c r="AG10" s="376">
        <f xml:space="preserve"> OpCost!AG$34</f>
        <v>-24039.240629275238</v>
      </c>
      <c r="AH10" s="376">
        <f xml:space="preserve"> OpCost!AH$34</f>
        <v>-24949.731356245728</v>
      </c>
      <c r="AI10" s="376">
        <f xml:space="preserve"> OpCost!AI$34</f>
        <v>-24522.429365923676</v>
      </c>
      <c r="AJ10" s="376">
        <f xml:space="preserve"> OpCost!AJ$34</f>
        <v>-25451.220956506262</v>
      </c>
      <c r="AK10" s="376">
        <f xml:space="preserve"> OpCost!AK$34</f>
        <v>-25015.330196178737</v>
      </c>
      <c r="AL10" s="376">
        <f xml:space="preserve"> OpCost!AL$34</f>
        <v>-25962.790497732043</v>
      </c>
      <c r="AM10" s="376">
        <f xml:space="preserve"> OpCost!AM$34</f>
        <v>-25518.138333121933</v>
      </c>
      <c r="AN10" s="376">
        <f xml:space="preserve"> OpCost!AN$34</f>
        <v>-26484.642586736452</v>
      </c>
      <c r="AO10" s="376">
        <f xml:space="preserve"> OpCost!AO$34</f>
        <v>-26031.052913617681</v>
      </c>
      <c r="AP10" s="376">
        <f xml:space="preserve"> OpCost!AP$34</f>
        <v>-27016.983902729859</v>
      </c>
      <c r="AQ10" s="376">
        <f xml:space="preserve"> OpCost!AQ$34</f>
        <v>-26554.277077181399</v>
      </c>
      <c r="AR10" s="376">
        <f xml:space="preserve"> OpCost!AR$34</f>
        <v>-27560.025279174726</v>
      </c>
      <c r="AS10" s="376">
        <f xml:space="preserve"> OpCost!AS$34</f>
        <v>-27088.018046432746</v>
      </c>
      <c r="AT10" s="376">
        <f xml:space="preserve"> OpCost!AT$34</f>
        <v>-28113.981787286139</v>
      </c>
      <c r="AU10" s="376">
        <f xml:space="preserve"> OpCost!AU$34</f>
        <v>-27632.487209166044</v>
      </c>
      <c r="AV10" s="376">
        <f xml:space="preserve"> OpCost!AV$34</f>
        <v>-28679.072821210593</v>
      </c>
      <c r="AW10" s="376">
        <f xml:space="preserve"> OpCost!AW$34</f>
        <v>-28187.900202070286</v>
      </c>
      <c r="AX10" s="376">
        <f xml:space="preserve"> OpCost!AX$34</f>
        <v>-29255.522184916928</v>
      </c>
      <c r="AY10" s="376">
        <f xml:space="preserve"> OpCost!AY$34</f>
        <v>-28754.4769961319</v>
      </c>
      <c r="AZ10" s="376">
        <f xml:space="preserve"> OpCost!AZ$34</f>
        <v>-29843.558180833759</v>
      </c>
      <c r="BA10" s="376">
        <f xml:space="preserve"> OpCost!BA$34</f>
        <v>-29332.44198375415</v>
      </c>
      <c r="BB10" s="376">
        <f xml:space="preserve"> OpCost!BB$34</f>
        <v>-30443.413700268524</v>
      </c>
      <c r="BC10" s="376">
        <f xml:space="preserve"> OpCost!BC$34</f>
        <v>-29922.024067627615</v>
      </c>
      <c r="BD10" s="376">
        <f xml:space="preserve"> OpCost!BD$34</f>
        <v>-31055.326315643921</v>
      </c>
      <c r="BE10" s="376">
        <f xml:space="preserve"> OpCost!BE$34</f>
        <v>-30523.45675138693</v>
      </c>
      <c r="BF10" s="376">
        <f xml:space="preserve"> OpCost!BF$34</f>
        <v>-31679.538374588359</v>
      </c>
      <c r="BG10" s="376">
        <f xml:space="preserve"> OpCost!BG$34</f>
        <v>-31136.978232089808</v>
      </c>
      <c r="BH10" s="376">
        <f xml:space="preserve"> OpCost!BH$34</f>
        <v>-31448.348014410709</v>
      </c>
      <c r="BI10" s="376">
        <f xml:space="preserve"> OpCost!BI$34</f>
        <v>-32639.460066876767</v>
      </c>
      <c r="BJ10" s="376">
        <f xml:space="preserve"> OpCost!BJ$34</f>
        <v>-32080.459809500368</v>
      </c>
      <c r="BK10" s="376">
        <f xml:space="preserve"> OpCost!BK$34</f>
        <v>-33295.513214220999</v>
      </c>
      <c r="BL10" s="376">
        <f xml:space="preserve"> OpCost!BL$34</f>
        <v>-32725.277051671317</v>
      </c>
      <c r="BM10" s="376">
        <f xml:space="preserve"> OpCost!BM$34</f>
        <v>-33964.753029826839</v>
      </c>
      <c r="BN10" s="376">
        <f xml:space="preserve"> OpCost!BN$34</f>
        <v>-33383.055120409917</v>
      </c>
      <c r="BO10" s="376">
        <f xml:space="preserve"> OpCost!BO$34</f>
        <v>-34647.444565726357</v>
      </c>
      <c r="BP10" s="376">
        <f xml:space="preserve"> OpCost!BP$34</f>
        <v>-34054.054528330154</v>
      </c>
      <c r="BQ10" s="376">
        <f xml:space="preserve"> OpCost!BQ$34</f>
        <v>-34394.595073613455</v>
      </c>
      <c r="BR10" s="376">
        <f xml:space="preserve"> OpCost!BR$34</f>
        <v>-35697.296783512429</v>
      </c>
      <c r="BS10" s="376">
        <f xml:space="preserve"> OpCost!BS$34</f>
        <v>-35085.926434593086</v>
      </c>
      <c r="BT10" s="376">
        <f xml:space="preserve"> OpCost!BT$34</f>
        <v>-36414.812448861026</v>
      </c>
      <c r="BU10" s="376">
        <f xml:space="preserve"> OpCost!BU$34</f>
        <v>-35791.153555928402</v>
      </c>
      <c r="BV10" s="376">
        <f xml:space="preserve"> OpCost!BV$34</f>
        <v>-37146.750179083145</v>
      </c>
      <c r="BW10" s="376">
        <f xml:space="preserve"> OpCost!BW$34</f>
        <v>-38999.48073042692</v>
      </c>
      <c r="BX10" s="376">
        <f xml:space="preserve"> OpCost!BX$34</f>
        <v>-37862.867700947019</v>
      </c>
      <c r="BY10" s="376">
        <f xml:space="preserve"> OpCost!BY$34</f>
        <v>-39474.995510078094</v>
      </c>
      <c r="BZ10" s="376">
        <f xml:space="preserve"> OpCost!BZ$34</f>
        <v>-38021.758182072022</v>
      </c>
      <c r="CA10" s="376">
        <f xml:space="preserve"> OpCost!CA$34</f>
        <v>-39576.382064258185</v>
      </c>
      <c r="CB10" s="376">
        <f xml:space="preserve"> OpCost!CB$34</f>
        <v>-39167.258138328885</v>
      </c>
      <c r="CC10" s="376">
        <f xml:space="preserve"> OpCost!CC$34</f>
        <v>-40756.942586714962</v>
      </c>
      <c r="CD10" s="376">
        <f xml:space="preserve"> OpCost!CD$34</f>
        <v>-37588.553554924074</v>
      </c>
      <c r="CE10" s="376">
        <f xml:space="preserve"> OpCost!CE$34</f>
        <v>-39055.59257755326</v>
      </c>
      <c r="CF10" s="376">
        <f xml:space="preserve"> OpCost!CF$34</f>
        <v>-39269.818099816679</v>
      </c>
      <c r="CG10" s="376">
        <f xml:space="preserve"> OpCost!CG$34</f>
        <v>-40775.601952985089</v>
      </c>
      <c r="CH10" s="376">
        <f xml:space="preserve"> OpCost!CH$34</f>
        <v>-40194.047427090023</v>
      </c>
      <c r="CI10" s="376">
        <f xml:space="preserve"> OpCost!CI$34</f>
        <v>-41731.446595541798</v>
      </c>
      <c r="CJ10" s="376">
        <f xml:space="preserve"> OpCost!CJ$34</f>
        <v>-41804.717077160414</v>
      </c>
      <c r="CK10" s="376">
        <f xml:space="preserve"> OpCost!CK$34</f>
        <v>-43381.045661865923</v>
      </c>
      <c r="CL10" s="376">
        <f xml:space="preserve"> OpCost!CL$34</f>
        <v>-42387.621760235226</v>
      </c>
      <c r="CM10" s="376">
        <f xml:space="preserve"> OpCost!CM$34</f>
        <v>-43993.060848191555</v>
      </c>
      <c r="CN10" s="376">
        <f xml:space="preserve"> OpCost!CN$34</f>
        <v>-43239.612957615951</v>
      </c>
      <c r="CO10" s="376">
        <f xml:space="preserve"> OpCost!CO$34</f>
        <v>-44877.321371240207</v>
      </c>
      <c r="CP10" s="376">
        <f xml:space="preserve"> OpCost!CP$34</f>
        <v>-44108.72917806403</v>
      </c>
      <c r="CQ10" s="376">
        <f xml:space="preserve"> OpCost!CQ$34</f>
        <v>-45779.355530802124</v>
      </c>
      <c r="CR10" s="376">
        <f xml:space="preserve"> OpCost!CR$34</f>
        <v>-44995.314634543109</v>
      </c>
      <c r="CS10" s="376">
        <f xml:space="preserve"> OpCost!CS$34</f>
        <v>-46699.520576971256</v>
      </c>
      <c r="CT10" s="376">
        <f xml:space="preserve"> OpCost!CT$34</f>
        <v>-45899.720458697426</v>
      </c>
      <c r="CU10" s="376">
        <f xml:space="preserve"> OpCost!CU$34</f>
        <v>-47638.180940568374</v>
      </c>
      <c r="CV10" s="376">
        <f xml:space="preserve"> OpCost!CV$34</f>
        <v>-46822.304839917248</v>
      </c>
      <c r="CW10" s="376">
        <f xml:space="preserve"> OpCost!CW$34</f>
        <v>-48595.708377473798</v>
      </c>
      <c r="CX10" s="376">
        <f xml:space="preserve"> OpCost!CX$34</f>
        <v>-47763.433167199582</v>
      </c>
      <c r="CY10" s="376">
        <f xml:space="preserve"> OpCost!CY$34</f>
        <v>-49572.482115861028</v>
      </c>
      <c r="CZ10" s="376">
        <f xml:space="preserve"> OpCost!CZ$34</f>
        <v>-48723.478173860305</v>
      </c>
      <c r="DA10" s="376">
        <f xml:space="preserve"> OpCost!DA$34</f>
        <v>-50568.889006389843</v>
      </c>
      <c r="DB10" s="376">
        <f xml:space="preserve"> OpCost!DB$34</f>
        <v>-49702.820085154897</v>
      </c>
      <c r="DC10" s="376">
        <f xml:space="preserve"> OpCost!DC$34</f>
        <v>-51585.323675418273</v>
      </c>
      <c r="DD10" s="376">
        <f xml:space="preserve"> OpCost!DD$34</f>
        <v>-50701.846768866511</v>
      </c>
      <c r="DE10" s="376">
        <f xml:space="preserve"> OpCost!DE$34</f>
        <v>-52622.188681294188</v>
      </c>
      <c r="DF10" s="376">
        <f xml:space="preserve"> OpCost!DF$34</f>
        <v>-51720.953888920732</v>
      </c>
      <c r="DG10" s="376">
        <f xml:space="preserve"> OpCost!DG$34</f>
        <v>-53679.8946737882</v>
      </c>
      <c r="DH10" s="376">
        <f xml:space="preserve"> OpCost!DH$34</f>
        <v>0</v>
      </c>
      <c r="DI10" s="376">
        <f xml:space="preserve"> OpCost!DI$34</f>
        <v>0</v>
      </c>
      <c r="DJ10" s="376">
        <f xml:space="preserve"> OpCost!DJ$34</f>
        <v>0</v>
      </c>
    </row>
    <row r="11" spans="1:114" s="278" customFormat="1" ht="14.4" x14ac:dyDescent="0.25">
      <c r="A11" s="273"/>
      <c r="B11" s="274"/>
      <c r="C11" s="275"/>
      <c r="D11" s="276"/>
      <c r="E11" s="377" t="s">
        <v>56</v>
      </c>
      <c r="F11" s="277"/>
      <c r="G11" s="277" t="s">
        <v>57</v>
      </c>
      <c r="H11" s="277">
        <f xml:space="preserve"> SUM(J11:DJ11)</f>
        <v>1728980.698153853</v>
      </c>
      <c r="I11" s="277"/>
      <c r="J11" s="277">
        <f t="shared" ref="J11:BB11" si="0" xml:space="preserve"> SUM(J9:J10)</f>
        <v>0</v>
      </c>
      <c r="K11" s="277">
        <f t="shared" si="0"/>
        <v>0</v>
      </c>
      <c r="L11" s="277">
        <f t="shared" si="0"/>
        <v>7939.4631479999989</v>
      </c>
      <c r="M11" s="277">
        <f t="shared" si="0"/>
        <v>7236.846042741814</v>
      </c>
      <c r="N11" s="277">
        <f t="shared" si="0"/>
        <v>8743.1957175887947</v>
      </c>
      <c r="O11" s="277">
        <f t="shared" si="0"/>
        <v>8229.0221289976544</v>
      </c>
      <c r="P11" s="277">
        <f t="shared" si="0"/>
        <v>9431.7098478007974</v>
      </c>
      <c r="Q11" s="277">
        <f t="shared" si="0"/>
        <v>8004.9920434446722</v>
      </c>
      <c r="R11" s="277">
        <f t="shared" si="0"/>
        <v>9178.4897002251164</v>
      </c>
      <c r="S11" s="277">
        <f t="shared" si="0"/>
        <v>9179.1697016122998</v>
      </c>
      <c r="T11" s="277">
        <f t="shared" si="0"/>
        <v>9549.7154723501444</v>
      </c>
      <c r="U11" s="277">
        <f t="shared" si="0"/>
        <v>9027.4912000983786</v>
      </c>
      <c r="V11" s="277">
        <f t="shared" si="0"/>
        <v>10395.047691563217</v>
      </c>
      <c r="W11" s="277">
        <f t="shared" si="0"/>
        <v>10088.897261440645</v>
      </c>
      <c r="X11" s="277">
        <f t="shared" si="0"/>
        <v>11582.926855175065</v>
      </c>
      <c r="Y11" s="277">
        <f t="shared" si="0"/>
        <v>10267.797639126056</v>
      </c>
      <c r="Z11" s="277">
        <f t="shared" si="0"/>
        <v>11798.47518427726</v>
      </c>
      <c r="AA11" s="277">
        <f t="shared" si="0"/>
        <v>10526.096923485318</v>
      </c>
      <c r="AB11" s="277">
        <f t="shared" si="0"/>
        <v>12065.415685321535</v>
      </c>
      <c r="AC11" s="277">
        <f t="shared" si="0"/>
        <v>10737.671471647369</v>
      </c>
      <c r="AD11" s="277">
        <f t="shared" si="0"/>
        <v>13101.012742474271</v>
      </c>
      <c r="AE11" s="277">
        <f t="shared" si="0"/>
        <v>11718.312621991328</v>
      </c>
      <c r="AF11" s="277">
        <f t="shared" si="0"/>
        <v>13364.343098598001</v>
      </c>
      <c r="AG11" s="277">
        <f t="shared" si="0"/>
        <v>11953.850705693349</v>
      </c>
      <c r="AH11" s="277">
        <f t="shared" si="0"/>
        <v>13632.966394879812</v>
      </c>
      <c r="AI11" s="277">
        <f t="shared" si="0"/>
        <v>12194.123104877781</v>
      </c>
      <c r="AJ11" s="277">
        <f t="shared" si="0"/>
        <v>13928.219815462518</v>
      </c>
      <c r="AK11" s="277">
        <f t="shared" si="0"/>
        <v>12460.668083291908</v>
      </c>
      <c r="AL11" s="277">
        <f t="shared" si="0"/>
        <v>14208.177033753323</v>
      </c>
      <c r="AM11" s="277">
        <f t="shared" si="0"/>
        <v>12711.12751176607</v>
      </c>
      <c r="AN11" s="277">
        <f t="shared" si="0"/>
        <v>15087.61724046692</v>
      </c>
      <c r="AO11" s="277">
        <f t="shared" si="0"/>
        <v>13526.429287783187</v>
      </c>
      <c r="AP11" s="277">
        <f t="shared" si="0"/>
        <v>15390.878347000311</v>
      </c>
      <c r="AQ11" s="277">
        <f t="shared" si="0"/>
        <v>13798.31051646762</v>
      </c>
      <c r="AR11" s="277">
        <f t="shared" si="0"/>
        <v>15700.235001775014</v>
      </c>
      <c r="AS11" s="277">
        <f t="shared" si="0"/>
        <v>14075.656557848615</v>
      </c>
      <c r="AT11" s="277">
        <f t="shared" si="0"/>
        <v>16015.80972531069</v>
      </c>
      <c r="AU11" s="277">
        <f t="shared" si="0"/>
        <v>14358.577254661373</v>
      </c>
      <c r="AV11" s="277">
        <f t="shared" si="0"/>
        <v>16337.727500789431</v>
      </c>
      <c r="AW11" s="277">
        <f t="shared" si="0"/>
        <v>14647.184657480077</v>
      </c>
      <c r="AX11" s="277">
        <f t="shared" si="0"/>
        <v>17436.768539810062</v>
      </c>
      <c r="AY11" s="277">
        <f t="shared" si="0"/>
        <v>15675.782567681421</v>
      </c>
      <c r="AZ11" s="277">
        <f t="shared" si="0"/>
        <v>17787.247587460246</v>
      </c>
      <c r="BA11" s="277">
        <f t="shared" si="0"/>
        <v>15990.865797291808</v>
      </c>
      <c r="BB11" s="277">
        <f t="shared" si="0"/>
        <v>18144.771263968192</v>
      </c>
      <c r="BC11" s="277">
        <f t="shared" ref="BC11:DJ11" si="1" xml:space="preserve"> SUM(BC9:BC10)</f>
        <v>16312.282199817382</v>
      </c>
      <c r="BD11" s="277">
        <f t="shared" si="1"/>
        <v>18509.481166373953</v>
      </c>
      <c r="BE11" s="277">
        <f t="shared" si="1"/>
        <v>16640.159072033701</v>
      </c>
      <c r="BF11" s="277">
        <f t="shared" si="1"/>
        <v>18693.992195906401</v>
      </c>
      <c r="BG11" s="277">
        <f t="shared" si="1"/>
        <v>16785.221432050792</v>
      </c>
      <c r="BH11" s="277">
        <f t="shared" si="1"/>
        <v>18198.609741422821</v>
      </c>
      <c r="BI11" s="277">
        <f t="shared" si="1"/>
        <v>18002.447397432523</v>
      </c>
      <c r="BJ11" s="277">
        <f t="shared" si="1"/>
        <v>18369.257803918677</v>
      </c>
      <c r="BK11" s="277">
        <f t="shared" si="1"/>
        <v>18167.201156881085</v>
      </c>
      <c r="BL11" s="277">
        <f t="shared" si="1"/>
        <v>18738.47988577744</v>
      </c>
      <c r="BM11" s="277">
        <f t="shared" si="1"/>
        <v>18532.361900134405</v>
      </c>
      <c r="BN11" s="277">
        <f t="shared" si="1"/>
        <v>19115.123331481569</v>
      </c>
      <c r="BO11" s="277">
        <f t="shared" si="1"/>
        <v>18904.862374327102</v>
      </c>
      <c r="BP11" s="277">
        <f t="shared" si="1"/>
        <v>19499.337310444353</v>
      </c>
      <c r="BQ11" s="277">
        <f t="shared" si="1"/>
        <v>18332.106199794158</v>
      </c>
      <c r="BR11" s="277">
        <f t="shared" si="1"/>
        <v>20853.545337723772</v>
      </c>
      <c r="BS11" s="277">
        <f t="shared" si="1"/>
        <v>18700.581534410012</v>
      </c>
      <c r="BT11" s="277">
        <f t="shared" si="1"/>
        <v>21272.701599012027</v>
      </c>
      <c r="BU11" s="277">
        <f t="shared" si="1"/>
        <v>19076.46322325166</v>
      </c>
      <c r="BV11" s="277">
        <f t="shared" si="1"/>
        <v>21700.282901152153</v>
      </c>
      <c r="BW11" s="277">
        <f t="shared" si="1"/>
        <v>15979.5995282125</v>
      </c>
      <c r="BX11" s="277">
        <f t="shared" si="1"/>
        <v>14537.894542867965</v>
      </c>
      <c r="BY11" s="277">
        <f t="shared" si="1"/>
        <v>16598.866256393783</v>
      </c>
      <c r="BZ11" s="277">
        <f t="shared" si="1"/>
        <v>14985.017009790245</v>
      </c>
      <c r="CA11" s="277">
        <f t="shared" si="1"/>
        <v>17920.649560888261</v>
      </c>
      <c r="CB11" s="277">
        <f t="shared" si="1"/>
        <v>16703.945347787034</v>
      </c>
      <c r="CC11" s="277">
        <f t="shared" si="1"/>
        <v>18999.939273323864</v>
      </c>
      <c r="CD11" s="277">
        <f t="shared" si="1"/>
        <v>16012.554334175649</v>
      </c>
      <c r="CE11" s="277">
        <f t="shared" si="1"/>
        <v>18220.295481412948</v>
      </c>
      <c r="CF11" s="277">
        <f t="shared" si="1"/>
        <v>18087.919685704583</v>
      </c>
      <c r="CG11" s="277">
        <f t="shared" si="1"/>
        <v>18724.530874545017</v>
      </c>
      <c r="CH11" s="277">
        <f t="shared" si="1"/>
        <v>17615.78588659448</v>
      </c>
      <c r="CI11" s="277">
        <f t="shared" si="1"/>
        <v>20179.700634953631</v>
      </c>
      <c r="CJ11" s="277">
        <f t="shared" si="1"/>
        <v>19490.457073899437</v>
      </c>
      <c r="CK11" s="277">
        <f t="shared" si="1"/>
        <v>22316.662182581145</v>
      </c>
      <c r="CL11" s="277">
        <f t="shared" si="1"/>
        <v>19738.497842548779</v>
      </c>
      <c r="CM11" s="277">
        <f t="shared" si="1"/>
        <v>22620.07249972962</v>
      </c>
      <c r="CN11" s="277">
        <f t="shared" si="1"/>
        <v>20135.241649184019</v>
      </c>
      <c r="CO11" s="277">
        <f t="shared" si="1"/>
        <v>23074.735956974197</v>
      </c>
      <c r="CP11" s="277">
        <f t="shared" si="1"/>
        <v>20539.960006332629</v>
      </c>
      <c r="CQ11" s="277">
        <f t="shared" si="1"/>
        <v>25052.822728342311</v>
      </c>
      <c r="CR11" s="277">
        <f t="shared" si="1"/>
        <v>22413.123335464705</v>
      </c>
      <c r="CS11" s="277">
        <f t="shared" si="1"/>
        <v>25556.384465181989</v>
      </c>
      <c r="CT11" s="277">
        <f t="shared" si="1"/>
        <v>22863.627114507544</v>
      </c>
      <c r="CU11" s="277">
        <f t="shared" si="1"/>
        <v>26070.067792932154</v>
      </c>
      <c r="CV11" s="277">
        <f t="shared" si="1"/>
        <v>23323.186019509136</v>
      </c>
      <c r="CW11" s="277">
        <f t="shared" si="1"/>
        <v>26594.076155570088</v>
      </c>
      <c r="CX11" s="277">
        <f t="shared" si="1"/>
        <v>23791.982058501286</v>
      </c>
      <c r="CY11" s="277">
        <f t="shared" si="1"/>
        <v>27128.617086297047</v>
      </c>
      <c r="CZ11" s="277">
        <f t="shared" si="1"/>
        <v>24270.200897877163</v>
      </c>
      <c r="DA11" s="277">
        <f t="shared" si="1"/>
        <v>28807.790745349121</v>
      </c>
      <c r="DB11" s="277">
        <f t="shared" si="1"/>
        <v>25826.910786753251</v>
      </c>
      <c r="DC11" s="277">
        <f t="shared" si="1"/>
        <v>29386.827339330615</v>
      </c>
      <c r="DD11" s="277">
        <f t="shared" si="1"/>
        <v>26346.031693567013</v>
      </c>
      <c r="DE11" s="277">
        <f t="shared" si="1"/>
        <v>29977.502568851174</v>
      </c>
      <c r="DF11" s="277">
        <f t="shared" si="1"/>
        <v>26875.586930607707</v>
      </c>
      <c r="DG11" s="277">
        <f t="shared" si="1"/>
        <v>30580.050370485078</v>
      </c>
      <c r="DH11" s="277">
        <f t="shared" si="1"/>
        <v>0</v>
      </c>
      <c r="DI11" s="277">
        <f t="shared" si="1"/>
        <v>0</v>
      </c>
      <c r="DJ11" s="277">
        <f t="shared" si="1"/>
        <v>0</v>
      </c>
    </row>
    <row r="12" spans="1:114" ht="14.4" x14ac:dyDescent="0.25">
      <c r="A12" s="109"/>
      <c r="B12" s="19"/>
      <c r="C12" s="20"/>
      <c r="D12" s="110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  <c r="CH12" s="38"/>
      <c r="CI12" s="38"/>
      <c r="CJ12" s="38"/>
      <c r="CK12" s="38"/>
      <c r="CL12" s="38"/>
      <c r="CM12" s="38"/>
      <c r="CN12" s="38"/>
      <c r="CO12" s="38"/>
      <c r="CP12" s="38"/>
      <c r="CQ12" s="38"/>
      <c r="CR12" s="38"/>
      <c r="CS12" s="38"/>
      <c r="CT12" s="38"/>
      <c r="CU12" s="38"/>
      <c r="CV12" s="38"/>
      <c r="CW12" s="38"/>
      <c r="CX12" s="38"/>
      <c r="CY12" s="38"/>
      <c r="CZ12" s="38"/>
      <c r="DA12" s="38"/>
      <c r="DB12" s="38"/>
      <c r="DC12" s="38"/>
      <c r="DD12" s="38"/>
      <c r="DE12" s="38"/>
      <c r="DF12" s="38"/>
      <c r="DG12" s="38"/>
      <c r="DH12" s="38"/>
      <c r="DI12" s="38"/>
      <c r="DJ12" s="38"/>
    </row>
    <row r="13" spans="1:114" ht="14.4" x14ac:dyDescent="0.25">
      <c r="A13" s="19"/>
      <c r="B13" s="19"/>
      <c r="C13" s="20"/>
      <c r="D13" s="21"/>
      <c r="E13" s="376" t="str">
        <f xml:space="preserve"> NCA!E$85</f>
        <v>Accounting Depreciation</v>
      </c>
      <c r="F13" s="376">
        <f xml:space="preserve"> NCA!F$85</f>
        <v>0</v>
      </c>
      <c r="G13" s="376" t="str">
        <f xml:space="preserve"> NCA!G$85</f>
        <v>$000s</v>
      </c>
      <c r="H13" s="376">
        <f xml:space="preserve"> NCA!H$85</f>
        <v>-180500.00000000023</v>
      </c>
      <c r="I13" s="376">
        <f xml:space="preserve"> NCA!I$85</f>
        <v>0</v>
      </c>
      <c r="J13" s="376">
        <f xml:space="preserve"> NCA!J$85</f>
        <v>0</v>
      </c>
      <c r="K13" s="376">
        <f xml:space="preserve"> NCA!K$85</f>
        <v>0</v>
      </c>
      <c r="L13" s="376">
        <f xml:space="preserve"> NCA!L$85</f>
        <v>-1550</v>
      </c>
      <c r="M13" s="376">
        <f xml:space="preserve"> NCA!M$85</f>
        <v>-1550</v>
      </c>
      <c r="N13" s="376">
        <f xml:space="preserve"> NCA!N$85</f>
        <v>-1550</v>
      </c>
      <c r="O13" s="376">
        <f xml:space="preserve"> NCA!O$85</f>
        <v>-1550</v>
      </c>
      <c r="P13" s="376">
        <f xml:space="preserve"> NCA!P$85</f>
        <v>-1550</v>
      </c>
      <c r="Q13" s="376">
        <f xml:space="preserve"> NCA!Q$85</f>
        <v>-1550</v>
      </c>
      <c r="R13" s="376">
        <f xml:space="preserve"> NCA!R$85</f>
        <v>-1550</v>
      </c>
      <c r="S13" s="376">
        <f xml:space="preserve"> NCA!S$85</f>
        <v>-1550</v>
      </c>
      <c r="T13" s="376">
        <f xml:space="preserve"> NCA!T$85</f>
        <v>-1550</v>
      </c>
      <c r="U13" s="376">
        <f xml:space="preserve"> NCA!U$85</f>
        <v>-1550</v>
      </c>
      <c r="V13" s="376">
        <f xml:space="preserve"> NCA!V$85</f>
        <v>-1550</v>
      </c>
      <c r="W13" s="376">
        <f xml:space="preserve"> NCA!W$85</f>
        <v>-1550</v>
      </c>
      <c r="X13" s="376">
        <f xml:space="preserve"> NCA!X$85</f>
        <v>-1550</v>
      </c>
      <c r="Y13" s="376">
        <f xml:space="preserve"> NCA!Y$85</f>
        <v>-1550</v>
      </c>
      <c r="Z13" s="376">
        <f xml:space="preserve"> NCA!Z$85</f>
        <v>-1657.1428571428571</v>
      </c>
      <c r="AA13" s="376">
        <f xml:space="preserve"> NCA!AA$85</f>
        <v>-1657.1428571428571</v>
      </c>
      <c r="AB13" s="376">
        <f xml:space="preserve"> NCA!AB$85</f>
        <v>-1657.1428571428571</v>
      </c>
      <c r="AC13" s="376">
        <f xml:space="preserve"> NCA!AC$85</f>
        <v>-1657.1428571428571</v>
      </c>
      <c r="AD13" s="376">
        <f xml:space="preserve"> NCA!AD$85</f>
        <v>-1728.5714285714287</v>
      </c>
      <c r="AE13" s="376">
        <f xml:space="preserve"> NCA!AE$85</f>
        <v>-1728.5714285714287</v>
      </c>
      <c r="AF13" s="376">
        <f xml:space="preserve"> NCA!AF$85</f>
        <v>-1728.5714285714287</v>
      </c>
      <c r="AG13" s="376">
        <f xml:space="preserve"> NCA!AG$85</f>
        <v>-1728.5714285714287</v>
      </c>
      <c r="AH13" s="376">
        <f xml:space="preserve"> NCA!AH$85</f>
        <v>-1961.6541353383459</v>
      </c>
      <c r="AI13" s="376">
        <f xml:space="preserve"> NCA!AI$85</f>
        <v>-1961.6541353383459</v>
      </c>
      <c r="AJ13" s="376">
        <f xml:space="preserve"> NCA!AJ$85</f>
        <v>-1961.6541353383459</v>
      </c>
      <c r="AK13" s="376">
        <f xml:space="preserve"> NCA!AK$85</f>
        <v>-1961.6541353383459</v>
      </c>
      <c r="AL13" s="376">
        <f xml:space="preserve"> NCA!AL$85</f>
        <v>-2015.2255639097743</v>
      </c>
      <c r="AM13" s="376">
        <f xml:space="preserve"> NCA!AM$85</f>
        <v>-2015.2255639097743</v>
      </c>
      <c r="AN13" s="376">
        <f xml:space="preserve"> NCA!AN$85</f>
        <v>-2015.2255639097743</v>
      </c>
      <c r="AO13" s="376">
        <f xml:space="preserve"> NCA!AO$85</f>
        <v>-2015.2255639097743</v>
      </c>
      <c r="AP13" s="376">
        <f xml:space="preserve"> NCA!AP$85</f>
        <v>-2033.0827067669175</v>
      </c>
      <c r="AQ13" s="376">
        <f xml:space="preserve"> NCA!AQ$85</f>
        <v>-2033.0827067669175</v>
      </c>
      <c r="AR13" s="376">
        <f xml:space="preserve"> NCA!AR$85</f>
        <v>-2033.0827067669175</v>
      </c>
      <c r="AS13" s="376">
        <f xml:space="preserve"> NCA!AS$85</f>
        <v>-2033.0827067669175</v>
      </c>
      <c r="AT13" s="376">
        <f xml:space="preserve"> NCA!AT$85</f>
        <v>-2050.9398496240601</v>
      </c>
      <c r="AU13" s="376">
        <f xml:space="preserve"> NCA!AU$85</f>
        <v>-2050.9398496240601</v>
      </c>
      <c r="AV13" s="376">
        <f xml:space="preserve"> NCA!AV$85</f>
        <v>-2050.9398496240601</v>
      </c>
      <c r="AW13" s="376">
        <f xml:space="preserve"> NCA!AW$85</f>
        <v>-2050.9398496240601</v>
      </c>
      <c r="AX13" s="376">
        <f xml:space="preserve"> NCA!AX$85</f>
        <v>-2122.3684210526317</v>
      </c>
      <c r="AY13" s="376">
        <f xml:space="preserve"> NCA!AY$85</f>
        <v>-2122.3684210526317</v>
      </c>
      <c r="AZ13" s="376">
        <f xml:space="preserve"> NCA!AZ$85</f>
        <v>-2122.3684210526317</v>
      </c>
      <c r="BA13" s="376">
        <f xml:space="preserve"> NCA!BA$85</f>
        <v>-2122.3684210526317</v>
      </c>
      <c r="BB13" s="376">
        <f xml:space="preserve"> NCA!BB$85</f>
        <v>-2015.2255639097743</v>
      </c>
      <c r="BC13" s="376">
        <f xml:space="preserve"> NCA!BC$85</f>
        <v>-2015.2255639097743</v>
      </c>
      <c r="BD13" s="376">
        <f xml:space="preserve"> NCA!BD$85</f>
        <v>-2015.2255639097743</v>
      </c>
      <c r="BE13" s="376">
        <f xml:space="preserve"> NCA!BE$85</f>
        <v>-2015.2255639097743</v>
      </c>
      <c r="BF13" s="376">
        <f xml:space="preserve"> NCA!BF$85</f>
        <v>-1943.796992481203</v>
      </c>
      <c r="BG13" s="376">
        <f xml:space="preserve"> NCA!BG$85</f>
        <v>-1943.796992481203</v>
      </c>
      <c r="BH13" s="376">
        <f xml:space="preserve"> NCA!BH$85</f>
        <v>-1943.796992481203</v>
      </c>
      <c r="BI13" s="376">
        <f xml:space="preserve"> NCA!BI$85</f>
        <v>-1943.796992481203</v>
      </c>
      <c r="BJ13" s="376">
        <f xml:space="preserve"> NCA!BJ$85</f>
        <v>-1908.0827067669175</v>
      </c>
      <c r="BK13" s="376">
        <f xml:space="preserve"> NCA!BK$85</f>
        <v>-1908.0827067669175</v>
      </c>
      <c r="BL13" s="376">
        <f xml:space="preserve"> NCA!BL$85</f>
        <v>-1908.0827067669175</v>
      </c>
      <c r="BM13" s="376">
        <f xml:space="preserve"> NCA!BM$85</f>
        <v>-1908.0827067669175</v>
      </c>
      <c r="BN13" s="376">
        <f xml:space="preserve"> NCA!BN$85</f>
        <v>-1854.5112781954888</v>
      </c>
      <c r="BO13" s="376">
        <f xml:space="preserve"> NCA!BO$85</f>
        <v>-1854.5112781954888</v>
      </c>
      <c r="BP13" s="376">
        <f xml:space="preserve"> NCA!BP$85</f>
        <v>-1854.5112781954888</v>
      </c>
      <c r="BQ13" s="376">
        <f xml:space="preserve"> NCA!BQ$85</f>
        <v>-1854.5112781954888</v>
      </c>
      <c r="BR13" s="376">
        <f xml:space="preserve"> NCA!BR$85</f>
        <v>-1836.6541353383459</v>
      </c>
      <c r="BS13" s="376">
        <f xml:space="preserve"> NCA!BS$85</f>
        <v>-1836.6541353383459</v>
      </c>
      <c r="BT13" s="376">
        <f xml:space="preserve"> NCA!BT$85</f>
        <v>-1836.6541353383459</v>
      </c>
      <c r="BU13" s="376">
        <f xml:space="preserve"> NCA!BU$85</f>
        <v>-1836.6541353383459</v>
      </c>
      <c r="BV13" s="376">
        <f xml:space="preserve"> NCA!BV$85</f>
        <v>-1818.796992481203</v>
      </c>
      <c r="BW13" s="376">
        <f xml:space="preserve"> NCA!BW$85</f>
        <v>-1818.796992481203</v>
      </c>
      <c r="BX13" s="376">
        <f xml:space="preserve"> NCA!BX$85</f>
        <v>-1818.796992481203</v>
      </c>
      <c r="BY13" s="376">
        <f xml:space="preserve"> NCA!BY$85</f>
        <v>-1818.796992481203</v>
      </c>
      <c r="BZ13" s="376">
        <f xml:space="preserve"> NCA!BZ$85</f>
        <v>-1747.3684210526317</v>
      </c>
      <c r="CA13" s="376">
        <f xml:space="preserve"> NCA!CA$85</f>
        <v>-1747.3684210526317</v>
      </c>
      <c r="CB13" s="376">
        <f xml:space="preserve"> NCA!CB$85</f>
        <v>-1747.3684210526317</v>
      </c>
      <c r="CC13" s="376">
        <f xml:space="preserve"> NCA!CC$85</f>
        <v>-1747.3684210526317</v>
      </c>
      <c r="CD13" s="376">
        <f xml:space="preserve"> NCA!CD$85</f>
        <v>-1747.3684210526317</v>
      </c>
      <c r="CE13" s="376">
        <f xml:space="preserve"> NCA!CE$85</f>
        <v>-1747.3684210526317</v>
      </c>
      <c r="CF13" s="376">
        <f xml:space="preserve"> NCA!CF$85</f>
        <v>-1747.3684210526317</v>
      </c>
      <c r="CG13" s="376">
        <f xml:space="preserve"> NCA!CG$85</f>
        <v>-1747.3684210526317</v>
      </c>
      <c r="CH13" s="376">
        <f xml:space="preserve"> NCA!CH$85</f>
        <v>-1747.3684210526317</v>
      </c>
      <c r="CI13" s="376">
        <f xml:space="preserve"> NCA!CI$85</f>
        <v>-1747.3684210526317</v>
      </c>
      <c r="CJ13" s="376">
        <f xml:space="preserve"> NCA!CJ$85</f>
        <v>-1747.3684210526317</v>
      </c>
      <c r="CK13" s="376">
        <f xml:space="preserve"> NCA!CK$85</f>
        <v>-1747.3684210526317</v>
      </c>
      <c r="CL13" s="376">
        <f xml:space="preserve"> NCA!CL$85</f>
        <v>-1747.3684210526317</v>
      </c>
      <c r="CM13" s="376">
        <f xml:space="preserve"> NCA!CM$85</f>
        <v>-1747.3684210526317</v>
      </c>
      <c r="CN13" s="376">
        <f xml:space="preserve"> NCA!CN$85</f>
        <v>-1747.3684210526317</v>
      </c>
      <c r="CO13" s="376">
        <f xml:space="preserve"> NCA!CO$85</f>
        <v>-1747.3684210526317</v>
      </c>
      <c r="CP13" s="376">
        <f xml:space="preserve"> NCA!CP$85</f>
        <v>-1747.3684210526317</v>
      </c>
      <c r="CQ13" s="376">
        <f xml:space="preserve"> NCA!CQ$85</f>
        <v>-1747.3684210526317</v>
      </c>
      <c r="CR13" s="376">
        <f xml:space="preserve"> NCA!CR$85</f>
        <v>-1747.3684210526317</v>
      </c>
      <c r="CS13" s="376">
        <f xml:space="preserve"> NCA!CS$85</f>
        <v>-1747.3684210526317</v>
      </c>
      <c r="CT13" s="376">
        <f xml:space="preserve"> NCA!CT$85</f>
        <v>-1747.3684210526317</v>
      </c>
      <c r="CU13" s="376">
        <f xml:space="preserve"> NCA!CU$85</f>
        <v>-1747.3684210526317</v>
      </c>
      <c r="CV13" s="376">
        <f xml:space="preserve"> NCA!CV$85</f>
        <v>-1747.3684210526317</v>
      </c>
      <c r="CW13" s="376">
        <f xml:space="preserve"> NCA!CW$85</f>
        <v>-1747.3684210526317</v>
      </c>
      <c r="CX13" s="376">
        <f xml:space="preserve"> NCA!CX$85</f>
        <v>-1747.3684210526317</v>
      </c>
      <c r="CY13" s="376">
        <f xml:space="preserve"> NCA!CY$85</f>
        <v>-1747.3684210526317</v>
      </c>
      <c r="CZ13" s="376">
        <f xml:space="preserve"> NCA!CZ$85</f>
        <v>-1747.3684210526317</v>
      </c>
      <c r="DA13" s="376">
        <f xml:space="preserve"> NCA!DA$85</f>
        <v>-1747.3684210526317</v>
      </c>
      <c r="DB13" s="376">
        <f xml:space="preserve"> NCA!DB$85</f>
        <v>-1747.3684210526317</v>
      </c>
      <c r="DC13" s="376">
        <f xml:space="preserve"> NCA!DC$85</f>
        <v>-1747.3684210526317</v>
      </c>
      <c r="DD13" s="376">
        <f xml:space="preserve"> NCA!DD$85</f>
        <v>-1747.3684210526317</v>
      </c>
      <c r="DE13" s="376">
        <f xml:space="preserve"> NCA!DE$85</f>
        <v>-1747.3684210526317</v>
      </c>
      <c r="DF13" s="376">
        <f xml:space="preserve"> NCA!DF$85</f>
        <v>-1550</v>
      </c>
      <c r="DG13" s="376">
        <f xml:space="preserve"> NCA!DG$85</f>
        <v>-1550</v>
      </c>
      <c r="DH13" s="376">
        <f xml:space="preserve"> NCA!DH$85</f>
        <v>0</v>
      </c>
      <c r="DI13" s="376">
        <f xml:space="preserve"> NCA!DI$85</f>
        <v>0</v>
      </c>
      <c r="DJ13" s="376">
        <f xml:space="preserve"> NCA!DJ$85</f>
        <v>0</v>
      </c>
    </row>
    <row r="14" spans="1:114" ht="14.4" x14ac:dyDescent="0.25">
      <c r="A14" s="19"/>
      <c r="B14" s="19"/>
      <c r="C14" s="20"/>
      <c r="D14" s="21"/>
      <c r="E14" s="376" t="str">
        <f xml:space="preserve"> Debt!E$67</f>
        <v>Snr Debt Interest</v>
      </c>
      <c r="F14" s="376">
        <f xml:space="preserve"> Debt!F$67</f>
        <v>0</v>
      </c>
      <c r="G14" s="376" t="str">
        <f xml:space="preserve"> Debt!G$67</f>
        <v>$000s</v>
      </c>
      <c r="H14" s="376">
        <f xml:space="preserve"> Debt!H$67</f>
        <v>-55781.909490740793</v>
      </c>
      <c r="I14" s="376">
        <f xml:space="preserve"> Debt!I$67</f>
        <v>0</v>
      </c>
      <c r="J14" s="376">
        <f xml:space="preserve"> Debt!J$67</f>
        <v>0</v>
      </c>
      <c r="K14" s="376">
        <f xml:space="preserve"> Debt!K$67</f>
        <v>0</v>
      </c>
      <c r="L14" s="376">
        <f xml:space="preserve"> Debt!L$67</f>
        <v>-2010.2638888888887</v>
      </c>
      <c r="M14" s="376">
        <f xml:space="preserve"> Debt!M$67</f>
        <v>-1976.7594907407406</v>
      </c>
      <c r="N14" s="376">
        <f xml:space="preserve"> Debt!N$67</f>
        <v>-1901.0104166666667</v>
      </c>
      <c r="O14" s="376">
        <f xml:space="preserve"> Debt!O$67</f>
        <v>-1888.992534722222</v>
      </c>
      <c r="P14" s="376">
        <f xml:space="preserve"> Debt!P$67</f>
        <v>-1876.2462962962964</v>
      </c>
      <c r="Q14" s="376">
        <f xml:space="preserve"> Debt!Q$67</f>
        <v>-1842.7418981481483</v>
      </c>
      <c r="R14" s="376">
        <f xml:space="preserve"> Debt!R$67</f>
        <v>-1789.5718750000001</v>
      </c>
      <c r="S14" s="376">
        <f xml:space="preserve"> Debt!S$67</f>
        <v>-1756.4316550925928</v>
      </c>
      <c r="T14" s="376">
        <f xml:space="preserve"> Debt!T$67</f>
        <v>-1742.2287037037042</v>
      </c>
      <c r="U14" s="376">
        <f xml:space="preserve"> Debt!U$67</f>
        <v>-1708.7243055555562</v>
      </c>
      <c r="V14" s="376">
        <f xml:space="preserve"> Debt!V$67</f>
        <v>-1638.8020833333342</v>
      </c>
      <c r="W14" s="376">
        <f xml:space="preserve"> Debt!W$67</f>
        <v>-1623.8707754629636</v>
      </c>
      <c r="X14" s="376">
        <f xml:space="preserve"> Debt!X$67</f>
        <v>-1608.2111111111119</v>
      </c>
      <c r="Y14" s="376">
        <f xml:space="preserve"> Debt!Y$67</f>
        <v>-1574.7067129629638</v>
      </c>
      <c r="Z14" s="376">
        <f xml:space="preserve"> Debt!Z$67</f>
        <v>-1507.6979166666679</v>
      </c>
      <c r="AA14" s="376">
        <f xml:space="preserve"> Debt!AA$67</f>
        <v>-1491.3098958333344</v>
      </c>
      <c r="AB14" s="376">
        <f xml:space="preserve"> Debt!AB$67</f>
        <v>-1474.1935185185198</v>
      </c>
      <c r="AC14" s="376">
        <f xml:space="preserve"> Debt!AC$67</f>
        <v>-1440.6891203703717</v>
      </c>
      <c r="AD14" s="376">
        <f xml:space="preserve"> Debt!AD$67</f>
        <v>-1376.5937500000016</v>
      </c>
      <c r="AE14" s="376">
        <f xml:space="preserve"> Debt!AE$67</f>
        <v>-1358.7490162037052</v>
      </c>
      <c r="AF14" s="376">
        <f xml:space="preserve"> Debt!AF$67</f>
        <v>-1340.1759259259275</v>
      </c>
      <c r="AG14" s="376">
        <f xml:space="preserve"> Debt!AG$67</f>
        <v>-1306.6715277777794</v>
      </c>
      <c r="AH14" s="376">
        <f xml:space="preserve"> Debt!AH$67</f>
        <v>-1259.3283564814831</v>
      </c>
      <c r="AI14" s="376">
        <f xml:space="preserve"> Debt!AI$67</f>
        <v>-1226.1881365740758</v>
      </c>
      <c r="AJ14" s="376">
        <f xml:space="preserve"> Debt!AJ$67</f>
        <v>-1206.1583333333351</v>
      </c>
      <c r="AK14" s="376">
        <f xml:space="preserve"> Debt!AK$67</f>
        <v>-1172.653935185187</v>
      </c>
      <c r="AL14" s="376">
        <f xml:space="preserve"> Debt!AL$67</f>
        <v>-1114.3854166666686</v>
      </c>
      <c r="AM14" s="376">
        <f xml:space="preserve"> Debt!AM$67</f>
        <v>-1093.6272569444461</v>
      </c>
      <c r="AN14" s="376">
        <f xml:space="preserve"> Debt!AN$67</f>
        <v>-1072.1407407407423</v>
      </c>
      <c r="AO14" s="376">
        <f xml:space="preserve"> Debt!AO$67</f>
        <v>-1038.6363425925942</v>
      </c>
      <c r="AP14" s="376">
        <f xml:space="preserve"> Debt!AP$67</f>
        <v>-983.28125000000159</v>
      </c>
      <c r="AQ14" s="376">
        <f xml:space="preserve"> Debt!AQ$67</f>
        <v>-961.06637731481635</v>
      </c>
      <c r="AR14" s="376">
        <f xml:space="preserve"> Debt!AR$67</f>
        <v>-938.12314814814965</v>
      </c>
      <c r="AS14" s="376">
        <f xml:space="preserve"> Debt!AS$67</f>
        <v>-904.61875000000146</v>
      </c>
      <c r="AT14" s="376">
        <f xml:space="preserve"> Debt!AT$67</f>
        <v>-852.17708333333485</v>
      </c>
      <c r="AU14" s="376">
        <f xml:space="preserve"> Debt!AU$67</f>
        <v>-828.50549768518647</v>
      </c>
      <c r="AV14" s="376">
        <f xml:space="preserve"> Debt!AV$67</f>
        <v>-804.10555555555686</v>
      </c>
      <c r="AW14" s="376">
        <f xml:space="preserve"> Debt!AW$67</f>
        <v>-770.60115740740878</v>
      </c>
      <c r="AX14" s="376">
        <f xml:space="preserve"> Debt!AX$67</f>
        <v>-729.08483796296423</v>
      </c>
      <c r="AY14" s="376">
        <f xml:space="preserve"> Debt!AY$67</f>
        <v>-695.9446180555567</v>
      </c>
      <c r="AZ14" s="376">
        <f xml:space="preserve"> Debt!AZ$67</f>
        <v>-670.08796296296418</v>
      </c>
      <c r="BA14" s="376">
        <f xml:space="preserve"> Debt!BA$67</f>
        <v>-636.58356481481599</v>
      </c>
      <c r="BB14" s="376">
        <f xml:space="preserve"> Debt!BB$67</f>
        <v>-589.96875000000125</v>
      </c>
      <c r="BC14" s="376">
        <f xml:space="preserve"> Debt!BC$67</f>
        <v>-563.38373842592705</v>
      </c>
      <c r="BD14" s="376">
        <f xml:space="preserve"> Debt!BD$67</f>
        <v>-536.07037037037162</v>
      </c>
      <c r="BE14" s="376">
        <f xml:space="preserve"> Debt!BE$67</f>
        <v>-502.56597222222348</v>
      </c>
      <c r="BF14" s="376">
        <f xml:space="preserve"> Debt!BF$67</f>
        <v>-458.86458333333462</v>
      </c>
      <c r="BG14" s="376">
        <f xml:space="preserve"> Debt!BG$67</f>
        <v>-430.82285879629757</v>
      </c>
      <c r="BH14" s="376">
        <f xml:space="preserve"> Debt!BH$67</f>
        <v>-402.05277777777911</v>
      </c>
      <c r="BI14" s="376">
        <f xml:space="preserve"> Debt!BI$67</f>
        <v>-368.54837962963103</v>
      </c>
      <c r="BJ14" s="376">
        <f xml:space="preserve"> Debt!BJ$67</f>
        <v>-327.76041666666805</v>
      </c>
      <c r="BK14" s="376">
        <f xml:space="preserve"> Debt!BK$67</f>
        <v>-298.26197916666803</v>
      </c>
      <c r="BL14" s="376">
        <f xml:space="preserve"> Debt!BL$67</f>
        <v>-268.03518518518661</v>
      </c>
      <c r="BM14" s="376">
        <f xml:space="preserve"> Debt!BM$67</f>
        <v>-234.53078703703844</v>
      </c>
      <c r="BN14" s="376">
        <f xml:space="preserve"> Debt!BN$67</f>
        <v>-198.84131944444582</v>
      </c>
      <c r="BO14" s="376">
        <f xml:space="preserve"> Debt!BO$67</f>
        <v>-165.7010995370384</v>
      </c>
      <c r="BP14" s="376">
        <f xml:space="preserve"> Debt!BP$67</f>
        <v>-134.01759259259399</v>
      </c>
      <c r="BQ14" s="376">
        <f xml:space="preserve"> Debt!BQ$67</f>
        <v>-100.51319444444584</v>
      </c>
      <c r="BR14" s="376">
        <f xml:space="preserve"> Debt!BR$67</f>
        <v>-65.552083333334721</v>
      </c>
      <c r="BS14" s="376">
        <f xml:space="preserve"> Debt!BS$67</f>
        <v>-33.140219907408806</v>
      </c>
      <c r="BT14" s="376">
        <f xml:space="preserve"> Debt!BT$67</f>
        <v>-1.4239023787215247E-12</v>
      </c>
      <c r="BU14" s="376">
        <f xml:space="preserve"> Debt!BU$67</f>
        <v>-1.4239023787215247E-12</v>
      </c>
      <c r="BV14" s="376">
        <f xml:space="preserve"> Debt!BV$67</f>
        <v>-1.3929479791841003E-12</v>
      </c>
      <c r="BW14" s="376">
        <f xml:space="preserve"> Debt!BW$67</f>
        <v>-1.4084251789528123E-12</v>
      </c>
      <c r="BX14" s="376">
        <f xml:space="preserve"> Debt!BX$67</f>
        <v>-1.4239023787215247E-12</v>
      </c>
      <c r="BY14" s="376">
        <f xml:space="preserve"> Debt!BY$67</f>
        <v>-1.4239023787215247E-12</v>
      </c>
      <c r="BZ14" s="376">
        <f xml:space="preserve"> Debt!BZ$67</f>
        <v>-1.3929479791841003E-12</v>
      </c>
      <c r="CA14" s="376">
        <f xml:space="preserve"> Debt!CA$67</f>
        <v>-1.4084251789528123E-12</v>
      </c>
      <c r="CB14" s="376">
        <f xml:space="preserve"> Debt!CB$67</f>
        <v>-1.4239023787215247E-12</v>
      </c>
      <c r="CC14" s="376">
        <f xml:space="preserve"> Debt!CC$67</f>
        <v>-1.4239023787215247E-12</v>
      </c>
      <c r="CD14" s="376">
        <f xml:space="preserve"> Debt!CD$67</f>
        <v>-1.4084251789528123E-12</v>
      </c>
      <c r="CE14" s="376">
        <f xml:space="preserve"> Debt!CE$67</f>
        <v>-1.4084251789528123E-12</v>
      </c>
      <c r="CF14" s="376">
        <f xml:space="preserve"> Debt!CF$67</f>
        <v>-1.4239023787215247E-12</v>
      </c>
      <c r="CG14" s="376">
        <f xml:space="preserve"> Debt!CG$67</f>
        <v>-1.4239023787215247E-12</v>
      </c>
      <c r="CH14" s="376">
        <f xml:space="preserve"> Debt!CH$67</f>
        <v>-1.3929479791841003E-12</v>
      </c>
      <c r="CI14" s="376">
        <f xml:space="preserve"> Debt!CI$67</f>
        <v>-1.4084251789528123E-12</v>
      </c>
      <c r="CJ14" s="376">
        <f xml:space="preserve"> Debt!CJ$67</f>
        <v>-1.4239023787215247E-12</v>
      </c>
      <c r="CK14" s="376">
        <f xml:space="preserve"> Debt!CK$67</f>
        <v>-1.4239023787215247E-12</v>
      </c>
      <c r="CL14" s="376">
        <f xml:space="preserve"> Debt!CL$67</f>
        <v>-1.3929479791841003E-12</v>
      </c>
      <c r="CM14" s="376">
        <f xml:space="preserve"> Debt!CM$67</f>
        <v>-1.4084251789528123E-12</v>
      </c>
      <c r="CN14" s="376">
        <f xml:space="preserve"> Debt!CN$67</f>
        <v>-1.4239023787215247E-12</v>
      </c>
      <c r="CO14" s="376">
        <f xml:space="preserve"> Debt!CO$67</f>
        <v>-1.4239023787215247E-12</v>
      </c>
      <c r="CP14" s="376">
        <f xml:space="preserve"> Debt!CP$67</f>
        <v>-1.3929479791841003E-12</v>
      </c>
      <c r="CQ14" s="376">
        <f xml:space="preserve"> Debt!CQ$67</f>
        <v>-1.4084251789528123E-12</v>
      </c>
      <c r="CR14" s="376">
        <f xml:space="preserve"> Debt!CR$67</f>
        <v>-1.4239023787215247E-12</v>
      </c>
      <c r="CS14" s="376">
        <f xml:space="preserve"> Debt!CS$67</f>
        <v>-1.4239023787215247E-12</v>
      </c>
      <c r="CT14" s="376">
        <f xml:space="preserve"> Debt!CT$67</f>
        <v>-1.4084251789528123E-12</v>
      </c>
      <c r="CU14" s="376">
        <f xml:space="preserve"> Debt!CU$67</f>
        <v>-1.4084251789528123E-12</v>
      </c>
      <c r="CV14" s="376">
        <f xml:space="preserve"> Debt!CV$67</f>
        <v>-1.4239023787215247E-12</v>
      </c>
      <c r="CW14" s="376">
        <f xml:space="preserve"> Debt!CW$67</f>
        <v>-1.4239023787215247E-12</v>
      </c>
      <c r="CX14" s="376">
        <f xml:space="preserve"> Debt!CX$67</f>
        <v>-1.3929479791841003E-12</v>
      </c>
      <c r="CY14" s="376">
        <f xml:space="preserve"> Debt!CY$67</f>
        <v>-1.4084251789528123E-12</v>
      </c>
      <c r="CZ14" s="376">
        <f xml:space="preserve"> Debt!CZ$67</f>
        <v>-1.4239023787215247E-12</v>
      </c>
      <c r="DA14" s="376">
        <f xml:space="preserve"> Debt!DA$67</f>
        <v>-1.4239023787215247E-12</v>
      </c>
      <c r="DB14" s="376">
        <f xml:space="preserve"> Debt!DB$67</f>
        <v>-1.3929479791841003E-12</v>
      </c>
      <c r="DC14" s="376">
        <f xml:space="preserve"> Debt!DC$67</f>
        <v>-1.4084251789528123E-12</v>
      </c>
      <c r="DD14" s="376">
        <f xml:space="preserve"> Debt!DD$67</f>
        <v>-1.4239023787215247E-12</v>
      </c>
      <c r="DE14" s="376">
        <f xml:space="preserve"> Debt!DE$67</f>
        <v>-1.4239023787215247E-12</v>
      </c>
      <c r="DF14" s="376">
        <f xml:space="preserve"> Debt!DF$67</f>
        <v>-1.3929479791841003E-12</v>
      </c>
      <c r="DG14" s="376">
        <f xml:space="preserve"> Debt!DG$67</f>
        <v>-1.4084251789528123E-12</v>
      </c>
      <c r="DH14" s="376">
        <f xml:space="preserve"> Debt!DH$67</f>
        <v>-1.4239023787215247E-12</v>
      </c>
      <c r="DI14" s="376">
        <f xml:space="preserve"> Debt!DI$67</f>
        <v>-1.4239023787215247E-12</v>
      </c>
      <c r="DJ14" s="376">
        <f xml:space="preserve"> Debt!DJ$67</f>
        <v>-1.4084251789528123E-12</v>
      </c>
    </row>
    <row r="15" spans="1:114" ht="14.4" x14ac:dyDescent="0.25">
      <c r="A15" s="19"/>
      <c r="B15" s="19"/>
      <c r="C15" s="20"/>
      <c r="D15" s="21"/>
      <c r="E15" s="376" t="str">
        <f xml:space="preserve"> Debt!E$78</f>
        <v xml:space="preserve">Subbordinated Debt Interest </v>
      </c>
      <c r="F15" s="376">
        <f xml:space="preserve"> Debt!F$78</f>
        <v>0</v>
      </c>
      <c r="G15" s="376" t="str">
        <f xml:space="preserve"> Debt!G$78</f>
        <v>$000s</v>
      </c>
      <c r="H15" s="376">
        <f xml:space="preserve"> Debt!H$78</f>
        <v>-5032.0375000000004</v>
      </c>
      <c r="I15" s="376">
        <f xml:space="preserve"> Debt!I$78</f>
        <v>0</v>
      </c>
      <c r="J15" s="376">
        <f xml:space="preserve"> Debt!J$78</f>
        <v>0</v>
      </c>
      <c r="K15" s="376">
        <f xml:space="preserve"> Debt!K$78</f>
        <v>0</v>
      </c>
      <c r="L15" s="376">
        <f xml:space="preserve"> Debt!L$78</f>
        <v>0</v>
      </c>
      <c r="M15" s="376">
        <f xml:space="preserve"> Debt!M$78</f>
        <v>0</v>
      </c>
      <c r="N15" s="376">
        <f xml:space="preserve"> Debt!N$78</f>
        <v>0</v>
      </c>
      <c r="O15" s="376">
        <f xml:space="preserve"> Debt!O$78</f>
        <v>0</v>
      </c>
      <c r="P15" s="376">
        <f xml:space="preserve"> Debt!P$78</f>
        <v>0</v>
      </c>
      <c r="Q15" s="376">
        <f xml:space="preserve"> Debt!Q$78</f>
        <v>0</v>
      </c>
      <c r="R15" s="376">
        <f xml:space="preserve"> Debt!R$78</f>
        <v>0</v>
      </c>
      <c r="S15" s="376">
        <f xml:space="preserve"> Debt!S$78</f>
        <v>0</v>
      </c>
      <c r="T15" s="376">
        <f xml:space="preserve"> Debt!T$78</f>
        <v>0</v>
      </c>
      <c r="U15" s="376">
        <f xml:space="preserve"> Debt!U$78</f>
        <v>0</v>
      </c>
      <c r="V15" s="376">
        <f xml:space="preserve"> Debt!V$78</f>
        <v>0</v>
      </c>
      <c r="W15" s="376">
        <f xml:space="preserve"> Debt!W$78</f>
        <v>0</v>
      </c>
      <c r="X15" s="376">
        <f xml:space="preserve"> Debt!X$78</f>
        <v>0</v>
      </c>
      <c r="Y15" s="376">
        <f xml:space="preserve"> Debt!Y$78</f>
        <v>0</v>
      </c>
      <c r="Z15" s="376">
        <f xml:space="preserve"> Debt!Z$78</f>
        <v>0</v>
      </c>
      <c r="AA15" s="376">
        <f xml:space="preserve"> Debt!AA$78</f>
        <v>0</v>
      </c>
      <c r="AB15" s="376">
        <f xml:space="preserve"> Debt!AB$78</f>
        <v>0</v>
      </c>
      <c r="AC15" s="376">
        <f xml:space="preserve"> Debt!AC$78</f>
        <v>0</v>
      </c>
      <c r="AD15" s="376">
        <f xml:space="preserve"> Debt!AD$78</f>
        <v>0</v>
      </c>
      <c r="AE15" s="376">
        <f xml:space="preserve"> Debt!AE$78</f>
        <v>0</v>
      </c>
      <c r="AF15" s="376">
        <f xml:space="preserve"> Debt!AF$78</f>
        <v>0</v>
      </c>
      <c r="AG15" s="376">
        <f xml:space="preserve"> Debt!AG$78</f>
        <v>0</v>
      </c>
      <c r="AH15" s="376">
        <f xml:space="preserve"> Debt!AH$78</f>
        <v>-318.5</v>
      </c>
      <c r="AI15" s="376">
        <f xml:space="preserve"> Debt!AI$78</f>
        <v>-310.53749999999997</v>
      </c>
      <c r="AJ15" s="376">
        <f xml:space="preserve"> Debt!AJ$78</f>
        <v>-305.89999999999998</v>
      </c>
      <c r="AK15" s="376">
        <f xml:space="preserve"> Debt!AK$78</f>
        <v>-297.84999999999997</v>
      </c>
      <c r="AL15" s="376">
        <f xml:space="preserve"> Debt!AL$78</f>
        <v>-283.49999999999994</v>
      </c>
      <c r="AM15" s="376">
        <f xml:space="preserve"> Debt!AM$78</f>
        <v>-278.6875</v>
      </c>
      <c r="AN15" s="376">
        <f xml:space="preserve"> Debt!AN$78</f>
        <v>-273.7</v>
      </c>
      <c r="AO15" s="376">
        <f xml:space="preserve"> Debt!AO$78</f>
        <v>-265.64999999999998</v>
      </c>
      <c r="AP15" s="376">
        <f xml:space="preserve"> Debt!AP$78</f>
        <v>-251.99999999999994</v>
      </c>
      <c r="AQ15" s="376">
        <f xml:space="preserve"> Debt!AQ$78</f>
        <v>-246.83749999999998</v>
      </c>
      <c r="AR15" s="376">
        <f xml:space="preserve"> Debt!AR$78</f>
        <v>-241.49999999999997</v>
      </c>
      <c r="AS15" s="376">
        <f xml:space="preserve"> Debt!AS$78</f>
        <v>-233.45</v>
      </c>
      <c r="AT15" s="376">
        <f xml:space="preserve"> Debt!AT$78</f>
        <v>-220.49999999999997</v>
      </c>
      <c r="AU15" s="376">
        <f xml:space="preserve"> Debt!AU$78</f>
        <v>-214.98749999999998</v>
      </c>
      <c r="AV15" s="376">
        <f xml:space="preserve"> Debt!AV$78</f>
        <v>-209.29999999999998</v>
      </c>
      <c r="AW15" s="376">
        <f xml:space="preserve"> Debt!AW$78</f>
        <v>-201.24999999999997</v>
      </c>
      <c r="AX15" s="376">
        <f xml:space="preserve"> Debt!AX$78</f>
        <v>-191.1</v>
      </c>
      <c r="AY15" s="376">
        <f xml:space="preserve"> Debt!AY$78</f>
        <v>-183.13749999999999</v>
      </c>
      <c r="AZ15" s="376">
        <f xml:space="preserve"> Debt!AZ$78</f>
        <v>-177.1</v>
      </c>
      <c r="BA15" s="376">
        <f xml:space="preserve"> Debt!BA$78</f>
        <v>-169.04999999999998</v>
      </c>
      <c r="BB15" s="376">
        <f xml:space="preserve"> Debt!BB$78</f>
        <v>-157.49999999999997</v>
      </c>
      <c r="BC15" s="376">
        <f xml:space="preserve"> Debt!BC$78</f>
        <v>-151.28749999999999</v>
      </c>
      <c r="BD15" s="376">
        <f xml:space="preserve"> Debt!BD$78</f>
        <v>-144.89999999999998</v>
      </c>
      <c r="BE15" s="376">
        <f xml:space="preserve"> Debt!BE$78</f>
        <v>-136.85</v>
      </c>
      <c r="BF15" s="376">
        <f xml:space="preserve"> Debt!BF$78</f>
        <v>-125.99999999999997</v>
      </c>
      <c r="BG15" s="376">
        <f xml:space="preserve"> Debt!BG$78</f>
        <v>-119.43749999999999</v>
      </c>
      <c r="BH15" s="376">
        <f xml:space="preserve"> Debt!BH$78</f>
        <v>-112.69999999999999</v>
      </c>
      <c r="BI15" s="376">
        <f xml:space="preserve"> Debt!BI$78</f>
        <v>-104.64999999999999</v>
      </c>
      <c r="BJ15" s="376">
        <f xml:space="preserve"> Debt!BJ$78</f>
        <v>-94.499999999999986</v>
      </c>
      <c r="BK15" s="376">
        <f xml:space="preserve"> Debt!BK$78</f>
        <v>-87.587499999999991</v>
      </c>
      <c r="BL15" s="376">
        <f xml:space="preserve"> Debt!BL$78</f>
        <v>-80.499999999999986</v>
      </c>
      <c r="BM15" s="376">
        <f xml:space="preserve"> Debt!BM$78</f>
        <v>-72.449999999999989</v>
      </c>
      <c r="BN15" s="376">
        <f xml:space="preserve"> Debt!BN$78</f>
        <v>-63.699999999999996</v>
      </c>
      <c r="BO15" s="376">
        <f xml:space="preserve"> Debt!BO$78</f>
        <v>-55.737499999999997</v>
      </c>
      <c r="BP15" s="376">
        <f xml:space="preserve"> Debt!BP$78</f>
        <v>-48.3</v>
      </c>
      <c r="BQ15" s="376">
        <f xml:space="preserve"> Debt!BQ$78</f>
        <v>-40.249999999999993</v>
      </c>
      <c r="BR15" s="376">
        <f xml:space="preserve"> Debt!BR$78</f>
        <v>-31.499999999999993</v>
      </c>
      <c r="BS15" s="376">
        <f xml:space="preserve"> Debt!BS$78</f>
        <v>-23.887499999999999</v>
      </c>
      <c r="BT15" s="376">
        <f xml:space="preserve"> Debt!BT$78</f>
        <v>-16.099999999999998</v>
      </c>
      <c r="BU15" s="376">
        <f xml:space="preserve"> Debt!BU$78</f>
        <v>-8.0499999999999989</v>
      </c>
      <c r="BV15" s="376">
        <f xml:space="preserve"> Debt!BV$78</f>
        <v>0</v>
      </c>
      <c r="BW15" s="376">
        <f xml:space="preserve"> Debt!BW$78</f>
        <v>0</v>
      </c>
      <c r="BX15" s="376">
        <f xml:space="preserve"> Debt!BX$78</f>
        <v>0</v>
      </c>
      <c r="BY15" s="376">
        <f xml:space="preserve"> Debt!BY$78</f>
        <v>0</v>
      </c>
      <c r="BZ15" s="376">
        <f xml:space="preserve"> Debt!BZ$78</f>
        <v>0</v>
      </c>
      <c r="CA15" s="376">
        <f xml:space="preserve"> Debt!CA$78</f>
        <v>0</v>
      </c>
      <c r="CB15" s="376">
        <f xml:space="preserve"> Debt!CB$78</f>
        <v>0</v>
      </c>
      <c r="CC15" s="376">
        <f xml:space="preserve"> Debt!CC$78</f>
        <v>0</v>
      </c>
      <c r="CD15" s="376">
        <f xml:space="preserve"> Debt!CD$78</f>
        <v>0</v>
      </c>
      <c r="CE15" s="376">
        <f xml:space="preserve"> Debt!CE$78</f>
        <v>0</v>
      </c>
      <c r="CF15" s="376">
        <f xml:space="preserve"> Debt!CF$78</f>
        <v>0</v>
      </c>
      <c r="CG15" s="376">
        <f xml:space="preserve"> Debt!CG$78</f>
        <v>0</v>
      </c>
      <c r="CH15" s="376">
        <f xml:space="preserve"> Debt!CH$78</f>
        <v>0</v>
      </c>
      <c r="CI15" s="376">
        <f xml:space="preserve"> Debt!CI$78</f>
        <v>0</v>
      </c>
      <c r="CJ15" s="376">
        <f xml:space="preserve"> Debt!CJ$78</f>
        <v>0</v>
      </c>
      <c r="CK15" s="376">
        <f xml:space="preserve"> Debt!CK$78</f>
        <v>0</v>
      </c>
      <c r="CL15" s="376">
        <f xml:space="preserve"> Debt!CL$78</f>
        <v>0</v>
      </c>
      <c r="CM15" s="376">
        <f xml:space="preserve"> Debt!CM$78</f>
        <v>0</v>
      </c>
      <c r="CN15" s="376">
        <f xml:space="preserve"> Debt!CN$78</f>
        <v>0</v>
      </c>
      <c r="CO15" s="376">
        <f xml:space="preserve"> Debt!CO$78</f>
        <v>0</v>
      </c>
      <c r="CP15" s="376">
        <f xml:space="preserve"> Debt!CP$78</f>
        <v>0</v>
      </c>
      <c r="CQ15" s="376">
        <f xml:space="preserve"> Debt!CQ$78</f>
        <v>0</v>
      </c>
      <c r="CR15" s="376">
        <f xml:space="preserve"> Debt!CR$78</f>
        <v>0</v>
      </c>
      <c r="CS15" s="376">
        <f xml:space="preserve"> Debt!CS$78</f>
        <v>0</v>
      </c>
      <c r="CT15" s="376">
        <f xml:space="preserve"> Debt!CT$78</f>
        <v>0</v>
      </c>
      <c r="CU15" s="376">
        <f xml:space="preserve"> Debt!CU$78</f>
        <v>0</v>
      </c>
      <c r="CV15" s="376">
        <f xml:space="preserve"> Debt!CV$78</f>
        <v>0</v>
      </c>
      <c r="CW15" s="376">
        <f xml:space="preserve"> Debt!CW$78</f>
        <v>0</v>
      </c>
      <c r="CX15" s="376">
        <f xml:space="preserve"> Debt!CX$78</f>
        <v>0</v>
      </c>
      <c r="CY15" s="376">
        <f xml:space="preserve"> Debt!CY$78</f>
        <v>0</v>
      </c>
      <c r="CZ15" s="376">
        <f xml:space="preserve"> Debt!CZ$78</f>
        <v>0</v>
      </c>
      <c r="DA15" s="376">
        <f xml:space="preserve"> Debt!DA$78</f>
        <v>0</v>
      </c>
      <c r="DB15" s="376">
        <f xml:space="preserve"> Debt!DB$78</f>
        <v>0</v>
      </c>
      <c r="DC15" s="376">
        <f xml:space="preserve"> Debt!DC$78</f>
        <v>0</v>
      </c>
      <c r="DD15" s="376">
        <f xml:space="preserve"> Debt!DD$78</f>
        <v>0</v>
      </c>
      <c r="DE15" s="376">
        <f xml:space="preserve"> Debt!DE$78</f>
        <v>0</v>
      </c>
      <c r="DF15" s="376">
        <f xml:space="preserve"> Debt!DF$78</f>
        <v>0</v>
      </c>
      <c r="DG15" s="376">
        <f xml:space="preserve"> Debt!DG$78</f>
        <v>0</v>
      </c>
      <c r="DH15" s="376">
        <f xml:space="preserve"> Debt!DH$78</f>
        <v>0</v>
      </c>
      <c r="DI15" s="376">
        <f xml:space="preserve"> Debt!DI$78</f>
        <v>0</v>
      </c>
      <c r="DJ15" s="376">
        <f xml:space="preserve"> Debt!DJ$78</f>
        <v>0</v>
      </c>
    </row>
    <row r="16" spans="1:114" s="278" customFormat="1" ht="14.4" x14ac:dyDescent="0.25">
      <c r="A16" s="273"/>
      <c r="B16" s="274"/>
      <c r="C16" s="275"/>
      <c r="D16" s="276"/>
      <c r="E16" s="277" t="s">
        <v>58</v>
      </c>
      <c r="F16" s="277"/>
      <c r="G16" s="277" t="s">
        <v>57</v>
      </c>
      <c r="H16" s="277">
        <f xml:space="preserve"> SUM(J16:DJ16)</f>
        <v>1481059.7011052414</v>
      </c>
      <c r="I16" s="277"/>
      <c r="J16" s="277">
        <f t="shared" ref="J16:AO16" si="2" xml:space="preserve"> J11 + SUM(J13:J15)</f>
        <v>0</v>
      </c>
      <c r="K16" s="277">
        <f t="shared" si="2"/>
        <v>0</v>
      </c>
      <c r="L16" s="277">
        <f t="shared" si="2"/>
        <v>4379.1992591111102</v>
      </c>
      <c r="M16" s="277">
        <f t="shared" si="2"/>
        <v>3710.0865520010734</v>
      </c>
      <c r="N16" s="277">
        <f t="shared" si="2"/>
        <v>5292.1853009221277</v>
      </c>
      <c r="O16" s="277">
        <f t="shared" si="2"/>
        <v>4790.0295942754328</v>
      </c>
      <c r="P16" s="277">
        <f t="shared" si="2"/>
        <v>6005.4635515045011</v>
      </c>
      <c r="Q16" s="277">
        <f t="shared" si="2"/>
        <v>4612.2501452965244</v>
      </c>
      <c r="R16" s="277">
        <f t="shared" si="2"/>
        <v>5838.9178252251168</v>
      </c>
      <c r="S16" s="277">
        <f t="shared" si="2"/>
        <v>5872.7380465197075</v>
      </c>
      <c r="T16" s="277">
        <f t="shared" si="2"/>
        <v>6257.4867686464404</v>
      </c>
      <c r="U16" s="277">
        <f t="shared" si="2"/>
        <v>5768.7668945428222</v>
      </c>
      <c r="V16" s="277">
        <f t="shared" si="2"/>
        <v>7206.2456082298831</v>
      </c>
      <c r="W16" s="277">
        <f t="shared" si="2"/>
        <v>6915.0264859776817</v>
      </c>
      <c r="X16" s="277">
        <f t="shared" si="2"/>
        <v>8424.715744063953</v>
      </c>
      <c r="Y16" s="277">
        <f t="shared" si="2"/>
        <v>7143.0909261630923</v>
      </c>
      <c r="Z16" s="277">
        <f t="shared" si="2"/>
        <v>8633.6344104677355</v>
      </c>
      <c r="AA16" s="277">
        <f t="shared" si="2"/>
        <v>7377.6441705091265</v>
      </c>
      <c r="AB16" s="277">
        <f t="shared" si="2"/>
        <v>8934.0793096601592</v>
      </c>
      <c r="AC16" s="277">
        <f t="shared" si="2"/>
        <v>7639.8394941341403</v>
      </c>
      <c r="AD16" s="277">
        <f t="shared" si="2"/>
        <v>9995.8475639028402</v>
      </c>
      <c r="AE16" s="277">
        <f t="shared" si="2"/>
        <v>8630.9921772161942</v>
      </c>
      <c r="AF16" s="277">
        <f t="shared" si="2"/>
        <v>10295.595744100645</v>
      </c>
      <c r="AG16" s="277">
        <f t="shared" si="2"/>
        <v>8918.6077493441408</v>
      </c>
      <c r="AH16" s="277">
        <f t="shared" si="2"/>
        <v>10093.483903059983</v>
      </c>
      <c r="AI16" s="277">
        <f t="shared" si="2"/>
        <v>8695.7433329653595</v>
      </c>
      <c r="AJ16" s="277">
        <f t="shared" si="2"/>
        <v>10454.507346790837</v>
      </c>
      <c r="AK16" s="277">
        <f t="shared" si="2"/>
        <v>9028.5100127683763</v>
      </c>
      <c r="AL16" s="277">
        <f t="shared" si="2"/>
        <v>10795.066053176881</v>
      </c>
      <c r="AM16" s="277">
        <f t="shared" si="2"/>
        <v>9323.5871909118505</v>
      </c>
      <c r="AN16" s="277">
        <f t="shared" si="2"/>
        <v>11726.550935816404</v>
      </c>
      <c r="AO16" s="277">
        <f t="shared" si="2"/>
        <v>10206.917381280819</v>
      </c>
      <c r="AP16" s="277">
        <f t="shared" ref="AP16:BU16" si="3" xml:space="preserve"> AP11 + SUM(AP13:AP15)</f>
        <v>12122.514390233391</v>
      </c>
      <c r="AQ16" s="277">
        <f t="shared" si="3"/>
        <v>10557.323932385887</v>
      </c>
      <c r="AR16" s="277">
        <f t="shared" si="3"/>
        <v>12487.529146859946</v>
      </c>
      <c r="AS16" s="277">
        <f t="shared" si="3"/>
        <v>10904.505101081697</v>
      </c>
      <c r="AT16" s="277">
        <f t="shared" si="3"/>
        <v>12892.192792353295</v>
      </c>
      <c r="AU16" s="277">
        <f t="shared" si="3"/>
        <v>11264.144407352127</v>
      </c>
      <c r="AV16" s="277">
        <f t="shared" si="3"/>
        <v>13273.382095609813</v>
      </c>
      <c r="AW16" s="277">
        <f t="shared" si="3"/>
        <v>11624.393650448608</v>
      </c>
      <c r="AX16" s="277">
        <f t="shared" si="3"/>
        <v>14394.215280794466</v>
      </c>
      <c r="AY16" s="277">
        <f t="shared" si="3"/>
        <v>12674.332028573233</v>
      </c>
      <c r="AZ16" s="277">
        <f t="shared" si="3"/>
        <v>14817.69120344465</v>
      </c>
      <c r="BA16" s="277">
        <f t="shared" si="3"/>
        <v>13062.86381142436</v>
      </c>
      <c r="BB16" s="277">
        <f t="shared" si="3"/>
        <v>15382.076950058417</v>
      </c>
      <c r="BC16" s="277">
        <f t="shared" si="3"/>
        <v>13582.385397481681</v>
      </c>
      <c r="BD16" s="277">
        <f t="shared" si="3"/>
        <v>15813.285232093807</v>
      </c>
      <c r="BE16" s="277">
        <f t="shared" si="3"/>
        <v>13985.517535901703</v>
      </c>
      <c r="BF16" s="277">
        <f t="shared" si="3"/>
        <v>16165.330620091863</v>
      </c>
      <c r="BG16" s="277">
        <f t="shared" si="3"/>
        <v>14291.164080773291</v>
      </c>
      <c r="BH16" s="277">
        <f t="shared" si="3"/>
        <v>15740.059971163839</v>
      </c>
      <c r="BI16" s="277">
        <f t="shared" si="3"/>
        <v>15585.452025321689</v>
      </c>
      <c r="BJ16" s="277">
        <f t="shared" si="3"/>
        <v>16038.914680485092</v>
      </c>
      <c r="BK16" s="277">
        <f t="shared" si="3"/>
        <v>15873.2689709475</v>
      </c>
      <c r="BL16" s="277">
        <f t="shared" si="3"/>
        <v>16481.861993825336</v>
      </c>
      <c r="BM16" s="277">
        <f t="shared" si="3"/>
        <v>16317.29840633045</v>
      </c>
      <c r="BN16" s="277">
        <f t="shared" si="3"/>
        <v>16998.070733841636</v>
      </c>
      <c r="BO16" s="277">
        <f t="shared" si="3"/>
        <v>16828.912496594574</v>
      </c>
      <c r="BP16" s="277">
        <f t="shared" si="3"/>
        <v>17462.508439656271</v>
      </c>
      <c r="BQ16" s="277">
        <f t="shared" si="3"/>
        <v>16336.831727154224</v>
      </c>
      <c r="BR16" s="277">
        <f t="shared" si="3"/>
        <v>18919.839119052092</v>
      </c>
      <c r="BS16" s="277">
        <f t="shared" si="3"/>
        <v>16806.899679164257</v>
      </c>
      <c r="BT16" s="277">
        <f t="shared" si="3"/>
        <v>19419.947463673681</v>
      </c>
      <c r="BU16" s="277">
        <f t="shared" si="3"/>
        <v>17231.759087913313</v>
      </c>
      <c r="BV16" s="277">
        <f t="shared" ref="BV16:DA16" si="4" xml:space="preserve"> BV11 + SUM(BV13:BV15)</f>
        <v>19881.485908670948</v>
      </c>
      <c r="BW16" s="277">
        <f t="shared" si="4"/>
        <v>14160.802535731296</v>
      </c>
      <c r="BX16" s="277">
        <f t="shared" si="4"/>
        <v>12719.097550386761</v>
      </c>
      <c r="BY16" s="277">
        <f t="shared" si="4"/>
        <v>14780.069263912579</v>
      </c>
      <c r="BZ16" s="277">
        <f t="shared" si="4"/>
        <v>13237.648588737611</v>
      </c>
      <c r="CA16" s="277">
        <f t="shared" si="4"/>
        <v>16173.281139835628</v>
      </c>
      <c r="CB16" s="277">
        <f t="shared" si="4"/>
        <v>14956.5769267344</v>
      </c>
      <c r="CC16" s="277">
        <f t="shared" si="4"/>
        <v>17252.57085227123</v>
      </c>
      <c r="CD16" s="277">
        <f t="shared" si="4"/>
        <v>14265.185913123016</v>
      </c>
      <c r="CE16" s="277">
        <f t="shared" si="4"/>
        <v>16472.927060360314</v>
      </c>
      <c r="CF16" s="277">
        <f t="shared" si="4"/>
        <v>16340.551264651949</v>
      </c>
      <c r="CG16" s="277">
        <f t="shared" si="4"/>
        <v>16977.162453492383</v>
      </c>
      <c r="CH16" s="277">
        <f t="shared" si="4"/>
        <v>15868.417465541846</v>
      </c>
      <c r="CI16" s="277">
        <f t="shared" si="4"/>
        <v>18432.332213900998</v>
      </c>
      <c r="CJ16" s="277">
        <f t="shared" si="4"/>
        <v>17743.088652846804</v>
      </c>
      <c r="CK16" s="277">
        <f t="shared" si="4"/>
        <v>20569.293761528512</v>
      </c>
      <c r="CL16" s="277">
        <f t="shared" si="4"/>
        <v>17991.129421496145</v>
      </c>
      <c r="CM16" s="277">
        <f t="shared" si="4"/>
        <v>20872.704078676987</v>
      </c>
      <c r="CN16" s="277">
        <f t="shared" si="4"/>
        <v>18387.873228131386</v>
      </c>
      <c r="CO16" s="277">
        <f t="shared" si="4"/>
        <v>21327.367535921563</v>
      </c>
      <c r="CP16" s="277">
        <f t="shared" si="4"/>
        <v>18792.591585279995</v>
      </c>
      <c r="CQ16" s="277">
        <f t="shared" si="4"/>
        <v>23305.454307289678</v>
      </c>
      <c r="CR16" s="277">
        <f t="shared" si="4"/>
        <v>20665.754914412071</v>
      </c>
      <c r="CS16" s="277">
        <f t="shared" si="4"/>
        <v>23809.016044129356</v>
      </c>
      <c r="CT16" s="277">
        <f t="shared" si="4"/>
        <v>21116.258693454911</v>
      </c>
      <c r="CU16" s="277">
        <f t="shared" si="4"/>
        <v>24322.69937187952</v>
      </c>
      <c r="CV16" s="277">
        <f t="shared" si="4"/>
        <v>21575.817598456502</v>
      </c>
      <c r="CW16" s="277">
        <f t="shared" si="4"/>
        <v>24846.707734517455</v>
      </c>
      <c r="CX16" s="277">
        <f t="shared" si="4"/>
        <v>22044.613637448652</v>
      </c>
      <c r="CY16" s="277">
        <f t="shared" si="4"/>
        <v>25381.248665244413</v>
      </c>
      <c r="CZ16" s="277">
        <f t="shared" si="4"/>
        <v>22522.832476824529</v>
      </c>
      <c r="DA16" s="277">
        <f t="shared" si="4"/>
        <v>27060.422324296487</v>
      </c>
      <c r="DB16" s="277">
        <f t="shared" ref="DB16:DJ16" si="5" xml:space="preserve"> DB11 + SUM(DB13:DB15)</f>
        <v>24079.542365700618</v>
      </c>
      <c r="DC16" s="277">
        <f t="shared" si="5"/>
        <v>27639.458918277982</v>
      </c>
      <c r="DD16" s="277">
        <f t="shared" si="5"/>
        <v>24598.663272514379</v>
      </c>
      <c r="DE16" s="277">
        <f t="shared" si="5"/>
        <v>28230.134147798541</v>
      </c>
      <c r="DF16" s="277">
        <f t="shared" si="5"/>
        <v>25325.586930607707</v>
      </c>
      <c r="DG16" s="277">
        <f t="shared" si="5"/>
        <v>29030.050370485078</v>
      </c>
      <c r="DH16" s="277">
        <f t="shared" si="5"/>
        <v>-1.4239023787215247E-12</v>
      </c>
      <c r="DI16" s="277">
        <f t="shared" si="5"/>
        <v>-1.4239023787215247E-12</v>
      </c>
      <c r="DJ16" s="277">
        <f t="shared" si="5"/>
        <v>-1.4084251789528123E-12</v>
      </c>
    </row>
    <row r="17" spans="1:114" ht="14.4" x14ac:dyDescent="0.25">
      <c r="A17" s="109"/>
      <c r="B17" s="19"/>
      <c r="C17" s="20"/>
      <c r="D17" s="110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</row>
    <row r="18" spans="1:114" ht="14.4" x14ac:dyDescent="0.25">
      <c r="A18" s="19"/>
      <c r="B18" s="19"/>
      <c r="C18" s="20"/>
      <c r="D18" s="21"/>
      <c r="E18" s="376" t="str">
        <f xml:space="preserve"> 'Tax '!E$49</f>
        <v>Tax Expense</v>
      </c>
      <c r="F18" s="376">
        <f xml:space="preserve"> 'Tax '!F$49</f>
        <v>0</v>
      </c>
      <c r="G18" s="376" t="str">
        <f xml:space="preserve"> 'Tax '!G$49</f>
        <v>$000s</v>
      </c>
      <c r="H18" s="376">
        <f xml:space="preserve"> 'Tax '!H$49</f>
        <v>-119527.19228076145</v>
      </c>
      <c r="I18" s="376">
        <f xml:space="preserve"> 'Tax '!I$49</f>
        <v>0</v>
      </c>
      <c r="J18" s="376">
        <f xml:space="preserve"> 'Tax '!J$49</f>
        <v>0</v>
      </c>
      <c r="K18" s="376">
        <f xml:space="preserve"> 'Tax '!K$49</f>
        <v>0</v>
      </c>
      <c r="L18" s="376">
        <f xml:space="preserve"> 'Tax '!L$49</f>
        <v>-1313.7597777333331</v>
      </c>
      <c r="M18" s="376">
        <f xml:space="preserve"> 'Tax '!M$49</f>
        <v>-1113.025965600322</v>
      </c>
      <c r="N18" s="376">
        <f xml:space="preserve"> 'Tax '!N$49</f>
        <v>-1587.6555902766383</v>
      </c>
      <c r="O18" s="376">
        <f xml:space="preserve"> 'Tax '!O$49</f>
        <v>-1437.0088782826299</v>
      </c>
      <c r="P18" s="376">
        <f xml:space="preserve"> 'Tax '!P$49</f>
        <v>-1801.6390654513502</v>
      </c>
      <c r="Q18" s="376">
        <f xml:space="preserve"> 'Tax '!Q$49</f>
        <v>-1383.6750435889574</v>
      </c>
      <c r="R18" s="376">
        <f xml:space="preserve"> 'Tax '!R$49</f>
        <v>-1751.675347567535</v>
      </c>
      <c r="S18" s="376">
        <f xml:space="preserve"> 'Tax '!S$49</f>
        <v>-1761.8214139559122</v>
      </c>
      <c r="T18" s="376">
        <f xml:space="preserve"> 'Tax '!T$49</f>
        <v>-1877.2460305939321</v>
      </c>
      <c r="U18" s="376">
        <f xml:space="preserve"> 'Tax '!U$49</f>
        <v>-1730.6300683628467</v>
      </c>
      <c r="V18" s="376">
        <f xml:space="preserve"> 'Tax '!V$49</f>
        <v>-2161.8736824689649</v>
      </c>
      <c r="W18" s="376">
        <f xml:space="preserve"> 'Tax '!W$49</f>
        <v>-2074.5079457933043</v>
      </c>
      <c r="X18" s="376">
        <f xml:space="preserve"> 'Tax '!X$49</f>
        <v>-2527.4147232191858</v>
      </c>
      <c r="Y18" s="376">
        <f xml:space="preserve"> 'Tax '!Y$49</f>
        <v>-2142.9272778489276</v>
      </c>
      <c r="Z18" s="376">
        <f xml:space="preserve"> 'Tax '!Z$49</f>
        <v>-2590.0903231403204</v>
      </c>
      <c r="AA18" s="376">
        <f xml:space="preserve"> 'Tax '!AA$49</f>
        <v>-2213.2932511527379</v>
      </c>
      <c r="AB18" s="376">
        <f xml:space="preserve"> 'Tax '!AB$49</f>
        <v>-2680.2237928980476</v>
      </c>
      <c r="AC18" s="376">
        <f xml:space="preserve"> 'Tax '!AC$49</f>
        <v>-2291.9518482402418</v>
      </c>
      <c r="AD18" s="376">
        <f xml:space="preserve"> 'Tax '!AD$49</f>
        <v>-2998.7542691708518</v>
      </c>
      <c r="AE18" s="376">
        <f xml:space="preserve"> 'Tax '!AE$49</f>
        <v>-2589.2976531648583</v>
      </c>
      <c r="AF18" s="376">
        <f xml:space="preserve"> 'Tax '!AF$49</f>
        <v>-3088.6787232301936</v>
      </c>
      <c r="AG18" s="376">
        <f xml:space="preserve"> 'Tax '!AG$49</f>
        <v>-2675.582324803242</v>
      </c>
      <c r="AH18" s="376">
        <f xml:space="preserve"> 'Tax '!AH$49</f>
        <v>-3028.0451709179947</v>
      </c>
      <c r="AI18" s="376">
        <f xml:space="preserve"> 'Tax '!AI$49</f>
        <v>-2608.7229998896078</v>
      </c>
      <c r="AJ18" s="376">
        <f xml:space="preserve"> 'Tax '!AJ$49</f>
        <v>-3136.3522040372509</v>
      </c>
      <c r="AK18" s="376">
        <f xml:space="preserve"> 'Tax '!AK$49</f>
        <v>-2708.5530038305128</v>
      </c>
      <c r="AL18" s="376">
        <f xml:space="preserve"> 'Tax '!AL$49</f>
        <v>-3238.5198159530642</v>
      </c>
      <c r="AM18" s="376">
        <f xml:space="preserve"> 'Tax '!AM$49</f>
        <v>-2797.0761572735551</v>
      </c>
      <c r="AN18" s="376">
        <f xml:space="preserve"> 'Tax '!AN$49</f>
        <v>-3517.9652807449211</v>
      </c>
      <c r="AO18" s="376">
        <f xml:space="preserve"> 'Tax '!AO$49</f>
        <v>-3062.0752143842456</v>
      </c>
      <c r="AP18" s="376">
        <f xml:space="preserve"> 'Tax '!AP$49</f>
        <v>-3636.7543170700174</v>
      </c>
      <c r="AQ18" s="376">
        <f xml:space="preserve"> 'Tax '!AQ$49</f>
        <v>-3167.1971797157662</v>
      </c>
      <c r="AR18" s="376">
        <f xml:space="preserve"> 'Tax '!AR$49</f>
        <v>-3746.2587440579837</v>
      </c>
      <c r="AS18" s="376">
        <f xml:space="preserve"> 'Tax '!AS$49</f>
        <v>-3271.351530324509</v>
      </c>
      <c r="AT18" s="376">
        <f xml:space="preserve"> 'Tax '!AT$49</f>
        <v>-3867.6578377059882</v>
      </c>
      <c r="AU18" s="376">
        <f xml:space="preserve"> 'Tax '!AU$49</f>
        <v>-3379.2433222056379</v>
      </c>
      <c r="AV18" s="376">
        <f xml:space="preserve"> 'Tax '!AV$49</f>
        <v>-3982.014628682944</v>
      </c>
      <c r="AW18" s="376">
        <f xml:space="preserve"> 'Tax '!AW$49</f>
        <v>-3487.3180951345826</v>
      </c>
      <c r="AX18" s="376">
        <f xml:space="preserve"> 'Tax '!AX$49</f>
        <v>-4318.2645842383399</v>
      </c>
      <c r="AY18" s="376">
        <f xml:space="preserve"> 'Tax '!AY$49</f>
        <v>-3802.2996085719697</v>
      </c>
      <c r="AZ18" s="376">
        <f xml:space="preserve"> 'Tax '!AZ$49</f>
        <v>-4445.307361033395</v>
      </c>
      <c r="BA18" s="376">
        <f xml:space="preserve"> 'Tax '!BA$49</f>
        <v>-3918.859143427308</v>
      </c>
      <c r="BB18" s="376">
        <f xml:space="preserve"> 'Tax '!BB$49</f>
        <v>-4614.6230850175252</v>
      </c>
      <c r="BC18" s="376">
        <f xml:space="preserve"> 'Tax '!BC$49</f>
        <v>-4074.7156192445041</v>
      </c>
      <c r="BD18" s="376">
        <f xml:space="preserve"> 'Tax '!BD$49</f>
        <v>-4743.985569628142</v>
      </c>
      <c r="BE18" s="376">
        <f xml:space="preserve"> 'Tax '!BE$49</f>
        <v>-4195.6552607705107</v>
      </c>
      <c r="BF18" s="376">
        <f xml:space="preserve"> 'Tax '!BF$49</f>
        <v>-4849.599186027559</v>
      </c>
      <c r="BG18" s="376">
        <f xml:space="preserve"> 'Tax '!BG$49</f>
        <v>-4287.3492242319871</v>
      </c>
      <c r="BH18" s="376">
        <f xml:space="preserve"> 'Tax '!BH$49</f>
        <v>-4722.0179913491511</v>
      </c>
      <c r="BI18" s="376">
        <f xml:space="preserve"> 'Tax '!BI$49</f>
        <v>-4675.6356075965068</v>
      </c>
      <c r="BJ18" s="376">
        <f xml:space="preserve"> 'Tax '!BJ$49</f>
        <v>-4811.6744041455277</v>
      </c>
      <c r="BK18" s="376">
        <f xml:space="preserve"> 'Tax '!BK$49</f>
        <v>-4761.9806912842496</v>
      </c>
      <c r="BL18" s="376">
        <f xml:space="preserve"> 'Tax '!BL$49</f>
        <v>-4944.5585981476006</v>
      </c>
      <c r="BM18" s="376">
        <f xml:space="preserve"> 'Tax '!BM$49</f>
        <v>-4895.1895218991349</v>
      </c>
      <c r="BN18" s="376">
        <f xml:space="preserve"> 'Tax '!BN$49</f>
        <v>-5099.4212201524906</v>
      </c>
      <c r="BO18" s="376">
        <f xml:space="preserve"> 'Tax '!BO$49</f>
        <v>-5048.6737489783718</v>
      </c>
      <c r="BP18" s="376">
        <f xml:space="preserve"> 'Tax '!BP$49</f>
        <v>-5238.752531896881</v>
      </c>
      <c r="BQ18" s="376">
        <f xml:space="preserve"> 'Tax '!BQ$49</f>
        <v>-4901.0495181462666</v>
      </c>
      <c r="BR18" s="376">
        <f xml:space="preserve"> 'Tax '!BR$49</f>
        <v>-5675.9517357156274</v>
      </c>
      <c r="BS18" s="376">
        <f xml:space="preserve"> 'Tax '!BS$49</f>
        <v>-5042.0699037492768</v>
      </c>
      <c r="BT18" s="376">
        <f xml:space="preserve"> 'Tax '!BT$49</f>
        <v>-5825.9842391021039</v>
      </c>
      <c r="BU18" s="376">
        <f xml:space="preserve"> 'Tax '!BU$49</f>
        <v>-5169.5277263739936</v>
      </c>
      <c r="BV18" s="376">
        <f xml:space="preserve"> 'Tax '!BV$49</f>
        <v>-5964.4457726012843</v>
      </c>
      <c r="BW18" s="376">
        <f xml:space="preserve"> 'Tax '!BW$49</f>
        <v>-4248.2407607193891</v>
      </c>
      <c r="BX18" s="376">
        <f xml:space="preserve"> 'Tax '!BX$49</f>
        <v>-3815.7292651160283</v>
      </c>
      <c r="BY18" s="376">
        <f xml:space="preserve"> 'Tax '!BY$49</f>
        <v>-4434.0207791737739</v>
      </c>
      <c r="BZ18" s="376">
        <f xml:space="preserve"> 'Tax '!BZ$49</f>
        <v>-3971.2945766212833</v>
      </c>
      <c r="CA18" s="376">
        <f xml:space="preserve"> 'Tax '!CA$49</f>
        <v>-4851.9843419506878</v>
      </c>
      <c r="CB18" s="376">
        <f xml:space="preserve"> 'Tax '!CB$49</f>
        <v>-4486.9730780203199</v>
      </c>
      <c r="CC18" s="376">
        <f xml:space="preserve"> 'Tax '!CC$49</f>
        <v>-5175.7712556813685</v>
      </c>
      <c r="CD18" s="376">
        <f xml:space="preserve"> 'Tax '!CD$49</f>
        <v>-4279.5557739369042</v>
      </c>
      <c r="CE18" s="376">
        <f xml:space="preserve"> 'Tax '!CE$49</f>
        <v>-4941.878118108094</v>
      </c>
      <c r="CF18" s="376">
        <f xml:space="preserve"> 'Tax '!CF$49</f>
        <v>-4902.1653793955848</v>
      </c>
      <c r="CG18" s="376">
        <f xml:space="preserve"> 'Tax '!CG$49</f>
        <v>-5093.1487360477149</v>
      </c>
      <c r="CH18" s="376">
        <f xml:space="preserve"> 'Tax '!CH$49</f>
        <v>-4760.5252396625538</v>
      </c>
      <c r="CI18" s="376">
        <f xml:space="preserve"> 'Tax '!CI$49</f>
        <v>-5529.699664170299</v>
      </c>
      <c r="CJ18" s="376">
        <f xml:space="preserve"> 'Tax '!CJ$49</f>
        <v>-5322.9265958540409</v>
      </c>
      <c r="CK18" s="376">
        <f xml:space="preserve"> 'Tax '!CK$49</f>
        <v>-6170.7881284585537</v>
      </c>
      <c r="CL18" s="376">
        <f xml:space="preserve"> 'Tax '!CL$49</f>
        <v>-5397.3388264488431</v>
      </c>
      <c r="CM18" s="376">
        <f xml:space="preserve"> 'Tax '!CM$49</f>
        <v>-6261.8112236030956</v>
      </c>
      <c r="CN18" s="376">
        <f xml:space="preserve"> 'Tax '!CN$49</f>
        <v>-5516.3619684394153</v>
      </c>
      <c r="CO18" s="376">
        <f xml:space="preserve"> 'Tax '!CO$49</f>
        <v>-6398.2102607764691</v>
      </c>
      <c r="CP18" s="376">
        <f xml:space="preserve"> 'Tax '!CP$49</f>
        <v>-5637.7774755839982</v>
      </c>
      <c r="CQ18" s="376">
        <f xml:space="preserve"> 'Tax '!CQ$49</f>
        <v>-6991.6362921869031</v>
      </c>
      <c r="CR18" s="376">
        <f xml:space="preserve"> 'Tax '!CR$49</f>
        <v>-6199.726474323621</v>
      </c>
      <c r="CS18" s="376">
        <f xml:space="preserve"> 'Tax '!CS$49</f>
        <v>-7142.7048132388063</v>
      </c>
      <c r="CT18" s="376">
        <f xml:space="preserve"> 'Tax '!CT$49</f>
        <v>-6334.8776080364732</v>
      </c>
      <c r="CU18" s="376">
        <f xml:space="preserve"> 'Tax '!CU$49</f>
        <v>-7296.8098115638559</v>
      </c>
      <c r="CV18" s="376">
        <f xml:space="preserve"> 'Tax '!CV$49</f>
        <v>-6472.7452795369509</v>
      </c>
      <c r="CW18" s="376">
        <f xml:space="preserve"> 'Tax '!CW$49</f>
        <v>-7454.0123203552357</v>
      </c>
      <c r="CX18" s="376">
        <f xml:space="preserve"> 'Tax '!CX$49</f>
        <v>-6613.3840912345959</v>
      </c>
      <c r="CY18" s="376">
        <f xml:space="preserve"> 'Tax '!CY$49</f>
        <v>-7614.3745995733234</v>
      </c>
      <c r="CZ18" s="376">
        <f xml:space="preserve"> 'Tax '!CZ$49</f>
        <v>-6756.849743047359</v>
      </c>
      <c r="DA18" s="376">
        <f xml:space="preserve"> 'Tax '!DA$49</f>
        <v>-8118.1266972889462</v>
      </c>
      <c r="DB18" s="376">
        <f xml:space="preserve"> 'Tax '!DB$49</f>
        <v>-7223.8627097101853</v>
      </c>
      <c r="DC18" s="376">
        <f xml:space="preserve"> 'Tax '!DC$49</f>
        <v>-8291.8376754833935</v>
      </c>
      <c r="DD18" s="376">
        <f xml:space="preserve"> 'Tax '!DD$49</f>
        <v>-7379.5989817543132</v>
      </c>
      <c r="DE18" s="376">
        <f xml:space="preserve"> 'Tax '!DE$49</f>
        <v>-8469.0402443395615</v>
      </c>
      <c r="DF18" s="376">
        <f xml:space="preserve"> 'Tax '!DF$49</f>
        <v>-7597.6760791823117</v>
      </c>
      <c r="DG18" s="376">
        <f xml:space="preserve"> 'Tax '!DG$49</f>
        <v>-8709.0151111455234</v>
      </c>
      <c r="DH18" s="376">
        <f xml:space="preserve"> 'Tax '!DH$49</f>
        <v>4.2717071361645739E-13</v>
      </c>
      <c r="DI18" s="376">
        <f xml:space="preserve"> 'Tax '!DI$49</f>
        <v>4.2717071361645739E-13</v>
      </c>
      <c r="DJ18" s="376">
        <f xml:space="preserve"> 'Tax '!DJ$49</f>
        <v>4.2252755368584367E-13</v>
      </c>
    </row>
    <row r="19" spans="1:114" s="278" customFormat="1" ht="14.4" x14ac:dyDescent="0.25">
      <c r="A19" s="273"/>
      <c r="B19" s="274"/>
      <c r="C19" s="275"/>
      <c r="D19" s="276"/>
      <c r="E19" s="277" t="s">
        <v>59</v>
      </c>
      <c r="F19" s="277"/>
      <c r="G19" s="277" t="s">
        <v>57</v>
      </c>
      <c r="H19" s="277">
        <f xml:space="preserve"> SUM(J19:DJ19)</f>
        <v>1036741.7907736688</v>
      </c>
      <c r="I19" s="277"/>
      <c r="J19" s="277">
        <f xml:space="preserve"> J16 + J18</f>
        <v>0</v>
      </c>
      <c r="K19" s="277">
        <f t="shared" ref="K19:BB19" si="6" xml:space="preserve"> K16 + K18</f>
        <v>0</v>
      </c>
      <c r="L19" s="277">
        <f t="shared" si="6"/>
        <v>3065.4394813777772</v>
      </c>
      <c r="M19" s="277">
        <f t="shared" si="6"/>
        <v>2597.0605864007512</v>
      </c>
      <c r="N19" s="277">
        <f t="shared" si="6"/>
        <v>3704.5297106454891</v>
      </c>
      <c r="O19" s="277">
        <f t="shared" si="6"/>
        <v>3353.0207159928032</v>
      </c>
      <c r="P19" s="277">
        <f t="shared" si="6"/>
        <v>4203.8244860531504</v>
      </c>
      <c r="Q19" s="277">
        <f t="shared" si="6"/>
        <v>3228.5751017075672</v>
      </c>
      <c r="R19" s="277">
        <f t="shared" si="6"/>
        <v>4087.2424776575817</v>
      </c>
      <c r="S19" s="277">
        <f t="shared" si="6"/>
        <v>4110.9166325637952</v>
      </c>
      <c r="T19" s="277">
        <f t="shared" si="6"/>
        <v>4380.2407380525083</v>
      </c>
      <c r="U19" s="277">
        <f t="shared" si="6"/>
        <v>4038.1368261799753</v>
      </c>
      <c r="V19" s="277">
        <f t="shared" si="6"/>
        <v>5044.3719257609182</v>
      </c>
      <c r="W19" s="277">
        <f t="shared" si="6"/>
        <v>4840.5185401843773</v>
      </c>
      <c r="X19" s="277">
        <f t="shared" si="6"/>
        <v>5897.3010208447668</v>
      </c>
      <c r="Y19" s="277">
        <f t="shared" si="6"/>
        <v>5000.1636483141647</v>
      </c>
      <c r="Z19" s="277">
        <f t="shared" si="6"/>
        <v>6043.5440873274147</v>
      </c>
      <c r="AA19" s="277">
        <f t="shared" si="6"/>
        <v>5164.3509193563887</v>
      </c>
      <c r="AB19" s="277">
        <f t="shared" si="6"/>
        <v>6253.8555167621116</v>
      </c>
      <c r="AC19" s="277">
        <f t="shared" si="6"/>
        <v>5347.8876458938985</v>
      </c>
      <c r="AD19" s="277">
        <f t="shared" si="6"/>
        <v>6997.0932947319889</v>
      </c>
      <c r="AE19" s="277">
        <f t="shared" si="6"/>
        <v>6041.694524051336</v>
      </c>
      <c r="AF19" s="277">
        <f t="shared" si="6"/>
        <v>7206.9170208704509</v>
      </c>
      <c r="AG19" s="277">
        <f t="shared" si="6"/>
        <v>6243.0254245408987</v>
      </c>
      <c r="AH19" s="277">
        <f t="shared" si="6"/>
        <v>7065.438732141989</v>
      </c>
      <c r="AI19" s="277">
        <f t="shared" si="6"/>
        <v>6087.0203330757522</v>
      </c>
      <c r="AJ19" s="277">
        <f t="shared" si="6"/>
        <v>7318.155142753586</v>
      </c>
      <c r="AK19" s="277">
        <f t="shared" si="6"/>
        <v>6319.9570089378631</v>
      </c>
      <c r="AL19" s="277">
        <f t="shared" si="6"/>
        <v>7556.5462372238162</v>
      </c>
      <c r="AM19" s="277">
        <f t="shared" si="6"/>
        <v>6526.511033638295</v>
      </c>
      <c r="AN19" s="277">
        <f t="shared" si="6"/>
        <v>8208.5856550714816</v>
      </c>
      <c r="AO19" s="277">
        <f t="shared" si="6"/>
        <v>7144.842166896573</v>
      </c>
      <c r="AP19" s="277">
        <f t="shared" si="6"/>
        <v>8485.7600731633738</v>
      </c>
      <c r="AQ19" s="277">
        <f t="shared" si="6"/>
        <v>7390.1267526701213</v>
      </c>
      <c r="AR19" s="277">
        <f t="shared" si="6"/>
        <v>8741.2704028019616</v>
      </c>
      <c r="AS19" s="277">
        <f t="shared" si="6"/>
        <v>7633.1535707571875</v>
      </c>
      <c r="AT19" s="277">
        <f t="shared" si="6"/>
        <v>9024.5349546473062</v>
      </c>
      <c r="AU19" s="277">
        <f t="shared" si="6"/>
        <v>7884.9010851464891</v>
      </c>
      <c r="AV19" s="277">
        <f t="shared" si="6"/>
        <v>9291.3674669268694</v>
      </c>
      <c r="AW19" s="277">
        <f t="shared" si="6"/>
        <v>8137.0755553140261</v>
      </c>
      <c r="AX19" s="277">
        <f t="shared" si="6"/>
        <v>10075.950696556127</v>
      </c>
      <c r="AY19" s="277">
        <f t="shared" si="6"/>
        <v>8872.0324200012637</v>
      </c>
      <c r="AZ19" s="277">
        <f t="shared" si="6"/>
        <v>10372.383842411255</v>
      </c>
      <c r="BA19" s="277">
        <f t="shared" si="6"/>
        <v>9144.0046679970528</v>
      </c>
      <c r="BB19" s="277">
        <f t="shared" si="6"/>
        <v>10767.453865040892</v>
      </c>
      <c r="BC19" s="277">
        <f t="shared" ref="BC19:DJ19" si="7" xml:space="preserve"> BC16 + BC18</f>
        <v>9507.6697782371775</v>
      </c>
      <c r="BD19" s="277">
        <f t="shared" si="7"/>
        <v>11069.299662465666</v>
      </c>
      <c r="BE19" s="277">
        <f t="shared" si="7"/>
        <v>9789.8622751311923</v>
      </c>
      <c r="BF19" s="277">
        <f t="shared" si="7"/>
        <v>11315.731434064304</v>
      </c>
      <c r="BG19" s="277">
        <f t="shared" si="7"/>
        <v>10003.814856541303</v>
      </c>
      <c r="BH19" s="277">
        <f t="shared" si="7"/>
        <v>11018.041979814687</v>
      </c>
      <c r="BI19" s="277">
        <f t="shared" si="7"/>
        <v>10909.816417725182</v>
      </c>
      <c r="BJ19" s="277">
        <f t="shared" si="7"/>
        <v>11227.240276339564</v>
      </c>
      <c r="BK19" s="277">
        <f t="shared" si="7"/>
        <v>11111.288279663251</v>
      </c>
      <c r="BL19" s="277">
        <f t="shared" si="7"/>
        <v>11537.303395677736</v>
      </c>
      <c r="BM19" s="277">
        <f t="shared" si="7"/>
        <v>11422.108884431316</v>
      </c>
      <c r="BN19" s="277">
        <f t="shared" si="7"/>
        <v>11898.649513689146</v>
      </c>
      <c r="BO19" s="277">
        <f t="shared" si="7"/>
        <v>11780.238747616202</v>
      </c>
      <c r="BP19" s="277">
        <f t="shared" si="7"/>
        <v>12223.755907759391</v>
      </c>
      <c r="BQ19" s="277">
        <f t="shared" si="7"/>
        <v>11435.782209007957</v>
      </c>
      <c r="BR19" s="277">
        <f t="shared" si="7"/>
        <v>13243.887383336465</v>
      </c>
      <c r="BS19" s="277">
        <f t="shared" si="7"/>
        <v>11764.829775414979</v>
      </c>
      <c r="BT19" s="277">
        <f t="shared" si="7"/>
        <v>13593.963224571577</v>
      </c>
      <c r="BU19" s="277">
        <f t="shared" si="7"/>
        <v>12062.23136153932</v>
      </c>
      <c r="BV19" s="277">
        <f t="shared" si="7"/>
        <v>13917.040136069663</v>
      </c>
      <c r="BW19" s="277">
        <f t="shared" si="7"/>
        <v>9912.5617750119072</v>
      </c>
      <c r="BX19" s="277">
        <f t="shared" si="7"/>
        <v>8903.3682852707334</v>
      </c>
      <c r="BY19" s="277">
        <f t="shared" si="7"/>
        <v>10346.048484738805</v>
      </c>
      <c r="BZ19" s="277">
        <f t="shared" si="7"/>
        <v>9266.3540121163278</v>
      </c>
      <c r="CA19" s="277">
        <f t="shared" si="7"/>
        <v>11321.296797884941</v>
      </c>
      <c r="CB19" s="277">
        <f t="shared" si="7"/>
        <v>10469.60384871408</v>
      </c>
      <c r="CC19" s="277">
        <f t="shared" si="7"/>
        <v>12076.799596589863</v>
      </c>
      <c r="CD19" s="277">
        <f t="shared" si="7"/>
        <v>9985.6301391861125</v>
      </c>
      <c r="CE19" s="277">
        <f t="shared" si="7"/>
        <v>11531.048942252221</v>
      </c>
      <c r="CF19" s="277">
        <f t="shared" si="7"/>
        <v>11438.385885256364</v>
      </c>
      <c r="CG19" s="277">
        <f t="shared" si="7"/>
        <v>11884.013717444668</v>
      </c>
      <c r="CH19" s="277">
        <f t="shared" si="7"/>
        <v>11107.892225879292</v>
      </c>
      <c r="CI19" s="277">
        <f t="shared" si="7"/>
        <v>12902.632549730699</v>
      </c>
      <c r="CJ19" s="277">
        <f t="shared" si="7"/>
        <v>12420.162056992762</v>
      </c>
      <c r="CK19" s="277">
        <f t="shared" si="7"/>
        <v>14398.505633069959</v>
      </c>
      <c r="CL19" s="277">
        <f t="shared" si="7"/>
        <v>12593.790595047303</v>
      </c>
      <c r="CM19" s="277">
        <f t="shared" si="7"/>
        <v>14610.892855073891</v>
      </c>
      <c r="CN19" s="277">
        <f t="shared" si="7"/>
        <v>12871.511259691972</v>
      </c>
      <c r="CO19" s="277">
        <f t="shared" si="7"/>
        <v>14929.157275145095</v>
      </c>
      <c r="CP19" s="277">
        <f t="shared" si="7"/>
        <v>13154.814109695997</v>
      </c>
      <c r="CQ19" s="277">
        <f t="shared" si="7"/>
        <v>16313.818015102774</v>
      </c>
      <c r="CR19" s="277">
        <f t="shared" si="7"/>
        <v>14466.02844008845</v>
      </c>
      <c r="CS19" s="277">
        <f t="shared" si="7"/>
        <v>16666.311230890547</v>
      </c>
      <c r="CT19" s="277">
        <f t="shared" si="7"/>
        <v>14781.381085418438</v>
      </c>
      <c r="CU19" s="277">
        <f t="shared" si="7"/>
        <v>17025.889560315663</v>
      </c>
      <c r="CV19" s="277">
        <f t="shared" si="7"/>
        <v>15103.072318919552</v>
      </c>
      <c r="CW19" s="277">
        <f t="shared" si="7"/>
        <v>17392.695414162219</v>
      </c>
      <c r="CX19" s="277">
        <f t="shared" si="7"/>
        <v>15431.229546214057</v>
      </c>
      <c r="CY19" s="277">
        <f t="shared" si="7"/>
        <v>17766.874065671091</v>
      </c>
      <c r="CZ19" s="277">
        <f t="shared" si="7"/>
        <v>15765.982733777171</v>
      </c>
      <c r="DA19" s="277">
        <f t="shared" si="7"/>
        <v>18942.295627007541</v>
      </c>
      <c r="DB19" s="277">
        <f t="shared" si="7"/>
        <v>16855.679655990432</v>
      </c>
      <c r="DC19" s="277">
        <f t="shared" si="7"/>
        <v>19347.621242794587</v>
      </c>
      <c r="DD19" s="277">
        <f t="shared" si="7"/>
        <v>17219.064290760067</v>
      </c>
      <c r="DE19" s="277">
        <f t="shared" si="7"/>
        <v>19761.093903458979</v>
      </c>
      <c r="DF19" s="277">
        <f t="shared" si="7"/>
        <v>17727.910851425397</v>
      </c>
      <c r="DG19" s="277">
        <f t="shared" si="7"/>
        <v>20321.035259339555</v>
      </c>
      <c r="DH19" s="277">
        <f t="shared" si="7"/>
        <v>-9.9673166510506729E-13</v>
      </c>
      <c r="DI19" s="277">
        <f t="shared" si="7"/>
        <v>-9.9673166510506729E-13</v>
      </c>
      <c r="DJ19" s="277">
        <f t="shared" si="7"/>
        <v>-9.8589762526696862E-13</v>
      </c>
    </row>
    <row r="20" spans="1:114" ht="14.4" x14ac:dyDescent="0.25">
      <c r="A20" s="109"/>
      <c r="B20" s="19"/>
      <c r="C20" s="20"/>
      <c r="D20" s="110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  <c r="CV20" s="38"/>
      <c r="CW20" s="38"/>
      <c r="CX20" s="38"/>
      <c r="CY20" s="38"/>
      <c r="CZ20" s="38"/>
      <c r="DA20" s="38"/>
      <c r="DB20" s="38"/>
      <c r="DC20" s="38"/>
      <c r="DD20" s="38"/>
      <c r="DE20" s="38"/>
      <c r="DF20" s="38"/>
      <c r="DG20" s="38"/>
      <c r="DH20" s="38"/>
      <c r="DI20" s="38"/>
      <c r="DJ20" s="38"/>
    </row>
    <row r="21" spans="1:114" ht="14.4" x14ac:dyDescent="0.25">
      <c r="A21" s="19"/>
      <c r="B21" s="19"/>
      <c r="C21" s="20"/>
      <c r="D21" s="21"/>
      <c r="E21" s="376" t="str">
        <f xml:space="preserve"> Equity!E$89</f>
        <v>dividend declared and paid</v>
      </c>
      <c r="F21" s="376">
        <f xml:space="preserve"> Equity!F$89</f>
        <v>0</v>
      </c>
      <c r="G21" s="376" t="str">
        <f xml:space="preserve"> Equity!G$89</f>
        <v>$000s</v>
      </c>
      <c r="H21" s="376">
        <f xml:space="preserve"> Equity!H$89</f>
        <v>-278896.78198844334</v>
      </c>
      <c r="I21" s="376">
        <f xml:space="preserve"> Equity!I$89</f>
        <v>0</v>
      </c>
      <c r="J21" s="376">
        <f xml:space="preserve"> Equity!J$89</f>
        <v>0</v>
      </c>
      <c r="K21" s="376">
        <f xml:space="preserve"> Equity!K$89</f>
        <v>0</v>
      </c>
      <c r="L21" s="376">
        <f xml:space="preserve"> Equity!L$89</f>
        <v>-3065.4394813777772</v>
      </c>
      <c r="M21" s="376">
        <f xml:space="preserve"> Equity!M$89</f>
        <v>-2597.0605864007512</v>
      </c>
      <c r="N21" s="376">
        <f xml:space="preserve"> Equity!N$89</f>
        <v>-3704.5297106454891</v>
      </c>
      <c r="O21" s="376">
        <f xml:space="preserve"> Equity!O$89</f>
        <v>-3353.0207159928032</v>
      </c>
      <c r="P21" s="376">
        <f xml:space="preserve"> Equity!P$89</f>
        <v>-4203.8244860531504</v>
      </c>
      <c r="Q21" s="376">
        <f xml:space="preserve"> Equity!Q$89</f>
        <v>-3228.5751017075672</v>
      </c>
      <c r="R21" s="376">
        <f xml:space="preserve"> Equity!R$89</f>
        <v>-4087.2424776575817</v>
      </c>
      <c r="S21" s="376">
        <f xml:space="preserve"> Equity!S$89</f>
        <v>-4110.9166325637952</v>
      </c>
      <c r="T21" s="376">
        <f xml:space="preserve"> Equity!T$89</f>
        <v>-4380.2407380525083</v>
      </c>
      <c r="U21" s="376">
        <f xml:space="preserve"> Equity!U$89</f>
        <v>-4038.1368261799753</v>
      </c>
      <c r="V21" s="376">
        <f xml:space="preserve"> Equity!V$89</f>
        <v>-5044.3719257609182</v>
      </c>
      <c r="W21" s="376">
        <f xml:space="preserve"> Equity!W$89</f>
        <v>-4840.5185401843773</v>
      </c>
      <c r="X21" s="376">
        <f xml:space="preserve"> Equity!X$89</f>
        <v>-5897.3010208447668</v>
      </c>
      <c r="Y21" s="376">
        <f xml:space="preserve"> Equity!Y$89</f>
        <v>-5000.1636483141647</v>
      </c>
      <c r="Z21" s="376">
        <f xml:space="preserve"> Equity!Z$89</f>
        <v>-6043.5440873274147</v>
      </c>
      <c r="AA21" s="376">
        <f xml:space="preserve"> Equity!AA$89</f>
        <v>-5164.3509193563887</v>
      </c>
      <c r="AB21" s="376">
        <f xml:space="preserve"> Equity!AB$89</f>
        <v>-6253.8555167621116</v>
      </c>
      <c r="AC21" s="376">
        <f xml:space="preserve"> Equity!AC$89</f>
        <v>-5347.8876458938985</v>
      </c>
      <c r="AD21" s="376">
        <f xml:space="preserve"> Equity!AD$89</f>
        <v>-6997.0932947319889</v>
      </c>
      <c r="AE21" s="376">
        <f xml:space="preserve"> Equity!AE$89</f>
        <v>-6041.694524051336</v>
      </c>
      <c r="AF21" s="376">
        <f xml:space="preserve"> Equity!AF$89</f>
        <v>-7206.9170208704509</v>
      </c>
      <c r="AG21" s="376">
        <f xml:space="preserve"> Equity!AG$89</f>
        <v>-6243.0254245408987</v>
      </c>
      <c r="AH21" s="376">
        <f xml:space="preserve"> Equity!AH$89</f>
        <v>-7065.438732141989</v>
      </c>
      <c r="AI21" s="376">
        <f xml:space="preserve"> Equity!AI$89</f>
        <v>-6087.0203330757522</v>
      </c>
      <c r="AJ21" s="376">
        <f xml:space="preserve"> Equity!AJ$89</f>
        <v>-7318.155142753586</v>
      </c>
      <c r="AK21" s="376">
        <f xml:space="preserve"> Equity!AK$89</f>
        <v>-6319.9570089378631</v>
      </c>
      <c r="AL21" s="376">
        <f xml:space="preserve"> Equity!AL$89</f>
        <v>-7556.5462372238162</v>
      </c>
      <c r="AM21" s="376">
        <f xml:space="preserve"> Equity!AM$89</f>
        <v>-6526.511033638295</v>
      </c>
      <c r="AN21" s="376">
        <f xml:space="preserve"> Equity!AN$89</f>
        <v>-8208.5856550714816</v>
      </c>
      <c r="AO21" s="376">
        <f xml:space="preserve"> Equity!AO$89</f>
        <v>-7144.842166896573</v>
      </c>
      <c r="AP21" s="376">
        <f xml:space="preserve"> Equity!AP$89</f>
        <v>-8485.7600731633738</v>
      </c>
      <c r="AQ21" s="376">
        <f xml:space="preserve"> Equity!AQ$89</f>
        <v>-7390.1267526701213</v>
      </c>
      <c r="AR21" s="376">
        <f xml:space="preserve"> Equity!AR$89</f>
        <v>-8741.2704028019616</v>
      </c>
      <c r="AS21" s="376">
        <f xml:space="preserve"> Equity!AS$89</f>
        <v>-7633.1535707571875</v>
      </c>
      <c r="AT21" s="376">
        <f xml:space="preserve"> Equity!AT$89</f>
        <v>-9024.5349546473062</v>
      </c>
      <c r="AU21" s="376">
        <f xml:space="preserve"> Equity!AU$89</f>
        <v>-7884.9010851464891</v>
      </c>
      <c r="AV21" s="376">
        <f xml:space="preserve"> Equity!AV$89</f>
        <v>-9291.3674669268694</v>
      </c>
      <c r="AW21" s="376">
        <f xml:space="preserve"> Equity!AW$89</f>
        <v>-8137.0755553140261</v>
      </c>
      <c r="AX21" s="376">
        <f xml:space="preserve"> Equity!AX$89</f>
        <v>-10075.950696556127</v>
      </c>
      <c r="AY21" s="376">
        <f xml:space="preserve"> Equity!AY$89</f>
        <v>-8872.0324200012637</v>
      </c>
      <c r="AZ21" s="376">
        <f xml:space="preserve"> Equity!AZ$89</f>
        <v>-10372.383842411255</v>
      </c>
      <c r="BA21" s="376">
        <f xml:space="preserve"> Equity!BA$89</f>
        <v>-9144.0046679970528</v>
      </c>
      <c r="BB21" s="376">
        <f xml:space="preserve"> Equity!BB$89</f>
        <v>-10767.453865040892</v>
      </c>
      <c r="BC21" s="376">
        <f xml:space="preserve"> Equity!BC$89</f>
        <v>-9507.6697782371775</v>
      </c>
      <c r="BD21" s="376">
        <f xml:space="preserve"> Equity!BD$89</f>
        <v>-11069.299662465666</v>
      </c>
      <c r="BE21" s="376">
        <f xml:space="preserve"> Equity!BE$89</f>
        <v>-9789.8622751311923</v>
      </c>
      <c r="BF21" s="376">
        <f xml:space="preserve"> Equity!BF$89</f>
        <v>-11315.731434064304</v>
      </c>
      <c r="BG21" s="376">
        <f xml:space="preserve"> Equity!BG$89</f>
        <v>-10003.814856541303</v>
      </c>
      <c r="BH21" s="376">
        <f xml:space="preserve"> Equity!BH$89</f>
        <v>-11018.041979814687</v>
      </c>
      <c r="BI21" s="376">
        <f xml:space="preserve"> Equity!BI$89</f>
        <v>-10909.816417725182</v>
      </c>
      <c r="BJ21" s="376">
        <f xml:space="preserve"> Equity!BJ$89</f>
        <v>-11227.240276339564</v>
      </c>
      <c r="BK21" s="376">
        <f xml:space="preserve"> Equity!BK$89</f>
        <v>-11111.288279663251</v>
      </c>
      <c r="BL21" s="376">
        <f xml:space="preserve"> Equity!BL$89</f>
        <v>-11537.303395677736</v>
      </c>
      <c r="BM21" s="376">
        <f xml:space="preserve"> Equity!BM$89</f>
        <v>-11422.108884431316</v>
      </c>
      <c r="BN21" s="376">
        <f xml:space="preserve"> Equity!BN$89</f>
        <v>-11898.649513689146</v>
      </c>
      <c r="BO21" s="376">
        <f xml:space="preserve"> Equity!BO$89</f>
        <v>-11741.367837992915</v>
      </c>
      <c r="BP21" s="376">
        <f xml:space="preserve"> Equity!BP$89</f>
        <v>-11427.728547615463</v>
      </c>
      <c r="BQ21" s="376">
        <f xml:space="preserve"> Equity!BQ$89</f>
        <v>-11110.266234684497</v>
      </c>
      <c r="BR21" s="376">
        <f xml:space="preserve"> Equity!BR$89</f>
        <v>-12184.357982582922</v>
      </c>
      <c r="BS21" s="376">
        <f xml:space="preserve"> Equity!BS$89</f>
        <v>-11530.480815871315</v>
      </c>
      <c r="BT21" s="376">
        <f xml:space="preserve"> Equity!BT$89</f>
        <v>-14333.91771758514</v>
      </c>
      <c r="BU21" s="376">
        <f xml:space="preserve"> Equity!BU$89</f>
        <v>-13615.474743661054</v>
      </c>
      <c r="BV21" s="376">
        <f xml:space="preserve"> Equity!BV$89</f>
        <v>-14078.134865322247</v>
      </c>
      <c r="BW21" s="376">
        <f xml:space="preserve"> Equity!BW$89</f>
        <v>-9912.5617750119072</v>
      </c>
      <c r="BX21" s="376">
        <f xml:space="preserve"> Equity!BX$89</f>
        <v>-8903.3682852707334</v>
      </c>
      <c r="BY21" s="376">
        <f xml:space="preserve"> Equity!BY$89</f>
        <v>-10346.048484738805</v>
      </c>
      <c r="BZ21" s="376">
        <f xml:space="preserve"> Equity!BZ$89</f>
        <v>-9266.3540121163278</v>
      </c>
      <c r="CA21" s="376">
        <f xml:space="preserve"> Equity!CA$89</f>
        <v>-11321.296797884941</v>
      </c>
      <c r="CB21" s="376">
        <f xml:space="preserve"> Equity!CB$89</f>
        <v>-10469.60384871408</v>
      </c>
      <c r="CC21" s="376">
        <f xml:space="preserve"> Equity!CC$89</f>
        <v>-12076.799596589863</v>
      </c>
      <c r="CD21" s="376">
        <f xml:space="preserve"> Equity!CD$89</f>
        <v>-9985.6301391861125</v>
      </c>
      <c r="CE21" s="376">
        <f xml:space="preserve"> Equity!CE$89</f>
        <v>-11531.048942252221</v>
      </c>
      <c r="CF21" s="376">
        <f xml:space="preserve"> Equity!CF$89</f>
        <v>-11438.385885256364</v>
      </c>
      <c r="CG21" s="376">
        <f xml:space="preserve"> Equity!CG$89</f>
        <v>-11884.013717444668</v>
      </c>
      <c r="CH21" s="376">
        <f xml:space="preserve"> Equity!CH$89</f>
        <v>-11107.892225879292</v>
      </c>
      <c r="CI21" s="376">
        <f xml:space="preserve"> Equity!CI$89</f>
        <v>-12902.632549730699</v>
      </c>
      <c r="CJ21" s="376">
        <f xml:space="preserve"> Equity!CJ$89</f>
        <v>-12420.162056992762</v>
      </c>
      <c r="CK21" s="376">
        <f xml:space="preserve"> Equity!CK$89</f>
        <v>-14398.505633069959</v>
      </c>
      <c r="CL21" s="376">
        <f xml:space="preserve"> Equity!CL$89</f>
        <v>-12593.790595047303</v>
      </c>
      <c r="CM21" s="376">
        <f xml:space="preserve"> Equity!CM$89</f>
        <v>-14610.892855073891</v>
      </c>
      <c r="CN21" s="376">
        <f xml:space="preserve"> Equity!CN$89</f>
        <v>-12871.511259691972</v>
      </c>
      <c r="CO21" s="376">
        <f xml:space="preserve"> Equity!CO$89</f>
        <v>-14929.157275145095</v>
      </c>
      <c r="CP21" s="376">
        <f xml:space="preserve"> Equity!CP$89</f>
        <v>-13154.814109695997</v>
      </c>
      <c r="CQ21" s="376">
        <f xml:space="preserve"> Equity!CQ$89</f>
        <v>-16313.818015102774</v>
      </c>
      <c r="CR21" s="376">
        <f xml:space="preserve"> Equity!CR$89</f>
        <v>-14466.02844008845</v>
      </c>
      <c r="CS21" s="376">
        <f xml:space="preserve"> Equity!CS$89</f>
        <v>-16666.311230890547</v>
      </c>
      <c r="CT21" s="376">
        <f xml:space="preserve"> Equity!CT$89</f>
        <v>-14781.381085418438</v>
      </c>
      <c r="CU21" s="376">
        <f xml:space="preserve"> Equity!CU$89</f>
        <v>-17025.889560315663</v>
      </c>
      <c r="CV21" s="376">
        <f xml:space="preserve"> Equity!CV$89</f>
        <v>-15103.072318919552</v>
      </c>
      <c r="CW21" s="376">
        <f xml:space="preserve"> Equity!CW$89</f>
        <v>-17392.695414162219</v>
      </c>
      <c r="CX21" s="376">
        <f xml:space="preserve"> Equity!CX$89</f>
        <v>-15431.229546214057</v>
      </c>
      <c r="CY21" s="376">
        <f xml:space="preserve"> Equity!CY$89</f>
        <v>-17766.874065671091</v>
      </c>
      <c r="CZ21" s="376">
        <f xml:space="preserve"> Equity!CZ$89</f>
        <v>-15765.982733777171</v>
      </c>
      <c r="DA21" s="376">
        <f xml:space="preserve"> Equity!DA$89</f>
        <v>-18942.295627007541</v>
      </c>
      <c r="DB21" s="376">
        <f xml:space="preserve"> Equity!DB$89</f>
        <v>-16855.679655990432</v>
      </c>
      <c r="DC21" s="376">
        <f xml:space="preserve"> Equity!DC$89</f>
        <v>-19347.621242794587</v>
      </c>
      <c r="DD21" s="376">
        <f xml:space="preserve"> Equity!DD$89</f>
        <v>-17219.064290760067</v>
      </c>
      <c r="DE21" s="376">
        <f xml:space="preserve"> Equity!DE$89</f>
        <v>-19761.093903458979</v>
      </c>
      <c r="DF21" s="376">
        <f xml:space="preserve"> Equity!DF$89</f>
        <v>-17727.910851425397</v>
      </c>
      <c r="DG21" s="376">
        <f xml:space="preserve"> Equity!DG$89</f>
        <v>-19071.748250589873</v>
      </c>
      <c r="DH21" s="376">
        <f xml:space="preserve"> Equity!DH$89</f>
        <v>-822.00066672330138</v>
      </c>
      <c r="DI21" s="376">
        <f xml:space="preserve"> Equity!DI$89</f>
        <v>1.4239023787215247E-12</v>
      </c>
      <c r="DJ21" s="376">
        <f xml:space="preserve"> Equity!DJ$89</f>
        <v>1.4084251789528123E-12</v>
      </c>
    </row>
    <row r="22" spans="1:114" ht="14.4" x14ac:dyDescent="0.25">
      <c r="A22" s="111"/>
      <c r="B22" s="112"/>
      <c r="C22" s="113"/>
      <c r="D22" s="114"/>
      <c r="E22" s="115" t="s">
        <v>60</v>
      </c>
      <c r="F22" s="115"/>
      <c r="G22" s="115" t="s">
        <v>57</v>
      </c>
      <c r="H22" s="115">
        <f xml:space="preserve"> SUM(J22:DJ22)</f>
        <v>427.28634202637971</v>
      </c>
      <c r="I22" s="115"/>
      <c r="J22" s="115">
        <f xml:space="preserve"> J19 + J21</f>
        <v>0</v>
      </c>
      <c r="K22" s="115">
        <f t="shared" ref="K22:BB22" si="8" xml:space="preserve"> K19 + K21</f>
        <v>0</v>
      </c>
      <c r="L22" s="115">
        <f t="shared" si="8"/>
        <v>0</v>
      </c>
      <c r="M22" s="115">
        <f t="shared" si="8"/>
        <v>0</v>
      </c>
      <c r="N22" s="115">
        <f t="shared" si="8"/>
        <v>0</v>
      </c>
      <c r="O22" s="115">
        <f t="shared" si="8"/>
        <v>0</v>
      </c>
      <c r="P22" s="115">
        <f t="shared" si="8"/>
        <v>0</v>
      </c>
      <c r="Q22" s="115">
        <f t="shared" si="8"/>
        <v>0</v>
      </c>
      <c r="R22" s="115">
        <f t="shared" si="8"/>
        <v>0</v>
      </c>
      <c r="S22" s="115">
        <f t="shared" si="8"/>
        <v>0</v>
      </c>
      <c r="T22" s="115">
        <f t="shared" si="8"/>
        <v>0</v>
      </c>
      <c r="U22" s="115">
        <f t="shared" si="8"/>
        <v>0</v>
      </c>
      <c r="V22" s="115">
        <f t="shared" si="8"/>
        <v>0</v>
      </c>
      <c r="W22" s="115">
        <f t="shared" si="8"/>
        <v>0</v>
      </c>
      <c r="X22" s="115">
        <f t="shared" si="8"/>
        <v>0</v>
      </c>
      <c r="Y22" s="115">
        <f t="shared" si="8"/>
        <v>0</v>
      </c>
      <c r="Z22" s="115">
        <f t="shared" si="8"/>
        <v>0</v>
      </c>
      <c r="AA22" s="115">
        <f t="shared" si="8"/>
        <v>0</v>
      </c>
      <c r="AB22" s="115">
        <f t="shared" si="8"/>
        <v>0</v>
      </c>
      <c r="AC22" s="115">
        <f t="shared" si="8"/>
        <v>0</v>
      </c>
      <c r="AD22" s="115">
        <f t="shared" si="8"/>
        <v>0</v>
      </c>
      <c r="AE22" s="115">
        <f t="shared" si="8"/>
        <v>0</v>
      </c>
      <c r="AF22" s="115">
        <f t="shared" si="8"/>
        <v>0</v>
      </c>
      <c r="AG22" s="115">
        <f t="shared" si="8"/>
        <v>0</v>
      </c>
      <c r="AH22" s="115">
        <f t="shared" si="8"/>
        <v>0</v>
      </c>
      <c r="AI22" s="115">
        <f t="shared" si="8"/>
        <v>0</v>
      </c>
      <c r="AJ22" s="115">
        <f t="shared" si="8"/>
        <v>0</v>
      </c>
      <c r="AK22" s="115">
        <f t="shared" si="8"/>
        <v>0</v>
      </c>
      <c r="AL22" s="115">
        <f t="shared" si="8"/>
        <v>0</v>
      </c>
      <c r="AM22" s="115">
        <f t="shared" si="8"/>
        <v>0</v>
      </c>
      <c r="AN22" s="115">
        <f t="shared" si="8"/>
        <v>0</v>
      </c>
      <c r="AO22" s="115">
        <f t="shared" si="8"/>
        <v>0</v>
      </c>
      <c r="AP22" s="115">
        <f t="shared" si="8"/>
        <v>0</v>
      </c>
      <c r="AQ22" s="115">
        <f t="shared" si="8"/>
        <v>0</v>
      </c>
      <c r="AR22" s="115">
        <f t="shared" si="8"/>
        <v>0</v>
      </c>
      <c r="AS22" s="115">
        <f t="shared" si="8"/>
        <v>0</v>
      </c>
      <c r="AT22" s="115">
        <f t="shared" si="8"/>
        <v>0</v>
      </c>
      <c r="AU22" s="115">
        <f t="shared" si="8"/>
        <v>0</v>
      </c>
      <c r="AV22" s="115">
        <f t="shared" si="8"/>
        <v>0</v>
      </c>
      <c r="AW22" s="115">
        <f t="shared" si="8"/>
        <v>0</v>
      </c>
      <c r="AX22" s="115">
        <f t="shared" si="8"/>
        <v>0</v>
      </c>
      <c r="AY22" s="115">
        <f t="shared" si="8"/>
        <v>0</v>
      </c>
      <c r="AZ22" s="115">
        <f t="shared" si="8"/>
        <v>0</v>
      </c>
      <c r="BA22" s="115">
        <f t="shared" si="8"/>
        <v>0</v>
      </c>
      <c r="BB22" s="115">
        <f t="shared" si="8"/>
        <v>0</v>
      </c>
      <c r="BC22" s="115">
        <f t="shared" ref="BC22:DJ22" si="9" xml:space="preserve"> BC19 + BC21</f>
        <v>0</v>
      </c>
      <c r="BD22" s="115">
        <f t="shared" si="9"/>
        <v>0</v>
      </c>
      <c r="BE22" s="115">
        <f t="shared" si="9"/>
        <v>0</v>
      </c>
      <c r="BF22" s="115">
        <f t="shared" si="9"/>
        <v>0</v>
      </c>
      <c r="BG22" s="115">
        <f t="shared" si="9"/>
        <v>0</v>
      </c>
      <c r="BH22" s="115">
        <f t="shared" si="9"/>
        <v>0</v>
      </c>
      <c r="BI22" s="115">
        <f t="shared" si="9"/>
        <v>0</v>
      </c>
      <c r="BJ22" s="115">
        <f t="shared" si="9"/>
        <v>0</v>
      </c>
      <c r="BK22" s="115">
        <f t="shared" si="9"/>
        <v>0</v>
      </c>
      <c r="BL22" s="115">
        <f t="shared" si="9"/>
        <v>0</v>
      </c>
      <c r="BM22" s="115">
        <f t="shared" si="9"/>
        <v>0</v>
      </c>
      <c r="BN22" s="115">
        <f t="shared" si="9"/>
        <v>0</v>
      </c>
      <c r="BO22" s="115">
        <f t="shared" si="9"/>
        <v>38.870909623286934</v>
      </c>
      <c r="BP22" s="115">
        <f t="shared" si="9"/>
        <v>796.02736014392758</v>
      </c>
      <c r="BQ22" s="115">
        <f t="shared" si="9"/>
        <v>325.51597432345989</v>
      </c>
      <c r="BR22" s="115">
        <f t="shared" si="9"/>
        <v>1059.5294007535431</v>
      </c>
      <c r="BS22" s="115">
        <f t="shared" si="9"/>
        <v>234.34895954366402</v>
      </c>
      <c r="BT22" s="115">
        <f t="shared" si="9"/>
        <v>-739.95449301356348</v>
      </c>
      <c r="BU22" s="115">
        <f t="shared" si="9"/>
        <v>-1553.2433821217346</v>
      </c>
      <c r="BV22" s="115">
        <f t="shared" si="9"/>
        <v>-161.09472925258342</v>
      </c>
      <c r="BW22" s="115">
        <f t="shared" si="9"/>
        <v>0</v>
      </c>
      <c r="BX22" s="115">
        <f t="shared" si="9"/>
        <v>0</v>
      </c>
      <c r="BY22" s="115">
        <f t="shared" si="9"/>
        <v>0</v>
      </c>
      <c r="BZ22" s="115">
        <f t="shared" si="9"/>
        <v>0</v>
      </c>
      <c r="CA22" s="115">
        <f t="shared" si="9"/>
        <v>0</v>
      </c>
      <c r="CB22" s="115">
        <f t="shared" si="9"/>
        <v>0</v>
      </c>
      <c r="CC22" s="115">
        <f t="shared" si="9"/>
        <v>0</v>
      </c>
      <c r="CD22" s="115">
        <f t="shared" si="9"/>
        <v>0</v>
      </c>
      <c r="CE22" s="115">
        <f t="shared" si="9"/>
        <v>0</v>
      </c>
      <c r="CF22" s="115">
        <f t="shared" si="9"/>
        <v>0</v>
      </c>
      <c r="CG22" s="115">
        <f t="shared" si="9"/>
        <v>0</v>
      </c>
      <c r="CH22" s="115">
        <f t="shared" si="9"/>
        <v>0</v>
      </c>
      <c r="CI22" s="115">
        <f t="shared" si="9"/>
        <v>0</v>
      </c>
      <c r="CJ22" s="115">
        <f t="shared" si="9"/>
        <v>0</v>
      </c>
      <c r="CK22" s="115">
        <f t="shared" si="9"/>
        <v>0</v>
      </c>
      <c r="CL22" s="115">
        <f t="shared" si="9"/>
        <v>0</v>
      </c>
      <c r="CM22" s="115">
        <f t="shared" si="9"/>
        <v>0</v>
      </c>
      <c r="CN22" s="115">
        <f t="shared" si="9"/>
        <v>0</v>
      </c>
      <c r="CO22" s="115">
        <f t="shared" si="9"/>
        <v>0</v>
      </c>
      <c r="CP22" s="115">
        <f t="shared" si="9"/>
        <v>0</v>
      </c>
      <c r="CQ22" s="115">
        <f t="shared" si="9"/>
        <v>0</v>
      </c>
      <c r="CR22" s="115">
        <f t="shared" si="9"/>
        <v>0</v>
      </c>
      <c r="CS22" s="115">
        <f t="shared" si="9"/>
        <v>0</v>
      </c>
      <c r="CT22" s="115">
        <f t="shared" si="9"/>
        <v>0</v>
      </c>
      <c r="CU22" s="115">
        <f t="shared" si="9"/>
        <v>0</v>
      </c>
      <c r="CV22" s="115">
        <f t="shared" si="9"/>
        <v>0</v>
      </c>
      <c r="CW22" s="115">
        <f t="shared" si="9"/>
        <v>0</v>
      </c>
      <c r="CX22" s="115">
        <f t="shared" si="9"/>
        <v>0</v>
      </c>
      <c r="CY22" s="115">
        <f t="shared" si="9"/>
        <v>0</v>
      </c>
      <c r="CZ22" s="115">
        <f t="shared" si="9"/>
        <v>0</v>
      </c>
      <c r="DA22" s="115">
        <f t="shared" si="9"/>
        <v>0</v>
      </c>
      <c r="DB22" s="115">
        <f t="shared" si="9"/>
        <v>0</v>
      </c>
      <c r="DC22" s="115">
        <f t="shared" si="9"/>
        <v>0</v>
      </c>
      <c r="DD22" s="115">
        <f t="shared" si="9"/>
        <v>0</v>
      </c>
      <c r="DE22" s="115">
        <f t="shared" si="9"/>
        <v>0</v>
      </c>
      <c r="DF22" s="115">
        <f t="shared" si="9"/>
        <v>0</v>
      </c>
      <c r="DG22" s="115">
        <f t="shared" si="9"/>
        <v>1249.2870087496813</v>
      </c>
      <c r="DH22" s="115">
        <f t="shared" si="9"/>
        <v>-822.0006667233024</v>
      </c>
      <c r="DI22" s="115">
        <f t="shared" si="9"/>
        <v>4.2717071361645744E-13</v>
      </c>
      <c r="DJ22" s="115">
        <f t="shared" si="9"/>
        <v>4.2252755368584372E-13</v>
      </c>
    </row>
    <row r="23" spans="1:114" ht="14.4" x14ac:dyDescent="0.25">
      <c r="A23" s="116"/>
      <c r="B23" s="7"/>
      <c r="C23" s="8"/>
      <c r="D23" s="117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  <c r="BE23" s="69"/>
      <c r="BF23" s="69"/>
      <c r="BG23" s="69"/>
      <c r="BH23" s="69"/>
      <c r="BI23" s="69"/>
      <c r="BJ23" s="69"/>
      <c r="BK23" s="69"/>
      <c r="BL23" s="69"/>
      <c r="BM23" s="69"/>
      <c r="BN23" s="69"/>
      <c r="BO23" s="69"/>
      <c r="BP23" s="69"/>
      <c r="BQ23" s="69"/>
      <c r="BR23" s="69"/>
      <c r="BS23" s="69"/>
      <c r="BT23" s="69"/>
      <c r="BU23" s="69"/>
      <c r="BV23" s="69"/>
      <c r="BW23" s="69"/>
      <c r="BX23" s="69"/>
      <c r="BY23" s="69"/>
      <c r="BZ23" s="69"/>
      <c r="CA23" s="69"/>
      <c r="CB23" s="69"/>
      <c r="CC23" s="69"/>
      <c r="CD23" s="69"/>
      <c r="CE23" s="69"/>
      <c r="CF23" s="69"/>
      <c r="CG23" s="69"/>
      <c r="CH23" s="69"/>
      <c r="CI23" s="69"/>
      <c r="CJ23" s="69"/>
      <c r="CK23" s="69"/>
      <c r="CL23" s="69"/>
      <c r="CM23" s="69"/>
      <c r="CN23" s="69"/>
      <c r="CO23" s="69"/>
      <c r="CP23" s="69"/>
      <c r="CQ23" s="69"/>
      <c r="CR23" s="69"/>
      <c r="CS23" s="69"/>
      <c r="CT23" s="69"/>
      <c r="CU23" s="69"/>
      <c r="CV23" s="69"/>
      <c r="CW23" s="69"/>
      <c r="CX23" s="69"/>
      <c r="CY23" s="69"/>
      <c r="CZ23" s="69"/>
      <c r="DA23" s="69"/>
      <c r="DB23" s="69"/>
      <c r="DC23" s="69"/>
      <c r="DD23" s="69"/>
      <c r="DE23" s="69"/>
      <c r="DF23" s="69"/>
      <c r="DG23" s="69"/>
      <c r="DH23" s="69"/>
      <c r="DI23" s="69"/>
      <c r="DJ23" s="69"/>
    </row>
    <row r="24" spans="1:114" ht="14.4" x14ac:dyDescent="0.25">
      <c r="A24" s="109"/>
      <c r="B24" s="19"/>
      <c r="C24" s="20"/>
      <c r="D24" s="110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8"/>
      <c r="CS24" s="38"/>
      <c r="CT24" s="38"/>
      <c r="CU24" s="38"/>
      <c r="CV24" s="38"/>
      <c r="CW24" s="38"/>
      <c r="CX24" s="38"/>
      <c r="CY24" s="38"/>
      <c r="CZ24" s="38"/>
      <c r="DA24" s="38"/>
      <c r="DB24" s="38"/>
      <c r="DC24" s="38"/>
      <c r="DD24" s="38"/>
      <c r="DE24" s="38"/>
      <c r="DF24" s="38"/>
      <c r="DG24" s="38"/>
      <c r="DH24" s="38"/>
      <c r="DI24" s="38"/>
      <c r="DJ24" s="38"/>
    </row>
    <row r="25" spans="1:114" ht="14.4" x14ac:dyDescent="0.25">
      <c r="A25" s="109" t="s">
        <v>61</v>
      </c>
      <c r="B25" s="19"/>
      <c r="C25" s="20"/>
      <c r="D25" s="110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  <c r="CV25" s="38"/>
      <c r="CW25" s="38"/>
      <c r="CX25" s="38"/>
      <c r="CY25" s="38"/>
      <c r="CZ25" s="38"/>
      <c r="DA25" s="38"/>
      <c r="DB25" s="38"/>
      <c r="DC25" s="38"/>
      <c r="DD25" s="38"/>
      <c r="DE25" s="38"/>
      <c r="DF25" s="38"/>
      <c r="DG25" s="38"/>
      <c r="DH25" s="38"/>
      <c r="DI25" s="38"/>
      <c r="DJ25" s="38"/>
    </row>
    <row r="26" spans="1:114" ht="14.4" x14ac:dyDescent="0.25">
      <c r="A26" s="109"/>
      <c r="B26" s="19"/>
      <c r="C26" s="20"/>
      <c r="D26" s="110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8"/>
      <c r="CS26" s="38"/>
      <c r="CT26" s="38"/>
      <c r="CU26" s="38"/>
      <c r="CV26" s="38"/>
      <c r="CW26" s="38"/>
      <c r="CX26" s="38"/>
      <c r="CY26" s="38"/>
      <c r="CZ26" s="38"/>
      <c r="DA26" s="38"/>
      <c r="DB26" s="38"/>
      <c r="DC26" s="38"/>
      <c r="DD26" s="38"/>
      <c r="DE26" s="38"/>
      <c r="DF26" s="38"/>
      <c r="DG26" s="38"/>
      <c r="DH26" s="38"/>
      <c r="DI26" s="38"/>
      <c r="DJ26" s="38"/>
    </row>
    <row r="27" spans="1:114" s="278" customFormat="1" ht="14.4" x14ac:dyDescent="0.25">
      <c r="A27" s="287"/>
      <c r="B27" s="287"/>
      <c r="C27" s="288"/>
      <c r="D27" s="480"/>
      <c r="E27" s="481" t="str">
        <f xml:space="preserve"> NCA!E$97</f>
        <v>Non Current Asset balance</v>
      </c>
      <c r="F27" s="481">
        <f xml:space="preserve"> NCA!F$97</f>
        <v>0</v>
      </c>
      <c r="G27" s="481" t="str">
        <f xml:space="preserve"> NCA!G$97</f>
        <v>$000s</v>
      </c>
      <c r="H27" s="481">
        <f xml:space="preserve"> NCA!H$97</f>
        <v>0</v>
      </c>
      <c r="I27" s="481">
        <f xml:space="preserve"> NCA!I$97</f>
        <v>0</v>
      </c>
      <c r="J27" s="481">
        <f xml:space="preserve"> NCA!J$97</f>
        <v>0</v>
      </c>
      <c r="K27" s="481">
        <f xml:space="preserve"> NCA!K$97</f>
        <v>155000</v>
      </c>
      <c r="L27" s="481">
        <f xml:space="preserve"> NCA!L$97</f>
        <v>153450</v>
      </c>
      <c r="M27" s="481">
        <f xml:space="preserve"> NCA!M$97</f>
        <v>151900</v>
      </c>
      <c r="N27" s="481">
        <f xml:space="preserve"> NCA!N$97</f>
        <v>150350</v>
      </c>
      <c r="O27" s="481">
        <f xml:space="preserve"> NCA!O$97</f>
        <v>148800</v>
      </c>
      <c r="P27" s="481">
        <f xml:space="preserve"> NCA!P$97</f>
        <v>147250</v>
      </c>
      <c r="Q27" s="481">
        <f xml:space="preserve"> NCA!Q$97</f>
        <v>145700</v>
      </c>
      <c r="R27" s="481">
        <f xml:space="preserve"> NCA!R$97</f>
        <v>144150</v>
      </c>
      <c r="S27" s="481">
        <f xml:space="preserve"> NCA!S$97</f>
        <v>142600</v>
      </c>
      <c r="T27" s="481">
        <f xml:space="preserve"> NCA!T$97</f>
        <v>141050</v>
      </c>
      <c r="U27" s="481">
        <f xml:space="preserve"> NCA!U$97</f>
        <v>139500</v>
      </c>
      <c r="V27" s="481">
        <f xml:space="preserve"> NCA!V$97</f>
        <v>137950</v>
      </c>
      <c r="W27" s="481">
        <f xml:space="preserve"> NCA!W$97</f>
        <v>136400</v>
      </c>
      <c r="X27" s="481">
        <f xml:space="preserve"> NCA!X$97</f>
        <v>134850</v>
      </c>
      <c r="Y27" s="481">
        <f xml:space="preserve"> NCA!Y$97</f>
        <v>136300</v>
      </c>
      <c r="Z27" s="481">
        <f xml:space="preserve"> NCA!Z$97</f>
        <v>134642.85714285713</v>
      </c>
      <c r="AA27" s="481">
        <f xml:space="preserve"> NCA!AA$97</f>
        <v>132985.71428571426</v>
      </c>
      <c r="AB27" s="481">
        <f xml:space="preserve"> NCA!AB$97</f>
        <v>131328.57142857139</v>
      </c>
      <c r="AC27" s="481">
        <f xml:space="preserve"> NCA!AC$97</f>
        <v>131671.42857142852</v>
      </c>
      <c r="AD27" s="481">
        <f xml:space="preserve"> NCA!AD$97</f>
        <v>129942.85714285709</v>
      </c>
      <c r="AE27" s="481">
        <f xml:space="preserve"> NCA!AE$97</f>
        <v>128214.28571428565</v>
      </c>
      <c r="AF27" s="481">
        <f xml:space="preserve"> NCA!AF$97</f>
        <v>126485.71428571422</v>
      </c>
      <c r="AG27" s="481">
        <f xml:space="preserve"> NCA!AG$97</f>
        <v>140757.14285714278</v>
      </c>
      <c r="AH27" s="481">
        <f xml:space="preserve"> NCA!AH$97</f>
        <v>138795.48872180443</v>
      </c>
      <c r="AI27" s="481">
        <f xml:space="preserve"> NCA!AI$97</f>
        <v>136833.83458646608</v>
      </c>
      <c r="AJ27" s="481">
        <f xml:space="preserve"> NCA!AJ$97</f>
        <v>134872.18045112773</v>
      </c>
      <c r="AK27" s="481">
        <f xml:space="preserve"> NCA!AK$97</f>
        <v>134410.52631578938</v>
      </c>
      <c r="AL27" s="481">
        <f xml:space="preserve"> NCA!AL$97</f>
        <v>132395.30075187961</v>
      </c>
      <c r="AM27" s="481">
        <f xml:space="preserve"> NCA!AM$97</f>
        <v>130380.07518796984</v>
      </c>
      <c r="AN27" s="481">
        <f xml:space="preserve"> NCA!AN$97</f>
        <v>128364.84962406007</v>
      </c>
      <c r="AO27" s="481">
        <f xml:space="preserve"> NCA!AO$97</f>
        <v>126849.62406015029</v>
      </c>
      <c r="AP27" s="481">
        <f xml:space="preserve"> NCA!AP$97</f>
        <v>124816.54135338338</v>
      </c>
      <c r="AQ27" s="481">
        <f xml:space="preserve"> NCA!AQ$97</f>
        <v>122783.45864661646</v>
      </c>
      <c r="AR27" s="481">
        <f xml:space="preserve"> NCA!AR$97</f>
        <v>120750.37593984955</v>
      </c>
      <c r="AS27" s="481">
        <f xml:space="preserve"> NCA!AS$97</f>
        <v>119217.29323308263</v>
      </c>
      <c r="AT27" s="481">
        <f xml:space="preserve"> NCA!AT$97</f>
        <v>117166.35338345857</v>
      </c>
      <c r="AU27" s="481">
        <f xml:space="preserve"> NCA!AU$97</f>
        <v>115115.41353383451</v>
      </c>
      <c r="AV27" s="481">
        <f xml:space="preserve"> NCA!AV$97</f>
        <v>113064.47368421045</v>
      </c>
      <c r="AW27" s="481">
        <f xml:space="preserve"> NCA!AW$97</f>
        <v>113013.53383458639</v>
      </c>
      <c r="AX27" s="481">
        <f xml:space="preserve"> NCA!AX$97</f>
        <v>110891.16541353376</v>
      </c>
      <c r="AY27" s="481">
        <f xml:space="preserve"> NCA!AY$97</f>
        <v>108768.79699248113</v>
      </c>
      <c r="AZ27" s="481">
        <f xml:space="preserve"> NCA!AZ$97</f>
        <v>106646.42857142851</v>
      </c>
      <c r="BA27" s="481">
        <f xml:space="preserve"> NCA!BA$97</f>
        <v>104524.06015037588</v>
      </c>
      <c r="BB27" s="481">
        <f xml:space="preserve"> NCA!BB$97</f>
        <v>102508.83458646611</v>
      </c>
      <c r="BC27" s="481">
        <f xml:space="preserve"> NCA!BC$97</f>
        <v>100493.60902255634</v>
      </c>
      <c r="BD27" s="481">
        <f xml:space="preserve"> NCA!BD$97</f>
        <v>98478.383458646567</v>
      </c>
      <c r="BE27" s="481">
        <f xml:space="preserve"> NCA!BE$97</f>
        <v>96463.157894736796</v>
      </c>
      <c r="BF27" s="481">
        <f xml:space="preserve"> NCA!BF$97</f>
        <v>94519.36090225559</v>
      </c>
      <c r="BG27" s="481">
        <f xml:space="preserve"> NCA!BG$97</f>
        <v>92575.563909774384</v>
      </c>
      <c r="BH27" s="481">
        <f xml:space="preserve"> NCA!BH$97</f>
        <v>90631.766917293178</v>
      </c>
      <c r="BI27" s="481">
        <f xml:space="preserve"> NCA!BI$97</f>
        <v>88687.969924811972</v>
      </c>
      <c r="BJ27" s="481">
        <f xml:space="preserve"> NCA!BJ$97</f>
        <v>86779.887218045056</v>
      </c>
      <c r="BK27" s="481">
        <f xml:space="preserve"> NCA!BK$97</f>
        <v>84871.80451127814</v>
      </c>
      <c r="BL27" s="481">
        <f xml:space="preserve"> NCA!BL$97</f>
        <v>82963.721804511224</v>
      </c>
      <c r="BM27" s="481">
        <f xml:space="preserve"> NCA!BM$97</f>
        <v>81055.639097744308</v>
      </c>
      <c r="BN27" s="481">
        <f xml:space="preserve"> NCA!BN$97</f>
        <v>79201.127819548812</v>
      </c>
      <c r="BO27" s="481">
        <f xml:space="preserve"> NCA!BO$97</f>
        <v>77346.616541353316</v>
      </c>
      <c r="BP27" s="481">
        <f xml:space="preserve"> NCA!BP$97</f>
        <v>75492.10526315782</v>
      </c>
      <c r="BQ27" s="481">
        <f xml:space="preserve"> NCA!BQ$97</f>
        <v>73637.593984962325</v>
      </c>
      <c r="BR27" s="481">
        <f xml:space="preserve"> NCA!BR$97</f>
        <v>71800.939849623974</v>
      </c>
      <c r="BS27" s="481">
        <f xml:space="preserve"> NCA!BS$97</f>
        <v>69964.285714285623</v>
      </c>
      <c r="BT27" s="481">
        <f xml:space="preserve"> NCA!BT$97</f>
        <v>68127.631578947272</v>
      </c>
      <c r="BU27" s="481">
        <f xml:space="preserve"> NCA!BU$97</f>
        <v>66290.977443608921</v>
      </c>
      <c r="BV27" s="481">
        <f xml:space="preserve"> NCA!BV$97</f>
        <v>64472.180451127715</v>
      </c>
      <c r="BW27" s="481">
        <f xml:space="preserve"> NCA!BW$97</f>
        <v>62653.383458646509</v>
      </c>
      <c r="BX27" s="481">
        <f xml:space="preserve"> NCA!BX$97</f>
        <v>60834.586466165303</v>
      </c>
      <c r="BY27" s="481">
        <f xml:space="preserve"> NCA!BY$97</f>
        <v>59015.789473684097</v>
      </c>
      <c r="BZ27" s="481">
        <f xml:space="preserve"> NCA!BZ$97</f>
        <v>57268.421052631464</v>
      </c>
      <c r="CA27" s="481">
        <f xml:space="preserve"> NCA!CA$97</f>
        <v>55521.05263157883</v>
      </c>
      <c r="CB27" s="481">
        <f xml:space="preserve"> NCA!CB$97</f>
        <v>53773.684210526197</v>
      </c>
      <c r="CC27" s="481">
        <f xml:space="preserve"> NCA!CC$97</f>
        <v>52026.315789473563</v>
      </c>
      <c r="CD27" s="481">
        <f xml:space="preserve"> NCA!CD$97</f>
        <v>50278.94736842093</v>
      </c>
      <c r="CE27" s="481">
        <f xml:space="preserve"> NCA!CE$97</f>
        <v>48531.578947368296</v>
      </c>
      <c r="CF27" s="481">
        <f xml:space="preserve"> NCA!CF$97</f>
        <v>46784.210526315663</v>
      </c>
      <c r="CG27" s="481">
        <f xml:space="preserve"> NCA!CG$97</f>
        <v>45036.842105263029</v>
      </c>
      <c r="CH27" s="481">
        <f xml:space="preserve"> NCA!CH$97</f>
        <v>43289.473684210396</v>
      </c>
      <c r="CI27" s="481">
        <f xml:space="preserve"> NCA!CI$97</f>
        <v>41542.105263157762</v>
      </c>
      <c r="CJ27" s="481">
        <f xml:space="preserve"> NCA!CJ$97</f>
        <v>39794.736842105129</v>
      </c>
      <c r="CK27" s="481">
        <f xml:space="preserve"> NCA!CK$97</f>
        <v>38047.368421052495</v>
      </c>
      <c r="CL27" s="481">
        <f xml:space="preserve"> NCA!CL$97</f>
        <v>36299.999999999862</v>
      </c>
      <c r="CM27" s="481">
        <f xml:space="preserve"> NCA!CM$97</f>
        <v>34552.631578947228</v>
      </c>
      <c r="CN27" s="481">
        <f xml:space="preserve"> NCA!CN$97</f>
        <v>32805.263157894595</v>
      </c>
      <c r="CO27" s="481">
        <f xml:space="preserve"> NCA!CO$97</f>
        <v>31057.894736841961</v>
      </c>
      <c r="CP27" s="481">
        <f xml:space="preserve"> NCA!CP$97</f>
        <v>29310.526315789328</v>
      </c>
      <c r="CQ27" s="481">
        <f xml:space="preserve"> NCA!CQ$97</f>
        <v>27563.157894736694</v>
      </c>
      <c r="CR27" s="481">
        <f xml:space="preserve"> NCA!CR$97</f>
        <v>25815.789473684061</v>
      </c>
      <c r="CS27" s="481">
        <f xml:space="preserve"> NCA!CS$97</f>
        <v>24068.421052631427</v>
      </c>
      <c r="CT27" s="481">
        <f xml:space="preserve"> NCA!CT$97</f>
        <v>22321.052631578794</v>
      </c>
      <c r="CU27" s="481">
        <f xml:space="preserve"> NCA!CU$97</f>
        <v>20573.68421052616</v>
      </c>
      <c r="CV27" s="481">
        <f xml:space="preserve"> NCA!CV$97</f>
        <v>18826.315789473527</v>
      </c>
      <c r="CW27" s="481">
        <f xml:space="preserve"> NCA!CW$97</f>
        <v>17078.947368420893</v>
      </c>
      <c r="CX27" s="481">
        <f xml:space="preserve"> NCA!CX$97</f>
        <v>15331.578947368262</v>
      </c>
      <c r="CY27" s="481">
        <f xml:space="preserve"> NCA!CY$97</f>
        <v>13584.21052631563</v>
      </c>
      <c r="CZ27" s="481">
        <f xml:space="preserve"> NCA!CZ$97</f>
        <v>11836.842105262998</v>
      </c>
      <c r="DA27" s="481">
        <f xml:space="preserve"> NCA!DA$97</f>
        <v>10089.473684210367</v>
      </c>
      <c r="DB27" s="481">
        <f xml:space="preserve"> NCA!DB$97</f>
        <v>8342.105263157735</v>
      </c>
      <c r="DC27" s="481">
        <f xml:space="preserve"> NCA!DC$97</f>
        <v>6594.7368421051033</v>
      </c>
      <c r="DD27" s="481">
        <f xml:space="preserve"> NCA!DD$97</f>
        <v>4847.3684210524716</v>
      </c>
      <c r="DE27" s="481">
        <f xml:space="preserve"> NCA!DE$97</f>
        <v>3099.9999999998399</v>
      </c>
      <c r="DF27" s="481">
        <f xml:space="preserve"> NCA!DF$97</f>
        <v>1549.9999999998399</v>
      </c>
      <c r="DG27" s="481">
        <f xml:space="preserve"> NCA!DG$97</f>
        <v>-1.6007106751203537E-10</v>
      </c>
      <c r="DH27" s="481">
        <f xml:space="preserve"> NCA!DH$97</f>
        <v>-1.6007106751203537E-10</v>
      </c>
      <c r="DI27" s="481">
        <f xml:space="preserve"> NCA!DI$97</f>
        <v>-1.6007106751203537E-10</v>
      </c>
      <c r="DJ27" s="481">
        <f xml:space="preserve"> NCA!DJ$97</f>
        <v>-1.6007106751203537E-10</v>
      </c>
    </row>
    <row r="28" spans="1:114" s="278" customFormat="1" ht="14.4" x14ac:dyDescent="0.25">
      <c r="A28" s="287"/>
      <c r="B28" s="287"/>
      <c r="C28" s="288"/>
      <c r="D28" s="480"/>
      <c r="E28" s="481" t="str">
        <f xml:space="preserve"> OpRev!E$130</f>
        <v>account receivable balance</v>
      </c>
      <c r="F28" s="481">
        <f xml:space="preserve"> OpRev!F$130</f>
        <v>0</v>
      </c>
      <c r="G28" s="481" t="str">
        <f xml:space="preserve"> OpRev!G$130</f>
        <v>$000s</v>
      </c>
      <c r="H28" s="481">
        <f xml:space="preserve"> OpRev!H$130</f>
        <v>0</v>
      </c>
      <c r="I28" s="481">
        <f xml:space="preserve"> OpRev!I$130</f>
        <v>0</v>
      </c>
      <c r="J28" s="481">
        <f xml:space="preserve"> OpRev!J$130</f>
        <v>0</v>
      </c>
      <c r="K28" s="481">
        <f xml:space="preserve"> OpRev!K$130</f>
        <v>0</v>
      </c>
      <c r="L28" s="481">
        <f xml:space="preserve"> OpRev!L$130</f>
        <v>5838.5381843478244</v>
      </c>
      <c r="M28" s="481">
        <f xml:space="preserve"> OpRev!M$130</f>
        <v>5573.6142335999975</v>
      </c>
      <c r="N28" s="481">
        <f xml:space="preserve"> OpRev!N$130</f>
        <v>6241.5617316864009</v>
      </c>
      <c r="O28" s="481">
        <f xml:space="preserve"> OpRev!O$130</f>
        <v>6057.6767123771097</v>
      </c>
      <c r="P28" s="481">
        <f xml:space="preserve"> OpRev!P$130</f>
        <v>6456.3467350314277</v>
      </c>
      <c r="Q28" s="481">
        <f xml:space="preserve"> OpRev!Q$130</f>
        <v>5833.8504235994697</v>
      </c>
      <c r="R28" s="481">
        <f xml:space="preserve"> OpRev!R$130</f>
        <v>6349.3276963615499</v>
      </c>
      <c r="S28" s="481">
        <f xml:space="preserve"> OpRev!S$130</f>
        <v>6405.5845527158017</v>
      </c>
      <c r="T28" s="481">
        <f xml:space="preserve"> OpRev!T$130</f>
        <v>6605.2576101450541</v>
      </c>
      <c r="U28" s="481">
        <f xml:space="preserve"> OpRev!U$130</f>
        <v>6449.2354028055888</v>
      </c>
      <c r="V28" s="481">
        <f xml:space="preserve"> OpRev!V$130</f>
        <v>7095.4555962766499</v>
      </c>
      <c r="W28" s="481">
        <f xml:space="preserve"> OpRev!W$130</f>
        <v>6981.978644930663</v>
      </c>
      <c r="X28" s="481">
        <f xml:space="preserve"> OpRev!X$130</f>
        <v>7420.6891384878618</v>
      </c>
      <c r="Y28" s="481">
        <f xml:space="preserve"> OpRev!Y$130</f>
        <v>7034.3781671507386</v>
      </c>
      <c r="Z28" s="481">
        <f xml:space="preserve"> OpRev!Z$130</f>
        <v>7729.3873295240337</v>
      </c>
      <c r="AA28" s="481">
        <f xml:space="preserve"> OpRev!AA$130</f>
        <v>7290.5822016315142</v>
      </c>
      <c r="AB28" s="481">
        <f xml:space="preserve"> OpRev!AB$130</f>
        <v>7732.43287616202</v>
      </c>
      <c r="AC28" s="481">
        <f xml:space="preserve"> OpRev!AC$130</f>
        <v>7356.2846114507847</v>
      </c>
      <c r="AD28" s="481">
        <f xml:space="preserve"> OpRev!AD$130</f>
        <v>8239.3809279895577</v>
      </c>
      <c r="AE28" s="481">
        <f xml:space="preserve"> OpRev!AE$130</f>
        <v>7754.7000531015801</v>
      </c>
      <c r="AF28" s="481">
        <f xml:space="preserve"> OpRev!AF$130</f>
        <v>8222.2752567151474</v>
      </c>
      <c r="AG28" s="481">
        <f xml:space="preserve"> OpRev!AG$130</f>
        <v>7824.5850728192599</v>
      </c>
      <c r="AH28" s="481">
        <f xml:space="preserve"> OpRev!AH$130</f>
        <v>8479.7137914561608</v>
      </c>
      <c r="AI28" s="481">
        <f xml:space="preserve"> OpRev!AI$130</f>
        <v>8069.571971604717</v>
      </c>
      <c r="AJ28" s="481">
        <f xml:space="preserve"> OpRev!AJ$130</f>
        <v>8560.7479939062541</v>
      </c>
      <c r="AK28" s="481">
        <f xml:space="preserve"> OpRev!AK$130</f>
        <v>8146.9561477110037</v>
      </c>
      <c r="AL28" s="481">
        <f xml:space="preserve"> OpRev!AL$130</f>
        <v>8926.8816736634108</v>
      </c>
      <c r="AM28" s="481">
        <f xml:space="preserve"> OpRev!AM$130</f>
        <v>8402.0364494259338</v>
      </c>
      <c r="AN28" s="481">
        <f xml:space="preserve"> OpRev!AN$130</f>
        <v>9037.4477885224696</v>
      </c>
      <c r="AO28" s="481">
        <f xml:space="preserve"> OpRev!AO$130</f>
        <v>8599.4526524784524</v>
      </c>
      <c r="AP28" s="481">
        <f xml:space="preserve"> OpRev!AP$130</f>
        <v>9423.9693888289257</v>
      </c>
      <c r="AQ28" s="481">
        <f xml:space="preserve"> OpRev!AQ$130</f>
        <v>8868.70057003275</v>
      </c>
      <c r="AR28" s="481">
        <f xml:space="preserve"> OpRev!AR$130</f>
        <v>9404.404408902119</v>
      </c>
      <c r="AS28" s="481">
        <f xml:space="preserve"> OpRev!AS$130</f>
        <v>8948.6249139742067</v>
      </c>
      <c r="AT28" s="481">
        <f xml:space="preserve"> OpRev!AT$130</f>
        <v>9806.6203361326261</v>
      </c>
      <c r="AU28" s="481">
        <f xml:space="preserve"> OpRev!AU$130</f>
        <v>9228.8053766653611</v>
      </c>
      <c r="AV28" s="481">
        <f xml:space="preserve"> OpRev!AV$130</f>
        <v>9786.260939565218</v>
      </c>
      <c r="AW28" s="481">
        <f xml:space="preserve"> OpRev!AW$130</f>
        <v>9311.9749694674683</v>
      </c>
      <c r="AX28" s="481">
        <f xml:space="preserve"> OpRev!AX$130</f>
        <v>10262.041917522416</v>
      </c>
      <c r="AY28" s="481">
        <f xml:space="preserve"> OpRev!AY$130</f>
        <v>9764.8922118271003</v>
      </c>
      <c r="AZ28" s="481">
        <f xml:space="preserve"> OpRev!AZ$130</f>
        <v>10354.522993107392</v>
      </c>
      <c r="BA28" s="481">
        <f xml:space="preserve"> OpRev!BA$130</f>
        <v>9852.8929958795561</v>
      </c>
      <c r="BB28" s="481">
        <f xml:space="preserve"> OpRev!BB$130</f>
        <v>10797.374436497048</v>
      </c>
      <c r="BC28" s="481">
        <f xml:space="preserve"> OpRev!BC$130</f>
        <v>10161.385992845055</v>
      </c>
      <c r="BD28" s="481">
        <f xml:space="preserve"> OpRev!BD$130</f>
        <v>10774.958148264755</v>
      </c>
      <c r="BE28" s="481">
        <f xml:space="preserve"> OpRev!BE$130</f>
        <v>10252.959961613182</v>
      </c>
      <c r="BF28" s="481">
        <f xml:space="preserve"> OpRev!BF$130</f>
        <v>11194.11790455439</v>
      </c>
      <c r="BG28" s="481">
        <f xml:space="preserve"> OpRev!BG$130</f>
        <v>10532.351574536398</v>
      </c>
      <c r="BH28" s="481">
        <f xml:space="preserve"> OpRev!BH$130</f>
        <v>10792.816903442072</v>
      </c>
      <c r="BI28" s="481">
        <f xml:space="preserve"> OpRev!BI$130</f>
        <v>11009.110318328108</v>
      </c>
      <c r="BJ28" s="481">
        <f xml:space="preserve"> OpRev!BJ$130</f>
        <v>11211.048358537562</v>
      </c>
      <c r="BK28" s="481">
        <f xml:space="preserve"> OpRev!BK$130</f>
        <v>11310.486674967491</v>
      </c>
      <c r="BL28" s="481">
        <f xml:space="preserve"> OpRev!BL$130</f>
        <v>11187.773247271471</v>
      </c>
      <c r="BM28" s="481">
        <f xml:space="preserve"> OpRev!BM$130</f>
        <v>11412.416289122011</v>
      </c>
      <c r="BN28" s="481">
        <f xml:space="preserve"> OpRev!BN$130</f>
        <v>11538.061198217911</v>
      </c>
      <c r="BO28" s="481">
        <f xml:space="preserve"> OpRev!BO$130</f>
        <v>11769.737789022736</v>
      </c>
      <c r="BP28" s="481">
        <f xml:space="preserve"> OpRev!BP$130</f>
        <v>11642.041704081414</v>
      </c>
      <c r="BQ28" s="481">
        <f xml:space="preserve"> OpRev!BQ$130</f>
        <v>11462.326363784261</v>
      </c>
      <c r="BR28" s="481">
        <f xml:space="preserve"> OpRev!BR$130</f>
        <v>12566.853804719154</v>
      </c>
      <c r="BS28" s="481">
        <f xml:space="preserve"> OpRev!BS$130</f>
        <v>11821.210542638044</v>
      </c>
      <c r="BT28" s="481">
        <f xml:space="preserve"> OpRev!BT$130</f>
        <v>12540.763923450657</v>
      </c>
      <c r="BU28" s="481">
        <f xml:space="preserve"> OpRev!BU$130</f>
        <v>11927.742778082618</v>
      </c>
      <c r="BV28" s="481">
        <f xml:space="preserve"> OpRev!BV$130</f>
        <v>13077.118462274506</v>
      </c>
      <c r="BW28" s="481">
        <f xml:space="preserve"> OpRev!BW$130</f>
        <v>12083.314342558122</v>
      </c>
      <c r="BX28" s="481">
        <f xml:space="preserve"> OpRev!BX$130</f>
        <v>11391.470053003257</v>
      </c>
      <c r="BY28" s="481">
        <f xml:space="preserve"> OpRev!BY$130</f>
        <v>12189.969949233018</v>
      </c>
      <c r="BZ28" s="481">
        <f xml:space="preserve"> OpRev!BZ$130</f>
        <v>11779.283375969389</v>
      </c>
      <c r="CA28" s="481">
        <f xml:space="preserve"> OpRev!CA$130</f>
        <v>12636.710247284944</v>
      </c>
      <c r="CB28" s="481">
        <f xml:space="preserve"> OpRev!CB$130</f>
        <v>12145.913801329552</v>
      </c>
      <c r="CC28" s="481">
        <f xml:space="preserve"> OpRev!CC$130</f>
        <v>12990.626491312789</v>
      </c>
      <c r="CD28" s="481">
        <f xml:space="preserve"> OpRev!CD$130</f>
        <v>11780.463272329609</v>
      </c>
      <c r="CE28" s="481">
        <f xml:space="preserve"> OpRev!CE$130</f>
        <v>12588.107265706865</v>
      </c>
      <c r="CF28" s="481">
        <f xml:space="preserve"> OpRev!CF$130</f>
        <v>12469.073431635057</v>
      </c>
      <c r="CG28" s="481">
        <f xml:space="preserve"> OpRev!CG$130</f>
        <v>12934.811484245671</v>
      </c>
      <c r="CH28" s="481">
        <f xml:space="preserve"> OpRev!CH$130</f>
        <v>12846.629625263224</v>
      </c>
      <c r="CI28" s="481">
        <f xml:space="preserve"> OpRev!CI$130</f>
        <v>13606.845545163829</v>
      </c>
      <c r="CJ28" s="481">
        <f xml:space="preserve"> OpRev!CJ$130</f>
        <v>13325.037858926051</v>
      </c>
      <c r="CK28" s="481">
        <f xml:space="preserve"> OpRev!CK$130</f>
        <v>14282.110400966754</v>
      </c>
      <c r="CL28" s="481">
        <f xml:space="preserve"> OpRev!CL$130</f>
        <v>13805.804356174231</v>
      </c>
      <c r="CM28" s="481">
        <f xml:space="preserve"> OpRev!CM$130</f>
        <v>14640.249087455217</v>
      </c>
      <c r="CN28" s="481">
        <f xml:space="preserve"> OpRev!CN$130</f>
        <v>13777.142305826077</v>
      </c>
      <c r="CO28" s="481">
        <f xml:space="preserve"> OpRev!CO$130</f>
        <v>14772.186375698773</v>
      </c>
      <c r="CP28" s="481">
        <f xml:space="preserve"> OpRev!CP$130</f>
        <v>14366.375374310366</v>
      </c>
      <c r="CQ28" s="481">
        <f xml:space="preserve"> OpRev!CQ$130</f>
        <v>15567.511705306475</v>
      </c>
      <c r="CR28" s="481">
        <f xml:space="preserve"> OpRev!CR$130</f>
        <v>14654.008254349523</v>
      </c>
      <c r="CS28" s="481">
        <f xml:space="preserve"> OpRev!CS$130</f>
        <v>15707.805443946345</v>
      </c>
      <c r="CT28" s="481">
        <f xml:space="preserve"> OpRev!CT$130</f>
        <v>15112.823642462638</v>
      </c>
      <c r="CU28" s="481">
        <f xml:space="preserve"> OpRev!CU$130</f>
        <v>16199.615106263853</v>
      </c>
      <c r="CV28" s="481">
        <f xml:space="preserve"> OpRev!CV$130</f>
        <v>15249.019752049222</v>
      </c>
      <c r="CW28" s="481">
        <f xml:space="preserve"> OpRev!CW$130</f>
        <v>16345.605333270403</v>
      </c>
      <c r="CX28" s="481">
        <f xml:space="preserve"> OpRev!CX$130</f>
        <v>15901.203383489075</v>
      </c>
      <c r="CY28" s="481">
        <f xml:space="preserve"> OpRev!CY$130</f>
        <v>16857.384440034744</v>
      </c>
      <c r="CZ28" s="481">
        <f xml:space="preserve"> OpRev!CZ$130</f>
        <v>15868.191102551631</v>
      </c>
      <c r="DA28" s="481">
        <f xml:space="preserve"> OpRev!DA$130</f>
        <v>17255.799946030209</v>
      </c>
      <c r="DB28" s="481">
        <f xml:space="preserve"> OpRev!DB$130</f>
        <v>16784.384638201809</v>
      </c>
      <c r="DC28" s="481">
        <f xml:space="preserve"> OpRev!DC$130</f>
        <v>17796.077146098658</v>
      </c>
      <c r="DD28" s="481">
        <f xml:space="preserve"> OpRev!DD$130</f>
        <v>16749.538796181208</v>
      </c>
      <c r="DE28" s="481">
        <f xml:space="preserve"> OpRev!DE$130</f>
        <v>17956.454619596814</v>
      </c>
      <c r="DF28" s="481">
        <f xml:space="preserve"> OpRev!DF$130</f>
        <v>17465.897959895199</v>
      </c>
      <c r="DG28" s="481">
        <f xml:space="preserve"> OpRev!DG$130</f>
        <v>18518.669240499628</v>
      </c>
      <c r="DH28" s="481">
        <f xml:space="preserve"> OpRev!DH$130</f>
        <v>0</v>
      </c>
      <c r="DI28" s="481">
        <f xml:space="preserve"> OpRev!DI$130</f>
        <v>0</v>
      </c>
      <c r="DJ28" s="481">
        <f xml:space="preserve"> OpRev!DJ$130</f>
        <v>0</v>
      </c>
    </row>
    <row r="29" spans="1:114" ht="14.4" x14ac:dyDescent="0.25">
      <c r="A29" s="19"/>
      <c r="B29" s="19"/>
      <c r="C29" s="20"/>
      <c r="D29" s="21"/>
      <c r="E29" s="368" t="str">
        <f xml:space="preserve"> Equity!E$26</f>
        <v>Retained cash balance</v>
      </c>
      <c r="F29" s="368">
        <f xml:space="preserve"> Equity!F$26</f>
        <v>0</v>
      </c>
      <c r="G29" s="368" t="str">
        <f xml:space="preserve"> Equity!G$26</f>
        <v>$000s</v>
      </c>
      <c r="H29" s="368">
        <f xml:space="preserve"> Equity!H$26</f>
        <v>0</v>
      </c>
      <c r="I29" s="368">
        <f xml:space="preserve"> Equity!I$26</f>
        <v>0</v>
      </c>
      <c r="J29" s="368">
        <f xml:space="preserve"> Equity!J$26</f>
        <v>0</v>
      </c>
      <c r="K29" s="368">
        <f xml:space="preserve"> Equity!K$26</f>
        <v>0</v>
      </c>
      <c r="L29" s="368">
        <f xml:space="preserve"> Equity!L$26</f>
        <v>1385.7401622260895</v>
      </c>
      <c r="M29" s="368">
        <f xml:space="preserve"> Equity!M$26</f>
        <v>2337.0850925729228</v>
      </c>
      <c r="N29" s="368">
        <f xml:space="preserve"> Equity!N$26</f>
        <v>3445.8236269238969</v>
      </c>
      <c r="O29" s="368">
        <f xml:space="preserve"> Equity!O$26</f>
        <v>4734.0907966170553</v>
      </c>
      <c r="P29" s="368">
        <f xml:space="preserve"> Equity!P$26</f>
        <v>6114.0384191278499</v>
      </c>
      <c r="Q29" s="368">
        <f xml:space="preserve"> Equity!Q$26</f>
        <v>7393.3660403053727</v>
      </c>
      <c r="R29" s="368">
        <f xml:space="preserve"> Equity!R$26</f>
        <v>8728.8944579992713</v>
      </c>
      <c r="S29" s="368">
        <f xml:space="preserve"> Equity!S$26</f>
        <v>10040.975653119414</v>
      </c>
      <c r="T29" s="368">
        <f xml:space="preserve"> Equity!T$26</f>
        <v>10871.993598850982</v>
      </c>
      <c r="U29" s="368">
        <f xml:space="preserve"> Equity!U$26</f>
        <v>11706.269563017991</v>
      </c>
      <c r="V29" s="368">
        <f xml:space="preserve"> Equity!V$26</f>
        <v>12176.840943428539</v>
      </c>
      <c r="W29" s="368">
        <f xml:space="preserve"> Equity!W$26</f>
        <v>12858.235159963497</v>
      </c>
      <c r="X29" s="368">
        <f xml:space="preserve"> Equity!X$26</f>
        <v>13159.562997595654</v>
      </c>
      <c r="Y29" s="368">
        <f xml:space="preserve"> Equity!Y$26</f>
        <v>10865.441005712855</v>
      </c>
      <c r="Z29" s="368">
        <f xml:space="preserve"> Equity!Z$26</f>
        <v>11158.826400907723</v>
      </c>
      <c r="AA29" s="368">
        <f xml:space="preserve"> Equity!AA$26</f>
        <v>11873.675832268073</v>
      </c>
      <c r="AB29" s="368">
        <f xml:space="preserve"> Equity!AB$26</f>
        <v>12045.942003726435</v>
      </c>
      <c r="AC29" s="368">
        <f xml:space="preserve"> Equity!AC$26</f>
        <v>10653.206262098432</v>
      </c>
      <c r="AD29" s="368">
        <f xml:space="preserve"> Equity!AD$26</f>
        <v>10621.007521528212</v>
      </c>
      <c r="AE29" s="368">
        <f xml:space="preserve"> Equity!AE$26</f>
        <v>11224.825281052543</v>
      </c>
      <c r="AF29" s="368">
        <f xml:space="preserve"> Equity!AF$26</f>
        <v>11259.15547254171</v>
      </c>
      <c r="AG29" s="368">
        <f xml:space="preserve"> Equity!AG$26</f>
        <v>10770.872428303865</v>
      </c>
      <c r="AH29" s="368">
        <f xml:space="preserve"> Equity!AH$26</f>
        <v>10813.376217547946</v>
      </c>
      <c r="AI29" s="368">
        <f xml:space="preserve"> Equity!AI$26</f>
        <v>11341.653179807925</v>
      </c>
      <c r="AJ29" s="368">
        <f xml:space="preserve"> Equity!AJ$26</f>
        <v>11274.765927570024</v>
      </c>
      <c r="AK29" s="368">
        <f xml:space="preserve"> Equity!AK$26</f>
        <v>10208.490924301144</v>
      </c>
      <c r="AL29" s="368">
        <f xml:space="preserve"> Equity!AL$26</f>
        <v>10102.865105454317</v>
      </c>
      <c r="AM29" s="368">
        <f xml:space="preserve"> Equity!AM$26</f>
        <v>10519.484778395205</v>
      </c>
      <c r="AN29" s="368">
        <f xml:space="preserve"> Equity!AN$26</f>
        <v>10199.704713729723</v>
      </c>
      <c r="AO29" s="368">
        <f xml:space="preserve"> Equity!AO$26</f>
        <v>10042.218864655957</v>
      </c>
      <c r="AP29" s="368">
        <f xml:space="preserve"> Equity!AP$26</f>
        <v>9769.9000939819216</v>
      </c>
      <c r="AQ29" s="368">
        <f xml:space="preserve"> Equity!AQ$26</f>
        <v>10072.583428333188</v>
      </c>
      <c r="AR29" s="368">
        <f xml:space="preserve"> Equity!AR$26</f>
        <v>9734.4009156503089</v>
      </c>
      <c r="AS29" s="368">
        <f xml:space="preserve"> Equity!AS$26</f>
        <v>9468.4843841257079</v>
      </c>
      <c r="AT29" s="368">
        <f xml:space="preserve"> Equity!AT$26</f>
        <v>9070.1164962511157</v>
      </c>
      <c r="AU29" s="368">
        <f xml:space="preserve"> Equity!AU$26</f>
        <v>9277.8637422979809</v>
      </c>
      <c r="AV29" s="368">
        <f xml:space="preserve"> Equity!AV$26</f>
        <v>8826.1007738390508</v>
      </c>
      <c r="AW29" s="368">
        <f xml:space="preserve"> Equity!AW$26</f>
        <v>6976.8485681604798</v>
      </c>
      <c r="AX29" s="368">
        <f xml:space="preserve"> Equity!AX$26</f>
        <v>6370.9143722129593</v>
      </c>
      <c r="AY29" s="368">
        <f xml:space="preserve"> Equity!AY$26</f>
        <v>6568.3541849538015</v>
      </c>
      <c r="AZ29" s="368">
        <f xml:space="preserve"> Equity!AZ$26</f>
        <v>6071.8831275299126</v>
      </c>
      <c r="BA29" s="368">
        <f xml:space="preserve"> Equity!BA$26</f>
        <v>6224.7204746097832</v>
      </c>
      <c r="BB29" s="368">
        <f xml:space="preserve"> Equity!BB$26</f>
        <v>5583.9649862231163</v>
      </c>
      <c r="BC29" s="368">
        <f xml:space="preserve"> Equity!BC$26</f>
        <v>5636.474343309601</v>
      </c>
      <c r="BD29" s="368">
        <f xml:space="preserve"> Equity!BD$26</f>
        <v>4965.2775635812504</v>
      </c>
      <c r="BE29" s="368">
        <f xml:space="preserve"> Equity!BE$26</f>
        <v>4974.9962196191809</v>
      </c>
      <c r="BF29" s="368">
        <f xml:space="preserve"> Equity!BF$26</f>
        <v>4233.5979020466348</v>
      </c>
      <c r="BG29" s="368">
        <f xml:space="preserve"> Equity!BG$26</f>
        <v>4176.6260983170887</v>
      </c>
      <c r="BH29" s="368">
        <f xml:space="preserve"> Equity!BH$26</f>
        <v>3466.096817210424</v>
      </c>
      <c r="BI29" s="368">
        <f xml:space="preserve"> Equity!BI$26</f>
        <v>3182.8046775711446</v>
      </c>
      <c r="BJ29" s="368">
        <f xml:space="preserve"> Equity!BJ$26</f>
        <v>2536.0326855006206</v>
      </c>
      <c r="BK29" s="368">
        <f xml:space="preserve"> Equity!BK$26</f>
        <v>2210.7493705073121</v>
      </c>
      <c r="BL29" s="368">
        <f xml:space="preserve"> Equity!BL$26</f>
        <v>1506.1160509006095</v>
      </c>
      <c r="BM29" s="368">
        <f xml:space="preserve"> Equity!BM$26</f>
        <v>1151.0307582078021</v>
      </c>
      <c r="BN29" s="368">
        <f xml:space="preserve"> Equity!BN$26</f>
        <v>371.30367939287316</v>
      </c>
      <c r="BO29" s="368">
        <f xml:space="preserve"> Equity!BO$26</f>
        <v>0</v>
      </c>
      <c r="BP29" s="368">
        <f xml:space="preserve"> Equity!BP$26</f>
        <v>0</v>
      </c>
      <c r="BQ29" s="368">
        <f xml:space="preserve"> Equity!BQ$26</f>
        <v>0</v>
      </c>
      <c r="BR29" s="368">
        <f xml:space="preserve"> Equity!BR$26</f>
        <v>0</v>
      </c>
      <c r="BS29" s="368">
        <f xml:space="preserve"> Equity!BS$26</f>
        <v>0</v>
      </c>
      <c r="BT29" s="368">
        <f xml:space="preserve"> Equity!BT$26</f>
        <v>0</v>
      </c>
      <c r="BU29" s="368">
        <f xml:space="preserve"> Equity!BU$26</f>
        <v>0</v>
      </c>
      <c r="BV29" s="368">
        <f xml:space="preserve"> Equity!BV$26</f>
        <v>823.94401123676107</v>
      </c>
      <c r="BW29" s="368">
        <f xml:space="preserve"> Equity!BW$26</f>
        <v>3708.1606988868061</v>
      </c>
      <c r="BX29" s="368">
        <f xml:space="preserve"> Equity!BX$26</f>
        <v>5298.1849179377732</v>
      </c>
      <c r="BY29" s="368">
        <f xml:space="preserve"> Equity!BY$26</f>
        <v>6427.1728570749783</v>
      </c>
      <c r="BZ29" s="368">
        <f xml:space="preserve"> Equity!BZ$26</f>
        <v>7984.8598598439603</v>
      </c>
      <c r="CA29" s="368">
        <f xml:space="preserve"> Equity!CA$26</f>
        <v>8839.9244825925925</v>
      </c>
      <c r="CB29" s="368">
        <f xml:space="preserve"> Equity!CB$26</f>
        <v>10388.941270145904</v>
      </c>
      <c r="CC29" s="368">
        <f xml:space="preserve"> Equity!CC$26</f>
        <v>11390.536737642924</v>
      </c>
      <c r="CD29" s="368">
        <f xml:space="preserve"> Equity!CD$26</f>
        <v>13024.917482594756</v>
      </c>
      <c r="CE29" s="368">
        <f xml:space="preserve"> Equity!CE$26</f>
        <v>14018.629968656935</v>
      </c>
      <c r="CF29" s="368">
        <f xml:space="preserve"> Equity!CF$26</f>
        <v>15380.558463434565</v>
      </c>
      <c r="CG29" s="368">
        <f xml:space="preserve"> Equity!CG$26</f>
        <v>16714.334589612099</v>
      </c>
      <c r="CH29" s="368">
        <f xml:space="preserve"> Equity!CH$26</f>
        <v>18208.371030853046</v>
      </c>
      <c r="CI29" s="368">
        <f xml:space="preserve"> Equity!CI$26</f>
        <v>19107.936132129616</v>
      </c>
      <c r="CJ29" s="368">
        <f xml:space="preserve"> Equity!CJ$26</f>
        <v>20560.42313603923</v>
      </c>
      <c r="CK29" s="368">
        <f xml:space="preserve"> Equity!CK$26</f>
        <v>21410.038488175443</v>
      </c>
      <c r="CL29" s="368">
        <f xml:space="preserve"> Equity!CL$26</f>
        <v>23158.750848844578</v>
      </c>
      <c r="CM29" s="368">
        <f xml:space="preserve"> Equity!CM$26</f>
        <v>23984.196234338524</v>
      </c>
      <c r="CN29" s="368">
        <f xml:space="preserve"> Equity!CN$26</f>
        <v>25726.723800499931</v>
      </c>
      <c r="CO29" s="368">
        <f xml:space="preserve"> Equity!CO$26</f>
        <v>26545.489151316578</v>
      </c>
      <c r="CP29" s="368">
        <f xml:space="preserve"> Equity!CP$26</f>
        <v>28297.243995666991</v>
      </c>
      <c r="CQ29" s="368">
        <f xml:space="preserve"> Equity!CQ$26</f>
        <v>28759.547160070728</v>
      </c>
      <c r="CR29" s="368">
        <f xml:space="preserve"> Equity!CR$26</f>
        <v>30525.039774658078</v>
      </c>
      <c r="CS29" s="368">
        <f xml:space="preserve"> Equity!CS$26</f>
        <v>31296.234036167247</v>
      </c>
      <c r="CT29" s="368">
        <f xml:space="preserve"> Equity!CT$26</f>
        <v>33061.853687764335</v>
      </c>
      <c r="CU29" s="368">
        <f xml:space="preserve"> Equity!CU$26</f>
        <v>33812.95704903033</v>
      </c>
      <c r="CV29" s="368">
        <f xml:space="preserve"> Equity!CV$26</f>
        <v>35589.495550636988</v>
      </c>
      <c r="CW29" s="368">
        <f xml:space="preserve"> Equity!CW$26</f>
        <v>36331.911952762552</v>
      </c>
      <c r="CX29" s="368">
        <f xml:space="preserve"> Equity!CX$26</f>
        <v>38109.871851563876</v>
      </c>
      <c r="CY29" s="368">
        <f xml:space="preserve"> Equity!CY$26</f>
        <v>38832.17901694373</v>
      </c>
      <c r="CZ29" s="368">
        <f xml:space="preserve"> Equity!CZ$26</f>
        <v>40622.247721134394</v>
      </c>
      <c r="DA29" s="368">
        <f xml:space="preserve"> Equity!DA$26</f>
        <v>41090.154294879321</v>
      </c>
      <c r="DB29" s="368">
        <f xml:space="preserve"> Equity!DB$26</f>
        <v>42891.54254626303</v>
      </c>
      <c r="DC29" s="368">
        <f xml:space="preserve"> Equity!DC$26</f>
        <v>43569.162191596013</v>
      </c>
      <c r="DD29" s="368">
        <f xml:space="preserve"> Equity!DD$26</f>
        <v>45392.148453668618</v>
      </c>
      <c r="DE29" s="368">
        <f xml:space="preserve"> Equity!DE$26</f>
        <v>46059.507262609768</v>
      </c>
      <c r="DF29" s="368">
        <f xml:space="preserve"> Equity!DF$26</f>
        <v>47739.644906208501</v>
      </c>
      <c r="DG29" s="368">
        <f xml:space="preserve"> Equity!DG$26</f>
        <v>0</v>
      </c>
      <c r="DH29" s="368">
        <f xml:space="preserve"> Equity!DH$26</f>
        <v>0</v>
      </c>
      <c r="DI29" s="368">
        <f xml:space="preserve"> Equity!DI$26</f>
        <v>0</v>
      </c>
      <c r="DJ29" s="368">
        <f xml:space="preserve"> Equity!DJ$26</f>
        <v>0</v>
      </c>
    </row>
    <row r="30" spans="1:114" ht="14.4" x14ac:dyDescent="0.25">
      <c r="A30" s="111"/>
      <c r="B30" s="112"/>
      <c r="C30" s="113"/>
      <c r="D30" s="114"/>
      <c r="E30" s="115" t="s">
        <v>62</v>
      </c>
      <c r="F30" s="115"/>
      <c r="G30" s="115" t="s">
        <v>57</v>
      </c>
      <c r="H30" s="115"/>
      <c r="I30" s="115"/>
      <c r="J30" s="115">
        <f t="shared" ref="J30:AO30" si="10" xml:space="preserve"> SUM(J27:J29)</f>
        <v>0</v>
      </c>
      <c r="K30" s="115">
        <f t="shared" si="10"/>
        <v>155000</v>
      </c>
      <c r="L30" s="115">
        <f t="shared" si="10"/>
        <v>160674.2783465739</v>
      </c>
      <c r="M30" s="115">
        <f t="shared" si="10"/>
        <v>159810.69932617294</v>
      </c>
      <c r="N30" s="115">
        <f t="shared" si="10"/>
        <v>160037.38535861031</v>
      </c>
      <c r="O30" s="115">
        <f t="shared" si="10"/>
        <v>159591.76750899418</v>
      </c>
      <c r="P30" s="115">
        <f t="shared" si="10"/>
        <v>159820.38515415927</v>
      </c>
      <c r="Q30" s="115">
        <f t="shared" si="10"/>
        <v>158927.21646390486</v>
      </c>
      <c r="R30" s="115">
        <f t="shared" si="10"/>
        <v>159228.22215436082</v>
      </c>
      <c r="S30" s="115">
        <f t="shared" si="10"/>
        <v>159046.56020583521</v>
      </c>
      <c r="T30" s="115">
        <f t="shared" si="10"/>
        <v>158527.25120899605</v>
      </c>
      <c r="U30" s="115">
        <f t="shared" si="10"/>
        <v>157655.50496582358</v>
      </c>
      <c r="V30" s="115">
        <f t="shared" si="10"/>
        <v>157222.29653970519</v>
      </c>
      <c r="W30" s="115">
        <f t="shared" si="10"/>
        <v>156240.21380489416</v>
      </c>
      <c r="X30" s="115">
        <f t="shared" si="10"/>
        <v>155430.25213608349</v>
      </c>
      <c r="Y30" s="115">
        <f t="shared" si="10"/>
        <v>154199.81917286362</v>
      </c>
      <c r="Z30" s="115">
        <f t="shared" si="10"/>
        <v>153531.07087328887</v>
      </c>
      <c r="AA30" s="115">
        <f t="shared" si="10"/>
        <v>152149.97231961385</v>
      </c>
      <c r="AB30" s="115">
        <f t="shared" si="10"/>
        <v>151106.94630845985</v>
      </c>
      <c r="AC30" s="115">
        <f t="shared" si="10"/>
        <v>149680.91944497774</v>
      </c>
      <c r="AD30" s="115">
        <f t="shared" si="10"/>
        <v>148803.24559237488</v>
      </c>
      <c r="AE30" s="115">
        <f t="shared" si="10"/>
        <v>147193.81104843976</v>
      </c>
      <c r="AF30" s="115">
        <f t="shared" si="10"/>
        <v>145967.14501497109</v>
      </c>
      <c r="AG30" s="115">
        <f t="shared" si="10"/>
        <v>159352.60035826592</v>
      </c>
      <c r="AH30" s="115">
        <f t="shared" si="10"/>
        <v>158088.57873080854</v>
      </c>
      <c r="AI30" s="115">
        <f t="shared" si="10"/>
        <v>156245.05973787874</v>
      </c>
      <c r="AJ30" s="115">
        <f t="shared" si="10"/>
        <v>154707.69437260402</v>
      </c>
      <c r="AK30" s="115">
        <f t="shared" si="10"/>
        <v>152765.97338780152</v>
      </c>
      <c r="AL30" s="115">
        <f t="shared" si="10"/>
        <v>151425.04753099734</v>
      </c>
      <c r="AM30" s="115">
        <f t="shared" si="10"/>
        <v>149301.59641579099</v>
      </c>
      <c r="AN30" s="115">
        <f t="shared" si="10"/>
        <v>147602.00212631226</v>
      </c>
      <c r="AO30" s="115">
        <f t="shared" si="10"/>
        <v>145491.29557728471</v>
      </c>
      <c r="AP30" s="115">
        <f t="shared" ref="AP30:BB30" si="11" xml:space="preserve"> SUM(AP27:AP29)</f>
        <v>144010.41083619421</v>
      </c>
      <c r="AQ30" s="115">
        <f t="shared" si="11"/>
        <v>141724.74264498241</v>
      </c>
      <c r="AR30" s="115">
        <f t="shared" si="11"/>
        <v>139889.18126440197</v>
      </c>
      <c r="AS30" s="115">
        <f t="shared" si="11"/>
        <v>137634.40253118254</v>
      </c>
      <c r="AT30" s="115">
        <f t="shared" si="11"/>
        <v>136043.0902158423</v>
      </c>
      <c r="AU30" s="115">
        <f t="shared" si="11"/>
        <v>133622.08265279786</v>
      </c>
      <c r="AV30" s="115">
        <f t="shared" si="11"/>
        <v>131676.83539761472</v>
      </c>
      <c r="AW30" s="115">
        <f t="shared" si="11"/>
        <v>129302.35737221433</v>
      </c>
      <c r="AX30" s="115">
        <f t="shared" si="11"/>
        <v>127524.12170326913</v>
      </c>
      <c r="AY30" s="115">
        <f t="shared" si="11"/>
        <v>125102.04338926203</v>
      </c>
      <c r="AZ30" s="115">
        <f t="shared" si="11"/>
        <v>123072.83469206582</v>
      </c>
      <c r="BA30" s="115">
        <f t="shared" si="11"/>
        <v>120601.67362086521</v>
      </c>
      <c r="BB30" s="115">
        <f t="shared" si="11"/>
        <v>118890.17400918627</v>
      </c>
      <c r="BC30" s="115">
        <f t="shared" ref="BC30:DJ30" si="12" xml:space="preserve"> SUM(BC27:BC29)</f>
        <v>116291.46935871099</v>
      </c>
      <c r="BD30" s="115">
        <f t="shared" si="12"/>
        <v>114218.61917049257</v>
      </c>
      <c r="BE30" s="115">
        <f t="shared" si="12"/>
        <v>111691.11407596915</v>
      </c>
      <c r="BF30" s="115">
        <f t="shared" si="12"/>
        <v>109947.07670885662</v>
      </c>
      <c r="BG30" s="115">
        <f t="shared" si="12"/>
        <v>107284.54158262788</v>
      </c>
      <c r="BH30" s="115">
        <f t="shared" si="12"/>
        <v>104890.68063794567</v>
      </c>
      <c r="BI30" s="115">
        <f t="shared" si="12"/>
        <v>102879.88492071122</v>
      </c>
      <c r="BJ30" s="115">
        <f t="shared" si="12"/>
        <v>100526.96826208325</v>
      </c>
      <c r="BK30" s="115">
        <f t="shared" si="12"/>
        <v>98393.040556752938</v>
      </c>
      <c r="BL30" s="115">
        <f t="shared" si="12"/>
        <v>95657.61110268331</v>
      </c>
      <c r="BM30" s="115">
        <f t="shared" si="12"/>
        <v>93619.086145074136</v>
      </c>
      <c r="BN30" s="115">
        <f t="shared" si="12"/>
        <v>91110.4926971596</v>
      </c>
      <c r="BO30" s="115">
        <f t="shared" si="12"/>
        <v>89116.354330376053</v>
      </c>
      <c r="BP30" s="115">
        <f t="shared" si="12"/>
        <v>87134.146967239241</v>
      </c>
      <c r="BQ30" s="115">
        <f t="shared" si="12"/>
        <v>85099.920348746586</v>
      </c>
      <c r="BR30" s="115">
        <f t="shared" si="12"/>
        <v>84367.793654343128</v>
      </c>
      <c r="BS30" s="115">
        <f t="shared" si="12"/>
        <v>81785.496256923667</v>
      </c>
      <c r="BT30" s="115">
        <f t="shared" si="12"/>
        <v>80668.395502397936</v>
      </c>
      <c r="BU30" s="115">
        <f t="shared" si="12"/>
        <v>78218.720221691532</v>
      </c>
      <c r="BV30" s="115">
        <f t="shared" si="12"/>
        <v>78373.24292463898</v>
      </c>
      <c r="BW30" s="115">
        <f t="shared" si="12"/>
        <v>78444.858500091432</v>
      </c>
      <c r="BX30" s="115">
        <f t="shared" si="12"/>
        <v>77524.241437106335</v>
      </c>
      <c r="BY30" s="115">
        <f t="shared" si="12"/>
        <v>77632.932279992106</v>
      </c>
      <c r="BZ30" s="115">
        <f t="shared" si="12"/>
        <v>77032.564288444803</v>
      </c>
      <c r="CA30" s="115">
        <f t="shared" si="12"/>
        <v>76997.687361456366</v>
      </c>
      <c r="CB30" s="115">
        <f t="shared" si="12"/>
        <v>76308.539282001657</v>
      </c>
      <c r="CC30" s="115">
        <f t="shared" si="12"/>
        <v>76407.47901842928</v>
      </c>
      <c r="CD30" s="115">
        <f t="shared" si="12"/>
        <v>75084.328123345302</v>
      </c>
      <c r="CE30" s="115">
        <f t="shared" si="12"/>
        <v>75138.316181732094</v>
      </c>
      <c r="CF30" s="115">
        <f t="shared" si="12"/>
        <v>74633.842421385285</v>
      </c>
      <c r="CG30" s="115">
        <f t="shared" si="12"/>
        <v>74685.988179120803</v>
      </c>
      <c r="CH30" s="115">
        <f t="shared" si="12"/>
        <v>74344.474340326662</v>
      </c>
      <c r="CI30" s="115">
        <f t="shared" si="12"/>
        <v>74256.886940451208</v>
      </c>
      <c r="CJ30" s="115">
        <f t="shared" si="12"/>
        <v>73680.197837070416</v>
      </c>
      <c r="CK30" s="115">
        <f t="shared" si="12"/>
        <v>73739.5173101947</v>
      </c>
      <c r="CL30" s="115">
        <f t="shared" si="12"/>
        <v>73264.555205018667</v>
      </c>
      <c r="CM30" s="115">
        <f t="shared" si="12"/>
        <v>73177.076900740969</v>
      </c>
      <c r="CN30" s="115">
        <f t="shared" si="12"/>
        <v>72309.129264220595</v>
      </c>
      <c r="CO30" s="115">
        <f t="shared" si="12"/>
        <v>72375.570263857313</v>
      </c>
      <c r="CP30" s="115">
        <f t="shared" si="12"/>
        <v>71974.145685766678</v>
      </c>
      <c r="CQ30" s="115">
        <f t="shared" si="12"/>
        <v>71890.216760113894</v>
      </c>
      <c r="CR30" s="115">
        <f t="shared" si="12"/>
        <v>70994.837502691662</v>
      </c>
      <c r="CS30" s="115">
        <f t="shared" si="12"/>
        <v>71072.460532745026</v>
      </c>
      <c r="CT30" s="115">
        <f t="shared" si="12"/>
        <v>70495.729961805773</v>
      </c>
      <c r="CU30" s="115">
        <f t="shared" si="12"/>
        <v>70586.256365820343</v>
      </c>
      <c r="CV30" s="115">
        <f t="shared" si="12"/>
        <v>69664.831092159729</v>
      </c>
      <c r="CW30" s="115">
        <f t="shared" si="12"/>
        <v>69756.464654453855</v>
      </c>
      <c r="CX30" s="115">
        <f t="shared" si="12"/>
        <v>69342.654182421218</v>
      </c>
      <c r="CY30" s="115">
        <f t="shared" si="12"/>
        <v>69273.773983294101</v>
      </c>
      <c r="CZ30" s="115">
        <f t="shared" si="12"/>
        <v>68327.280928949025</v>
      </c>
      <c r="DA30" s="115">
        <f t="shared" si="12"/>
        <v>68435.427925119904</v>
      </c>
      <c r="DB30" s="115">
        <f t="shared" si="12"/>
        <v>68018.032447622565</v>
      </c>
      <c r="DC30" s="115">
        <f t="shared" si="12"/>
        <v>67959.976179799778</v>
      </c>
      <c r="DD30" s="115">
        <f t="shared" si="12"/>
        <v>66989.055670902308</v>
      </c>
      <c r="DE30" s="115">
        <f t="shared" si="12"/>
        <v>67115.961882206422</v>
      </c>
      <c r="DF30" s="115">
        <f t="shared" si="12"/>
        <v>66755.54286610354</v>
      </c>
      <c r="DG30" s="115">
        <f t="shared" si="12"/>
        <v>18518.669240499468</v>
      </c>
      <c r="DH30" s="115">
        <f t="shared" si="12"/>
        <v>-1.6007106751203537E-10</v>
      </c>
      <c r="DI30" s="115">
        <f t="shared" si="12"/>
        <v>-1.6007106751203537E-10</v>
      </c>
      <c r="DJ30" s="115">
        <f t="shared" si="12"/>
        <v>-1.6007106751203537E-10</v>
      </c>
    </row>
    <row r="31" spans="1:114" ht="14.4" x14ac:dyDescent="0.25">
      <c r="A31" s="109"/>
      <c r="B31" s="19"/>
      <c r="C31" s="20"/>
      <c r="D31" s="110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  <c r="CR31" s="38"/>
      <c r="CS31" s="38"/>
      <c r="CT31" s="38"/>
      <c r="CU31" s="38"/>
      <c r="CV31" s="38"/>
      <c r="CW31" s="38"/>
      <c r="CX31" s="38"/>
      <c r="CY31" s="38"/>
      <c r="CZ31" s="38"/>
      <c r="DA31" s="38"/>
      <c r="DB31" s="38"/>
      <c r="DC31" s="38"/>
      <c r="DD31" s="38"/>
      <c r="DE31" s="38"/>
      <c r="DF31" s="38"/>
      <c r="DG31" s="38"/>
      <c r="DH31" s="38"/>
      <c r="DI31" s="38"/>
      <c r="DJ31" s="38"/>
    </row>
    <row r="32" spans="1:114" s="278" customFormat="1" ht="14.4" x14ac:dyDescent="0.25">
      <c r="A32" s="287"/>
      <c r="B32" s="287"/>
      <c r="C32" s="288"/>
      <c r="D32" s="480"/>
      <c r="E32" s="481" t="str">
        <f xml:space="preserve"> OpCost!E$55</f>
        <v>account Payable balance</v>
      </c>
      <c r="F32" s="481">
        <f xml:space="preserve"> OpCost!F$55</f>
        <v>0</v>
      </c>
      <c r="G32" s="481" t="str">
        <f xml:space="preserve"> OpCost!G$55</f>
        <v>$000s</v>
      </c>
      <c r="H32" s="481">
        <f xml:space="preserve"> OpCost!H$55</f>
        <v>0</v>
      </c>
      <c r="I32" s="481">
        <f xml:space="preserve"> OpCost!I$55</f>
        <v>0</v>
      </c>
      <c r="J32" s="481">
        <f xml:space="preserve"> OpCost!J$55</f>
        <v>0</v>
      </c>
      <c r="K32" s="481">
        <f xml:space="preserve"> OpCost!K$55</f>
        <v>0</v>
      </c>
      <c r="L32" s="481">
        <f xml:space="preserve"> OpCost!L$55</f>
        <v>6168.8519021739139</v>
      </c>
      <c r="M32" s="481">
        <f xml:space="preserve"> OpCost!M$55</f>
        <v>6000.5802495059324</v>
      </c>
      <c r="N32" s="481">
        <f xml:space="preserve"> OpCost!N$55</f>
        <v>6447.9440250000007</v>
      </c>
      <c r="O32" s="481">
        <f xml:space="preserve"> OpCost!O$55</f>
        <v>6373.6506304345676</v>
      </c>
      <c r="P32" s="481">
        <f xml:space="preserve"> OpCost!P$55</f>
        <v>6608.9625434816589</v>
      </c>
      <c r="Q32" s="481">
        <f xml:space="preserve"> OpCost!Q$55</f>
        <v>6140.4521429716042</v>
      </c>
      <c r="R32" s="481">
        <f xml:space="preserve"> OpCost!R$55</f>
        <v>6498.1158191933791</v>
      </c>
      <c r="S32" s="481">
        <f xml:space="preserve"> OpCost!S$55</f>
        <v>6582.2769274432794</v>
      </c>
      <c r="T32" s="481">
        <f xml:space="preserve"> OpCost!T$55</f>
        <v>6793.848761190362</v>
      </c>
      <c r="U32" s="481">
        <f xml:space="preserve"> OpCost!U$55</f>
        <v>6730.1059737415271</v>
      </c>
      <c r="V32" s="481">
        <f xml:space="preserve"> OpCost!V$55</f>
        <v>7178.1674972272376</v>
      </c>
      <c r="W32" s="481">
        <f xml:space="preserve"> OpCost!W$55</f>
        <v>7146.9578812067775</v>
      </c>
      <c r="X32" s="481">
        <f xml:space="preserve"> OpCost!X$55</f>
        <v>7353.9923419138358</v>
      </c>
      <c r="Y32" s="481">
        <f xml:space="preserve"> OpCost!Y$55</f>
        <v>7203.3723684024008</v>
      </c>
      <c r="Z32" s="481">
        <f xml:space="preserve"> OpCost!Z$55</f>
        <v>7661.2559328602911</v>
      </c>
      <c r="AA32" s="481">
        <f xml:space="preserve"> OpCost!AA$55</f>
        <v>7465.7314595400276</v>
      </c>
      <c r="AB32" s="481">
        <f xml:space="preserve"> OpCost!AB$55</f>
        <v>7664.2746342468745</v>
      </c>
      <c r="AC32" s="481">
        <f xml:space="preserve"> OpCost!AC$55</f>
        <v>7533.0123068563807</v>
      </c>
      <c r="AD32" s="481">
        <f xml:space="preserve"> OpCost!AD$55</f>
        <v>7992.0671444929103</v>
      </c>
      <c r="AE32" s="481">
        <f xml:space="preserve"> OpCost!AE$55</f>
        <v>7768.8700943805052</v>
      </c>
      <c r="AF32" s="481">
        <f xml:space="preserve"> OpCost!AF$55</f>
        <v>7975.4749181385851</v>
      </c>
      <c r="AG32" s="481">
        <f xml:space="preserve"> OpCost!AG$55</f>
        <v>7838.8828138940989</v>
      </c>
      <c r="AH32" s="481">
        <f xml:space="preserve"> OpCost!AH$55</f>
        <v>8225.1861613996953</v>
      </c>
      <c r="AI32" s="481">
        <f xml:space="preserve"> OpCost!AI$55</f>
        <v>8084.3173733814328</v>
      </c>
      <c r="AJ32" s="481">
        <f xml:space="preserve"> OpCost!AJ$55</f>
        <v>8299.3111814694385</v>
      </c>
      <c r="AK32" s="481">
        <f xml:space="preserve"> OpCost!AK$55</f>
        <v>8157.1728900582857</v>
      </c>
      <c r="AL32" s="481">
        <f xml:space="preserve"> OpCost!AL$55</f>
        <v>8654.2634992440107</v>
      </c>
      <c r="AM32" s="481">
        <f xml:space="preserve"> OpCost!AM$55</f>
        <v>8412.5730768533831</v>
      </c>
      <c r="AN32" s="481">
        <f xml:space="preserve"> OpCost!AN$55</f>
        <v>8636.2964956749311</v>
      </c>
      <c r="AO32" s="481">
        <f xml:space="preserve"> OpCost!AO$55</f>
        <v>8488.3868196579388</v>
      </c>
      <c r="AP32" s="481">
        <f xml:space="preserve"> OpCost!AP$55</f>
        <v>9005.6613009099565</v>
      </c>
      <c r="AQ32" s="481">
        <f xml:space="preserve"> OpCost!AQ$55</f>
        <v>8754.157278191673</v>
      </c>
      <c r="AR32" s="481">
        <f xml:space="preserve"> OpCost!AR$55</f>
        <v>8986.9647649482758</v>
      </c>
      <c r="AS32" s="481">
        <f xml:space="preserve"> OpCost!AS$55</f>
        <v>8833.0493629671982</v>
      </c>
      <c r="AT32" s="481">
        <f xml:space="preserve"> OpCost!AT$55</f>
        <v>9371.3272624287129</v>
      </c>
      <c r="AU32" s="481">
        <f xml:space="preserve"> OpCost!AU$55</f>
        <v>9109.6111678569396</v>
      </c>
      <c r="AV32" s="481">
        <f xml:space="preserve"> OpCost!AV$55</f>
        <v>9351.8715721338885</v>
      </c>
      <c r="AW32" s="481">
        <f xml:space="preserve"> OpCost!AW$55</f>
        <v>9191.7065876316119</v>
      </c>
      <c r="AX32" s="481">
        <f xml:space="preserve"> OpCost!AX$55</f>
        <v>9644.6776433792038</v>
      </c>
      <c r="AY32" s="481">
        <f xml:space="preserve"> OpCost!AY$55</f>
        <v>9479.4979108127191</v>
      </c>
      <c r="AZ32" s="481">
        <f xml:space="preserve"> OpCost!AZ$55</f>
        <v>9731.5950589675267</v>
      </c>
      <c r="BA32" s="481">
        <f xml:space="preserve"> OpCost!BA$55</f>
        <v>9564.9267338328755</v>
      </c>
      <c r="BB32" s="481">
        <f xml:space="preserve"> OpCost!BB$55</f>
        <v>10147.804566756171</v>
      </c>
      <c r="BC32" s="481">
        <f xml:space="preserve"> OpCost!BC$55</f>
        <v>9864.4035387783333</v>
      </c>
      <c r="BD32" s="481">
        <f xml:space="preserve"> OpCost!BD$55</f>
        <v>10126.736842057802</v>
      </c>
      <c r="BE32" s="481">
        <f xml:space="preserve"> OpCost!BE$55</f>
        <v>9953.3011145826931</v>
      </c>
      <c r="BF32" s="481">
        <f xml:space="preserve"> OpCost!BF$55</f>
        <v>10559.846124862783</v>
      </c>
      <c r="BG32" s="481">
        <f xml:space="preserve"> OpCost!BG$55</f>
        <v>10264.937878710931</v>
      </c>
      <c r="BH32" s="481">
        <f xml:space="preserve"> OpCost!BH$55</f>
        <v>10254.896091655664</v>
      </c>
      <c r="BI32" s="481">
        <f xml:space="preserve"> OpCost!BI$55</f>
        <v>10643.302195720687</v>
      </c>
      <c r="BJ32" s="481">
        <f xml:space="preserve"> OpCost!BJ$55</f>
        <v>10693.486603166792</v>
      </c>
      <c r="BK32" s="481">
        <f xml:space="preserve"> OpCost!BK$55</f>
        <v>10976.542817875052</v>
      </c>
      <c r="BL32" s="481">
        <f xml:space="preserve"> OpCost!BL$55</f>
        <v>10671.285995110207</v>
      </c>
      <c r="BM32" s="481">
        <f xml:space="preserve"> OpCost!BM$55</f>
        <v>11075.462944508756</v>
      </c>
      <c r="BN32" s="481">
        <f xml:space="preserve"> OpCost!BN$55</f>
        <v>11005.402786948325</v>
      </c>
      <c r="BO32" s="481">
        <f xml:space="preserve"> OpCost!BO$55</f>
        <v>11422.234472217482</v>
      </c>
      <c r="BP32" s="481">
        <f xml:space="preserve"> OpCost!BP$55</f>
        <v>11104.582998368525</v>
      </c>
      <c r="BQ32" s="481">
        <f xml:space="preserve"> OpCost!BQ$55</f>
        <v>11215.628828352215</v>
      </c>
      <c r="BR32" s="481">
        <f xml:space="preserve"> OpCost!BR$55</f>
        <v>11899.098927837476</v>
      </c>
      <c r="BS32" s="481">
        <f xml:space="preserve"> OpCost!BS$55</f>
        <v>11566.788934481243</v>
      </c>
      <c r="BT32" s="481">
        <f xml:space="preserve"> OpCost!BT$55</f>
        <v>11874.395363759031</v>
      </c>
      <c r="BU32" s="481">
        <f xml:space="preserve"> OpCost!BU$55</f>
        <v>11671.028333454909</v>
      </c>
      <c r="BV32" s="481">
        <f xml:space="preserve"> OpCost!BV$55</f>
        <v>12382.250059694379</v>
      </c>
      <c r="BW32" s="481">
        <f xml:space="preserve"> OpCost!BW$55</f>
        <v>12856.971669371509</v>
      </c>
      <c r="BX32" s="481">
        <f xml:space="preserve"> OpCost!BX$55</f>
        <v>12346.587293787074</v>
      </c>
      <c r="BY32" s="481">
        <f xml:space="preserve"> OpCost!BY$55</f>
        <v>12872.281144590685</v>
      </c>
      <c r="BZ32" s="481">
        <f xml:space="preserve"> OpCost!BZ$55</f>
        <v>12673.919394024007</v>
      </c>
      <c r="CA32" s="481">
        <f xml:space="preserve"> OpCost!CA$55</f>
        <v>13047.158922282921</v>
      </c>
      <c r="CB32" s="481">
        <f xml:space="preserve"> OpCost!CB$55</f>
        <v>12771.932001628986</v>
      </c>
      <c r="CC32" s="481">
        <f xml:space="preserve"> OpCost!CC$55</f>
        <v>13290.307365233144</v>
      </c>
      <c r="CD32" s="481">
        <f xml:space="preserve"> OpCost!CD$55</f>
        <v>12391.830842282659</v>
      </c>
      <c r="CE32" s="481">
        <f xml:space="preserve"> OpCost!CE$55</f>
        <v>12875.470080512066</v>
      </c>
      <c r="CF32" s="481">
        <f xml:space="preserve"> OpCost!CF$55</f>
        <v>12805.375467331527</v>
      </c>
      <c r="CG32" s="481">
        <f xml:space="preserve"> OpCost!CG$55</f>
        <v>13296.391941190792</v>
      </c>
      <c r="CH32" s="481">
        <f xml:space="preserve"> OpCost!CH$55</f>
        <v>13398.01580903001</v>
      </c>
      <c r="CI32" s="481">
        <f xml:space="preserve"> OpCost!CI$55</f>
        <v>13757.619756772023</v>
      </c>
      <c r="CJ32" s="481">
        <f xml:space="preserve"> OpCost!CJ$55</f>
        <v>13631.97295994361</v>
      </c>
      <c r="CK32" s="481">
        <f xml:space="preserve"> OpCost!CK$55</f>
        <v>14145.993150608454</v>
      </c>
      <c r="CL32" s="481">
        <f xml:space="preserve"> OpCost!CL$55</f>
        <v>14129.207253411747</v>
      </c>
      <c r="CM32" s="481">
        <f xml:space="preserve"> OpCost!CM$55</f>
        <v>14503.206873030183</v>
      </c>
      <c r="CN32" s="481">
        <f xml:space="preserve"> OpCost!CN$55</f>
        <v>14099.873790526945</v>
      </c>
      <c r="CO32" s="481">
        <f xml:space="preserve"> OpCost!CO$55</f>
        <v>14633.909142795725</v>
      </c>
      <c r="CP32" s="481">
        <f xml:space="preserve"> OpCost!CP$55</f>
        <v>14702.909726021346</v>
      </c>
      <c r="CQ32" s="481">
        <f xml:space="preserve"> OpCost!CQ$55</f>
        <v>15092.09522993477</v>
      </c>
      <c r="CR32" s="481">
        <f xml:space="preserve"> OpCost!CR$55</f>
        <v>14672.385206916231</v>
      </c>
      <c r="CS32" s="481">
        <f xml:space="preserve"> OpCost!CS$55</f>
        <v>15228.104535968887</v>
      </c>
      <c r="CT32" s="481">
        <f xml:space="preserve"> OpCost!CT$55</f>
        <v>15131.775975394761</v>
      </c>
      <c r="CU32" s="481">
        <f xml:space="preserve"> OpCost!CU$55</f>
        <v>15704.894815571999</v>
      </c>
      <c r="CV32" s="481">
        <f xml:space="preserve"> OpCost!CV$55</f>
        <v>15268.142882581713</v>
      </c>
      <c r="CW32" s="481">
        <f xml:space="preserve"> OpCost!CW$55</f>
        <v>15846.426644828418</v>
      </c>
      <c r="CX32" s="481">
        <f xml:space="preserve"> OpCost!CX$55</f>
        <v>15921.144389066532</v>
      </c>
      <c r="CY32" s="481">
        <f xml:space="preserve"> OpCost!CY$55</f>
        <v>16342.576521712428</v>
      </c>
      <c r="CZ32" s="481">
        <f xml:space="preserve"> OpCost!CZ$55</f>
        <v>15888.090708867494</v>
      </c>
      <c r="DA32" s="481">
        <f xml:space="preserve"> OpCost!DA$55</f>
        <v>16489.855110779288</v>
      </c>
      <c r="DB32" s="481">
        <f xml:space="preserve"> OpCost!DB$55</f>
        <v>16567.60669505164</v>
      </c>
      <c r="DC32" s="481">
        <f xml:space="preserve"> OpCost!DC$55</f>
        <v>17006.150662225809</v>
      </c>
      <c r="DD32" s="481">
        <f xml:space="preserve"> OpCost!DD$55</f>
        <v>16533.210902891245</v>
      </c>
      <c r="DE32" s="481">
        <f xml:space="preserve"> OpCost!DE$55</f>
        <v>17159.409352595932</v>
      </c>
      <c r="DF32" s="481">
        <f xml:space="preserve"> OpCost!DF$55</f>
        <v>17240.317962973582</v>
      </c>
      <c r="DG32" s="481">
        <f xml:space="preserve"> OpCost!DG$55</f>
        <v>17696.668573776326</v>
      </c>
      <c r="DH32" s="481">
        <f xml:space="preserve"> OpCost!DH$55</f>
        <v>0</v>
      </c>
      <c r="DI32" s="481">
        <f xml:space="preserve"> OpCost!DI$55</f>
        <v>0</v>
      </c>
      <c r="DJ32" s="481">
        <f xml:space="preserve"> OpCost!DJ$55</f>
        <v>0</v>
      </c>
    </row>
    <row r="33" spans="1:114" s="278" customFormat="1" ht="14.4" x14ac:dyDescent="0.25">
      <c r="A33" s="287"/>
      <c r="B33" s="287"/>
      <c r="C33" s="288"/>
      <c r="D33" s="480"/>
      <c r="E33" s="481" t="str">
        <f xml:space="preserve"> Debt!E$40</f>
        <v>Snr Debt balance</v>
      </c>
      <c r="F33" s="481">
        <f xml:space="preserve"> Debt!F$40</f>
        <v>0</v>
      </c>
      <c r="G33" s="481" t="str">
        <f xml:space="preserve"> Debt!G$40</f>
        <v>$000s</v>
      </c>
      <c r="H33" s="481">
        <f xml:space="preserve"> Debt!H$40</f>
        <v>0</v>
      </c>
      <c r="I33" s="481">
        <f xml:space="preserve"> Debt!I$40</f>
        <v>0</v>
      </c>
      <c r="J33" s="481">
        <f xml:space="preserve"> Debt!J$40</f>
        <v>0</v>
      </c>
      <c r="K33" s="481">
        <f xml:space="preserve"> Debt!K$40</f>
        <v>108500</v>
      </c>
      <c r="L33" s="481">
        <f xml:space="preserve"> Debt!L$40</f>
        <v>106691.66666666667</v>
      </c>
      <c r="M33" s="481">
        <f xml:space="preserve"> Debt!M$40</f>
        <v>104883.33333333334</v>
      </c>
      <c r="N33" s="481">
        <f xml:space="preserve"> Debt!N$40</f>
        <v>103075.00000000001</v>
      </c>
      <c r="O33" s="481">
        <f xml:space="preserve"> Debt!O$40</f>
        <v>101266.66666666669</v>
      </c>
      <c r="P33" s="481">
        <f xml:space="preserve"> Debt!P$40</f>
        <v>99458.333333333358</v>
      </c>
      <c r="Q33" s="481">
        <f xml:space="preserve"> Debt!Q$40</f>
        <v>97650.000000000029</v>
      </c>
      <c r="R33" s="481">
        <f xml:space="preserve"> Debt!R$40</f>
        <v>95841.666666666701</v>
      </c>
      <c r="S33" s="481">
        <f xml:space="preserve"> Debt!S$40</f>
        <v>94033.333333333372</v>
      </c>
      <c r="T33" s="481">
        <f xml:space="preserve"> Debt!T$40</f>
        <v>92225.000000000044</v>
      </c>
      <c r="U33" s="481">
        <f xml:space="preserve"> Debt!U$40</f>
        <v>90416.666666666715</v>
      </c>
      <c r="V33" s="481">
        <f xml:space="preserve"> Debt!V$40</f>
        <v>88608.333333333387</v>
      </c>
      <c r="W33" s="481">
        <f xml:space="preserve"> Debt!W$40</f>
        <v>86800.000000000058</v>
      </c>
      <c r="X33" s="481">
        <f xml:space="preserve"> Debt!X$40</f>
        <v>84991.66666666673</v>
      </c>
      <c r="Y33" s="481">
        <f xml:space="preserve"> Debt!Y$40</f>
        <v>83183.333333333401</v>
      </c>
      <c r="Z33" s="481">
        <f xml:space="preserve"> Debt!Z$40</f>
        <v>81375.000000000073</v>
      </c>
      <c r="AA33" s="481">
        <f xml:space="preserve"> Debt!AA$40</f>
        <v>79566.666666666744</v>
      </c>
      <c r="AB33" s="481">
        <f xml:space="preserve"> Debt!AB$40</f>
        <v>77758.333333333416</v>
      </c>
      <c r="AC33" s="481">
        <f xml:space="preserve"> Debt!AC$40</f>
        <v>75950.000000000087</v>
      </c>
      <c r="AD33" s="481">
        <f xml:space="preserve"> Debt!AD$40</f>
        <v>74141.666666666759</v>
      </c>
      <c r="AE33" s="481">
        <f xml:space="preserve"> Debt!AE$40</f>
        <v>72333.33333333343</v>
      </c>
      <c r="AF33" s="481">
        <f xml:space="preserve"> Debt!AF$40</f>
        <v>70525.000000000102</v>
      </c>
      <c r="AG33" s="481">
        <f xml:space="preserve"> Debt!AG$40</f>
        <v>68716.666666666773</v>
      </c>
      <c r="AH33" s="481">
        <f xml:space="preserve"> Debt!AH$40</f>
        <v>66908.333333333445</v>
      </c>
      <c r="AI33" s="481">
        <f xml:space="preserve"> Debt!AI$40</f>
        <v>65100.000000000109</v>
      </c>
      <c r="AJ33" s="481">
        <f xml:space="preserve"> Debt!AJ$40</f>
        <v>63291.666666666773</v>
      </c>
      <c r="AK33" s="481">
        <f xml:space="preserve"> Debt!AK$40</f>
        <v>61483.333333333438</v>
      </c>
      <c r="AL33" s="481">
        <f xml:space="preserve"> Debt!AL$40</f>
        <v>59675.000000000102</v>
      </c>
      <c r="AM33" s="481">
        <f xml:space="preserve"> Debt!AM$40</f>
        <v>57866.666666666766</v>
      </c>
      <c r="AN33" s="481">
        <f xml:space="preserve"> Debt!AN$40</f>
        <v>56058.33333333343</v>
      </c>
      <c r="AO33" s="481">
        <f xml:space="preserve"> Debt!AO$40</f>
        <v>54250.000000000095</v>
      </c>
      <c r="AP33" s="481">
        <f xml:space="preserve"> Debt!AP$40</f>
        <v>52441.666666666759</v>
      </c>
      <c r="AQ33" s="481">
        <f xml:space="preserve"> Debt!AQ$40</f>
        <v>50633.333333333423</v>
      </c>
      <c r="AR33" s="481">
        <f xml:space="preserve"> Debt!AR$40</f>
        <v>48825.000000000087</v>
      </c>
      <c r="AS33" s="481">
        <f xml:space="preserve"> Debt!AS$40</f>
        <v>47016.666666666752</v>
      </c>
      <c r="AT33" s="481">
        <f xml:space="preserve"> Debt!AT$40</f>
        <v>45208.333333333416</v>
      </c>
      <c r="AU33" s="481">
        <f xml:space="preserve"> Debt!AU$40</f>
        <v>43400.00000000008</v>
      </c>
      <c r="AV33" s="481">
        <f xml:space="preserve"> Debt!AV$40</f>
        <v>41591.666666666744</v>
      </c>
      <c r="AW33" s="481">
        <f xml:space="preserve"> Debt!AW$40</f>
        <v>39783.333333333409</v>
      </c>
      <c r="AX33" s="481">
        <f xml:space="preserve"> Debt!AX$40</f>
        <v>37975.000000000073</v>
      </c>
      <c r="AY33" s="481">
        <f xml:space="preserve"> Debt!AY$40</f>
        <v>36166.666666666737</v>
      </c>
      <c r="AZ33" s="481">
        <f xml:space="preserve"> Debt!AZ$40</f>
        <v>34358.333333333401</v>
      </c>
      <c r="BA33" s="481">
        <f xml:space="preserve"> Debt!BA$40</f>
        <v>32550.000000000069</v>
      </c>
      <c r="BB33" s="481">
        <f xml:space="preserve"> Debt!BB$40</f>
        <v>30741.666666666737</v>
      </c>
      <c r="BC33" s="481">
        <f xml:space="preserve"> Debt!BC$40</f>
        <v>28933.333333333405</v>
      </c>
      <c r="BD33" s="481">
        <f xml:space="preserve"> Debt!BD$40</f>
        <v>27125.000000000073</v>
      </c>
      <c r="BE33" s="481">
        <f xml:space="preserve"> Debt!BE$40</f>
        <v>25316.666666666741</v>
      </c>
      <c r="BF33" s="481">
        <f xml:space="preserve"> Debt!BF$40</f>
        <v>23508.333333333409</v>
      </c>
      <c r="BG33" s="481">
        <f xml:space="preserve"> Debt!BG$40</f>
        <v>21700.000000000076</v>
      </c>
      <c r="BH33" s="481">
        <f xml:space="preserve"> Debt!BH$40</f>
        <v>19891.666666666744</v>
      </c>
      <c r="BI33" s="481">
        <f xml:space="preserve"> Debt!BI$40</f>
        <v>18083.333333333412</v>
      </c>
      <c r="BJ33" s="481">
        <f xml:space="preserve"> Debt!BJ$40</f>
        <v>16275.000000000078</v>
      </c>
      <c r="BK33" s="481">
        <f xml:space="preserve"> Debt!BK$40</f>
        <v>14466.666666666744</v>
      </c>
      <c r="BL33" s="481">
        <f xml:space="preserve"> Debt!BL$40</f>
        <v>12658.33333333341</v>
      </c>
      <c r="BM33" s="481">
        <f xml:space="preserve"> Debt!BM$40</f>
        <v>10850.000000000076</v>
      </c>
      <c r="BN33" s="481">
        <f xml:space="preserve"> Debt!BN$40</f>
        <v>9041.6666666667425</v>
      </c>
      <c r="BO33" s="481">
        <f xml:space="preserve"> Debt!BO$40</f>
        <v>7233.3333333334094</v>
      </c>
      <c r="BP33" s="481">
        <f xml:space="preserve"> Debt!BP$40</f>
        <v>5425.0000000000764</v>
      </c>
      <c r="BQ33" s="481">
        <f xml:space="preserve"> Debt!BQ$40</f>
        <v>3616.6666666667434</v>
      </c>
      <c r="BR33" s="481">
        <f xml:space="preserve"> Debt!BR$40</f>
        <v>1808.3333333334101</v>
      </c>
      <c r="BS33" s="481">
        <f xml:space="preserve"> Debt!BS$40</f>
        <v>7.6852302299812436E-11</v>
      </c>
      <c r="BT33" s="481">
        <f xml:space="preserve"> Debt!BT$40</f>
        <v>7.6852302299812436E-11</v>
      </c>
      <c r="BU33" s="481">
        <f xml:space="preserve"> Debt!BU$40</f>
        <v>7.6852302299812436E-11</v>
      </c>
      <c r="BV33" s="481">
        <f xml:space="preserve"> Debt!BV$40</f>
        <v>7.6852302299812436E-11</v>
      </c>
      <c r="BW33" s="481">
        <f xml:space="preserve"> Debt!BW$40</f>
        <v>7.6852302299812436E-11</v>
      </c>
      <c r="BX33" s="481">
        <f xml:space="preserve"> Debt!BX$40</f>
        <v>7.6852302299812436E-11</v>
      </c>
      <c r="BY33" s="481">
        <f xml:space="preserve"> Debt!BY$40</f>
        <v>7.6852302299812436E-11</v>
      </c>
      <c r="BZ33" s="481">
        <f xml:space="preserve"> Debt!BZ$40</f>
        <v>7.6852302299812436E-11</v>
      </c>
      <c r="CA33" s="481">
        <f xml:space="preserve"> Debt!CA$40</f>
        <v>7.6852302299812436E-11</v>
      </c>
      <c r="CB33" s="481">
        <f xml:space="preserve"> Debt!CB$40</f>
        <v>7.6852302299812436E-11</v>
      </c>
      <c r="CC33" s="481">
        <f xml:space="preserve"> Debt!CC$40</f>
        <v>7.6852302299812436E-11</v>
      </c>
      <c r="CD33" s="481">
        <f xml:space="preserve"> Debt!CD$40</f>
        <v>7.6852302299812436E-11</v>
      </c>
      <c r="CE33" s="481">
        <f xml:space="preserve"> Debt!CE$40</f>
        <v>7.6852302299812436E-11</v>
      </c>
      <c r="CF33" s="481">
        <f xml:space="preserve"> Debt!CF$40</f>
        <v>7.6852302299812436E-11</v>
      </c>
      <c r="CG33" s="481">
        <f xml:space="preserve"> Debt!CG$40</f>
        <v>7.6852302299812436E-11</v>
      </c>
      <c r="CH33" s="481">
        <f xml:space="preserve"> Debt!CH$40</f>
        <v>7.6852302299812436E-11</v>
      </c>
      <c r="CI33" s="481">
        <f xml:space="preserve"> Debt!CI$40</f>
        <v>7.6852302299812436E-11</v>
      </c>
      <c r="CJ33" s="481">
        <f xml:space="preserve"> Debt!CJ$40</f>
        <v>7.6852302299812436E-11</v>
      </c>
      <c r="CK33" s="481">
        <f xml:space="preserve"> Debt!CK$40</f>
        <v>7.6852302299812436E-11</v>
      </c>
      <c r="CL33" s="481">
        <f xml:space="preserve"> Debt!CL$40</f>
        <v>7.6852302299812436E-11</v>
      </c>
      <c r="CM33" s="481">
        <f xml:space="preserve"> Debt!CM$40</f>
        <v>7.6852302299812436E-11</v>
      </c>
      <c r="CN33" s="481">
        <f xml:space="preserve"> Debt!CN$40</f>
        <v>7.6852302299812436E-11</v>
      </c>
      <c r="CO33" s="481">
        <f xml:space="preserve"> Debt!CO$40</f>
        <v>7.6852302299812436E-11</v>
      </c>
      <c r="CP33" s="481">
        <f xml:space="preserve"> Debt!CP$40</f>
        <v>7.6852302299812436E-11</v>
      </c>
      <c r="CQ33" s="481">
        <f xml:space="preserve"> Debt!CQ$40</f>
        <v>7.6852302299812436E-11</v>
      </c>
      <c r="CR33" s="481">
        <f xml:space="preserve"> Debt!CR$40</f>
        <v>7.6852302299812436E-11</v>
      </c>
      <c r="CS33" s="481">
        <f xml:space="preserve"> Debt!CS$40</f>
        <v>7.6852302299812436E-11</v>
      </c>
      <c r="CT33" s="481">
        <f xml:space="preserve"> Debt!CT$40</f>
        <v>7.6852302299812436E-11</v>
      </c>
      <c r="CU33" s="481">
        <f xml:space="preserve"> Debt!CU$40</f>
        <v>7.6852302299812436E-11</v>
      </c>
      <c r="CV33" s="481">
        <f xml:space="preserve"> Debt!CV$40</f>
        <v>7.6852302299812436E-11</v>
      </c>
      <c r="CW33" s="481">
        <f xml:space="preserve"> Debt!CW$40</f>
        <v>7.6852302299812436E-11</v>
      </c>
      <c r="CX33" s="481">
        <f xml:space="preserve"> Debt!CX$40</f>
        <v>7.6852302299812436E-11</v>
      </c>
      <c r="CY33" s="481">
        <f xml:space="preserve"> Debt!CY$40</f>
        <v>7.6852302299812436E-11</v>
      </c>
      <c r="CZ33" s="481">
        <f xml:space="preserve"> Debt!CZ$40</f>
        <v>7.6852302299812436E-11</v>
      </c>
      <c r="DA33" s="481">
        <f xml:space="preserve"> Debt!DA$40</f>
        <v>7.6852302299812436E-11</v>
      </c>
      <c r="DB33" s="481">
        <f xml:space="preserve"> Debt!DB$40</f>
        <v>7.6852302299812436E-11</v>
      </c>
      <c r="DC33" s="481">
        <f xml:space="preserve"> Debt!DC$40</f>
        <v>7.6852302299812436E-11</v>
      </c>
      <c r="DD33" s="481">
        <f xml:space="preserve"> Debt!DD$40</f>
        <v>7.6852302299812436E-11</v>
      </c>
      <c r="DE33" s="481">
        <f xml:space="preserve"> Debt!DE$40</f>
        <v>7.6852302299812436E-11</v>
      </c>
      <c r="DF33" s="481">
        <f xml:space="preserve"> Debt!DF$40</f>
        <v>7.6852302299812436E-11</v>
      </c>
      <c r="DG33" s="481">
        <f xml:space="preserve"> Debt!DG$40</f>
        <v>7.6852302299812436E-11</v>
      </c>
      <c r="DH33" s="481">
        <f xml:space="preserve"> Debt!DH$40</f>
        <v>7.6852302299812436E-11</v>
      </c>
      <c r="DI33" s="481">
        <f xml:space="preserve"> Debt!DI$40</f>
        <v>7.6852302299812436E-11</v>
      </c>
      <c r="DJ33" s="481">
        <f xml:space="preserve"> Debt!DJ$40</f>
        <v>7.6852302299812436E-11</v>
      </c>
    </row>
    <row r="34" spans="1:114" s="278" customFormat="1" ht="14.4" x14ac:dyDescent="0.25">
      <c r="A34" s="287"/>
      <c r="B34" s="287"/>
      <c r="C34" s="288"/>
      <c r="D34" s="480"/>
      <c r="E34" s="481" t="str">
        <f xml:space="preserve"> Debt!E$49</f>
        <v>Subbordinated Debt balance</v>
      </c>
      <c r="F34" s="481">
        <f xml:space="preserve"> Debt!F$49</f>
        <v>0</v>
      </c>
      <c r="G34" s="481" t="str">
        <f xml:space="preserve"> Debt!G$49</f>
        <v>$000s</v>
      </c>
      <c r="H34" s="481">
        <f xml:space="preserve"> Debt!H$49</f>
        <v>0</v>
      </c>
      <c r="I34" s="481">
        <f xml:space="preserve"> Debt!I$49</f>
        <v>0</v>
      </c>
      <c r="J34" s="481">
        <f xml:space="preserve"> Debt!J$49</f>
        <v>0</v>
      </c>
      <c r="K34" s="481">
        <f xml:space="preserve"> Debt!K$49</f>
        <v>0</v>
      </c>
      <c r="L34" s="481">
        <f xml:space="preserve"> Debt!L$49</f>
        <v>0</v>
      </c>
      <c r="M34" s="481">
        <f xml:space="preserve"> Debt!M$49</f>
        <v>0</v>
      </c>
      <c r="N34" s="481">
        <f xml:space="preserve"> Debt!N$49</f>
        <v>0</v>
      </c>
      <c r="O34" s="481">
        <f xml:space="preserve"> Debt!O$49</f>
        <v>0</v>
      </c>
      <c r="P34" s="481">
        <f xml:space="preserve"> Debt!P$49</f>
        <v>0</v>
      </c>
      <c r="Q34" s="481">
        <f xml:space="preserve"> Debt!Q$49</f>
        <v>0</v>
      </c>
      <c r="R34" s="481">
        <f xml:space="preserve"> Debt!R$49</f>
        <v>0</v>
      </c>
      <c r="S34" s="481">
        <f xml:space="preserve"> Debt!S$49</f>
        <v>0</v>
      </c>
      <c r="T34" s="481">
        <f xml:space="preserve"> Debt!T$49</f>
        <v>0</v>
      </c>
      <c r="U34" s="481">
        <f xml:space="preserve"> Debt!U$49</f>
        <v>0</v>
      </c>
      <c r="V34" s="481">
        <f xml:space="preserve"> Debt!V$49</f>
        <v>0</v>
      </c>
      <c r="W34" s="481">
        <f xml:space="preserve"> Debt!W$49</f>
        <v>0</v>
      </c>
      <c r="X34" s="481">
        <f xml:space="preserve"> Debt!X$49</f>
        <v>0</v>
      </c>
      <c r="Y34" s="481">
        <f xml:space="preserve"> Debt!Y$49</f>
        <v>0</v>
      </c>
      <c r="Z34" s="481">
        <f xml:space="preserve"> Debt!Z$49</f>
        <v>0</v>
      </c>
      <c r="AA34" s="481">
        <f xml:space="preserve"> Debt!AA$49</f>
        <v>0</v>
      </c>
      <c r="AB34" s="481">
        <f xml:space="preserve"> Debt!AB$49</f>
        <v>0</v>
      </c>
      <c r="AC34" s="481">
        <f xml:space="preserve"> Debt!AC$49</f>
        <v>0</v>
      </c>
      <c r="AD34" s="481">
        <f xml:space="preserve"> Debt!AD$49</f>
        <v>0</v>
      </c>
      <c r="AE34" s="481">
        <f xml:space="preserve"> Debt!AE$49</f>
        <v>0</v>
      </c>
      <c r="AF34" s="481">
        <f xml:space="preserve"> Debt!AF$49</f>
        <v>0</v>
      </c>
      <c r="AG34" s="481">
        <f xml:space="preserve"> Debt!AG$49</f>
        <v>12000</v>
      </c>
      <c r="AH34" s="481">
        <f xml:space="preserve"> Debt!AH$49</f>
        <v>11700</v>
      </c>
      <c r="AI34" s="481">
        <f xml:space="preserve"> Debt!AI$49</f>
        <v>11400</v>
      </c>
      <c r="AJ34" s="481">
        <f xml:space="preserve"> Debt!AJ$49</f>
        <v>11100</v>
      </c>
      <c r="AK34" s="481">
        <f xml:space="preserve"> Debt!AK$49</f>
        <v>10800</v>
      </c>
      <c r="AL34" s="481">
        <f xml:space="preserve"> Debt!AL$49</f>
        <v>10500</v>
      </c>
      <c r="AM34" s="481">
        <f xml:space="preserve"> Debt!AM$49</f>
        <v>10200</v>
      </c>
      <c r="AN34" s="481">
        <f xml:space="preserve"> Debt!AN$49</f>
        <v>9900</v>
      </c>
      <c r="AO34" s="481">
        <f xml:space="preserve"> Debt!AO$49</f>
        <v>9600</v>
      </c>
      <c r="AP34" s="481">
        <f xml:space="preserve"> Debt!AP$49</f>
        <v>9300</v>
      </c>
      <c r="AQ34" s="481">
        <f xml:space="preserve"> Debt!AQ$49</f>
        <v>9000</v>
      </c>
      <c r="AR34" s="481">
        <f xml:space="preserve"> Debt!AR$49</f>
        <v>8700</v>
      </c>
      <c r="AS34" s="481">
        <f xml:space="preserve"> Debt!AS$49</f>
        <v>8400</v>
      </c>
      <c r="AT34" s="481">
        <f xml:space="preserve"> Debt!AT$49</f>
        <v>8100</v>
      </c>
      <c r="AU34" s="481">
        <f xml:space="preserve"> Debt!AU$49</f>
        <v>7800</v>
      </c>
      <c r="AV34" s="481">
        <f xml:space="preserve"> Debt!AV$49</f>
        <v>7500</v>
      </c>
      <c r="AW34" s="481">
        <f xml:space="preserve"> Debt!AW$49</f>
        <v>7200</v>
      </c>
      <c r="AX34" s="481">
        <f xml:space="preserve"> Debt!AX$49</f>
        <v>6900</v>
      </c>
      <c r="AY34" s="481">
        <f xml:space="preserve"> Debt!AY$49</f>
        <v>6600</v>
      </c>
      <c r="AZ34" s="481">
        <f xml:space="preserve"> Debt!AZ$49</f>
        <v>6300</v>
      </c>
      <c r="BA34" s="481">
        <f xml:space="preserve"> Debt!BA$49</f>
        <v>6000</v>
      </c>
      <c r="BB34" s="481">
        <f xml:space="preserve"> Debt!BB$49</f>
        <v>5700</v>
      </c>
      <c r="BC34" s="481">
        <f xml:space="preserve"> Debt!BC$49</f>
        <v>5400</v>
      </c>
      <c r="BD34" s="481">
        <f xml:space="preserve"> Debt!BD$49</f>
        <v>5100</v>
      </c>
      <c r="BE34" s="481">
        <f xml:space="preserve"> Debt!BE$49</f>
        <v>4800</v>
      </c>
      <c r="BF34" s="481">
        <f xml:space="preserve"> Debt!BF$49</f>
        <v>4500</v>
      </c>
      <c r="BG34" s="481">
        <f xml:space="preserve"> Debt!BG$49</f>
        <v>4200</v>
      </c>
      <c r="BH34" s="481">
        <f xml:space="preserve"> Debt!BH$49</f>
        <v>3900</v>
      </c>
      <c r="BI34" s="481">
        <f xml:space="preserve"> Debt!BI$49</f>
        <v>3600</v>
      </c>
      <c r="BJ34" s="481">
        <f xml:space="preserve"> Debt!BJ$49</f>
        <v>3300</v>
      </c>
      <c r="BK34" s="481">
        <f xml:space="preserve"> Debt!BK$49</f>
        <v>3000</v>
      </c>
      <c r="BL34" s="481">
        <f xml:space="preserve"> Debt!BL$49</f>
        <v>2700</v>
      </c>
      <c r="BM34" s="481">
        <f xml:space="preserve"> Debt!BM$49</f>
        <v>2400</v>
      </c>
      <c r="BN34" s="481">
        <f xml:space="preserve"> Debt!BN$49</f>
        <v>2100</v>
      </c>
      <c r="BO34" s="481">
        <f xml:space="preserve"> Debt!BO$49</f>
        <v>1800</v>
      </c>
      <c r="BP34" s="481">
        <f xml:space="preserve"> Debt!BP$49</f>
        <v>1500</v>
      </c>
      <c r="BQ34" s="481">
        <f xml:space="preserve"> Debt!BQ$49</f>
        <v>1200</v>
      </c>
      <c r="BR34" s="481">
        <f xml:space="preserve"> Debt!BR$49</f>
        <v>900</v>
      </c>
      <c r="BS34" s="481">
        <f xml:space="preserve"> Debt!BS$49</f>
        <v>600</v>
      </c>
      <c r="BT34" s="481">
        <f xml:space="preserve"> Debt!BT$49</f>
        <v>300</v>
      </c>
      <c r="BU34" s="481">
        <f xml:space="preserve"> Debt!BU$49</f>
        <v>0</v>
      </c>
      <c r="BV34" s="481">
        <f xml:space="preserve"> Debt!BV$49</f>
        <v>0</v>
      </c>
      <c r="BW34" s="481">
        <f xml:space="preserve"> Debt!BW$49</f>
        <v>0</v>
      </c>
      <c r="BX34" s="481">
        <f xml:space="preserve"> Debt!BX$49</f>
        <v>0</v>
      </c>
      <c r="BY34" s="481">
        <f xml:space="preserve"> Debt!BY$49</f>
        <v>0</v>
      </c>
      <c r="BZ34" s="481">
        <f xml:space="preserve"> Debt!BZ$49</f>
        <v>0</v>
      </c>
      <c r="CA34" s="481">
        <f xml:space="preserve"> Debt!CA$49</f>
        <v>0</v>
      </c>
      <c r="CB34" s="481">
        <f xml:space="preserve"> Debt!CB$49</f>
        <v>0</v>
      </c>
      <c r="CC34" s="481">
        <f xml:space="preserve"> Debt!CC$49</f>
        <v>0</v>
      </c>
      <c r="CD34" s="481">
        <f xml:space="preserve"> Debt!CD$49</f>
        <v>0</v>
      </c>
      <c r="CE34" s="481">
        <f xml:space="preserve"> Debt!CE$49</f>
        <v>0</v>
      </c>
      <c r="CF34" s="481">
        <f xml:space="preserve"> Debt!CF$49</f>
        <v>0</v>
      </c>
      <c r="CG34" s="481">
        <f xml:space="preserve"> Debt!CG$49</f>
        <v>0</v>
      </c>
      <c r="CH34" s="481">
        <f xml:space="preserve"> Debt!CH$49</f>
        <v>0</v>
      </c>
      <c r="CI34" s="481">
        <f xml:space="preserve"> Debt!CI$49</f>
        <v>0</v>
      </c>
      <c r="CJ34" s="481">
        <f xml:space="preserve"> Debt!CJ$49</f>
        <v>0</v>
      </c>
      <c r="CK34" s="481">
        <f xml:space="preserve"> Debt!CK$49</f>
        <v>0</v>
      </c>
      <c r="CL34" s="481">
        <f xml:space="preserve"> Debt!CL$49</f>
        <v>0</v>
      </c>
      <c r="CM34" s="481">
        <f xml:space="preserve"> Debt!CM$49</f>
        <v>0</v>
      </c>
      <c r="CN34" s="481">
        <f xml:space="preserve"> Debt!CN$49</f>
        <v>0</v>
      </c>
      <c r="CO34" s="481">
        <f xml:space="preserve"> Debt!CO$49</f>
        <v>0</v>
      </c>
      <c r="CP34" s="481">
        <f xml:space="preserve"> Debt!CP$49</f>
        <v>0</v>
      </c>
      <c r="CQ34" s="481">
        <f xml:space="preserve"> Debt!CQ$49</f>
        <v>0</v>
      </c>
      <c r="CR34" s="481">
        <f xml:space="preserve"> Debt!CR$49</f>
        <v>0</v>
      </c>
      <c r="CS34" s="481">
        <f xml:space="preserve"> Debt!CS$49</f>
        <v>0</v>
      </c>
      <c r="CT34" s="481">
        <f xml:space="preserve"> Debt!CT$49</f>
        <v>0</v>
      </c>
      <c r="CU34" s="481">
        <f xml:space="preserve"> Debt!CU$49</f>
        <v>0</v>
      </c>
      <c r="CV34" s="481">
        <f xml:space="preserve"> Debt!CV$49</f>
        <v>0</v>
      </c>
      <c r="CW34" s="481">
        <f xml:space="preserve"> Debt!CW$49</f>
        <v>0</v>
      </c>
      <c r="CX34" s="481">
        <f xml:space="preserve"> Debt!CX$49</f>
        <v>0</v>
      </c>
      <c r="CY34" s="481">
        <f xml:space="preserve"> Debt!CY$49</f>
        <v>0</v>
      </c>
      <c r="CZ34" s="481">
        <f xml:space="preserve"> Debt!CZ$49</f>
        <v>0</v>
      </c>
      <c r="DA34" s="481">
        <f xml:space="preserve"> Debt!DA$49</f>
        <v>0</v>
      </c>
      <c r="DB34" s="481">
        <f xml:space="preserve"> Debt!DB$49</f>
        <v>0</v>
      </c>
      <c r="DC34" s="481">
        <f xml:space="preserve"> Debt!DC$49</f>
        <v>0</v>
      </c>
      <c r="DD34" s="481">
        <f xml:space="preserve"> Debt!DD$49</f>
        <v>0</v>
      </c>
      <c r="DE34" s="481">
        <f xml:space="preserve"> Debt!DE$49</f>
        <v>0</v>
      </c>
      <c r="DF34" s="481">
        <f xml:space="preserve"> Debt!DF$49</f>
        <v>0</v>
      </c>
      <c r="DG34" s="481">
        <f xml:space="preserve"> Debt!DG$49</f>
        <v>0</v>
      </c>
      <c r="DH34" s="481">
        <f xml:space="preserve"> Debt!DH$49</f>
        <v>0</v>
      </c>
      <c r="DI34" s="481">
        <f xml:space="preserve"> Debt!DI$49</f>
        <v>0</v>
      </c>
      <c r="DJ34" s="481">
        <f xml:space="preserve"> Debt!DJ$49</f>
        <v>0</v>
      </c>
    </row>
    <row r="35" spans="1:114" ht="14.4" x14ac:dyDescent="0.25">
      <c r="A35" s="19"/>
      <c r="B35" s="19"/>
      <c r="C35" s="20"/>
      <c r="D35" s="21"/>
      <c r="E35" s="368" t="str">
        <f xml:space="preserve"> 'Tax '!E$58</f>
        <v>Deffered Tax balance</v>
      </c>
      <c r="F35" s="368">
        <f xml:space="preserve"> 'Tax '!F$58</f>
        <v>0</v>
      </c>
      <c r="G35" s="368" t="str">
        <f xml:space="preserve"> 'Tax '!G$58</f>
        <v>$000s</v>
      </c>
      <c r="H35" s="368">
        <f xml:space="preserve"> 'Tax '!H$58</f>
        <v>0</v>
      </c>
      <c r="I35" s="368">
        <f xml:space="preserve"> 'Tax '!I$58</f>
        <v>0</v>
      </c>
      <c r="J35" s="368">
        <f xml:space="preserve"> 'Tax '!J$58</f>
        <v>0</v>
      </c>
      <c r="K35" s="368">
        <f xml:space="preserve"> 'Tax '!K$58</f>
        <v>0</v>
      </c>
      <c r="L35" s="368">
        <f xml:space="preserve"> 'Tax '!L$58</f>
        <v>1313.7597777333331</v>
      </c>
      <c r="M35" s="368">
        <f xml:space="preserve"> 'Tax '!M$58</f>
        <v>2426.7857433336549</v>
      </c>
      <c r="N35" s="368">
        <f xml:space="preserve"> 'Tax '!N$58</f>
        <v>4014.4413336102934</v>
      </c>
      <c r="O35" s="368">
        <f xml:space="preserve"> 'Tax '!O$58</f>
        <v>5451.4502118929231</v>
      </c>
      <c r="P35" s="368">
        <f xml:space="preserve"> 'Tax '!P$58</f>
        <v>7253.0892773442738</v>
      </c>
      <c r="Q35" s="368">
        <f xml:space="preserve"> 'Tax '!Q$58</f>
        <v>8636.7643209332309</v>
      </c>
      <c r="R35" s="368">
        <f xml:space="preserve"> 'Tax '!R$58</f>
        <v>10388.439668500767</v>
      </c>
      <c r="S35" s="368">
        <f xml:space="preserve"> 'Tax '!S$58</f>
        <v>11930.949945058597</v>
      </c>
      <c r="T35" s="368">
        <f xml:space="preserve"> 'Tax '!T$58</f>
        <v>13008.402447805667</v>
      </c>
      <c r="U35" s="368">
        <f xml:space="preserve"> 'Tax '!U$58</f>
        <v>14008.732325415383</v>
      </c>
      <c r="V35" s="368">
        <f xml:space="preserve"> 'Tax '!V$58</f>
        <v>14935.795709144613</v>
      </c>
      <c r="W35" s="368">
        <f xml:space="preserve"> 'Tax '!W$58</f>
        <v>15793.255923687382</v>
      </c>
      <c r="X35" s="368">
        <f xml:space="preserve"> 'Tax '!X$58</f>
        <v>16584.593127503013</v>
      </c>
      <c r="Y35" s="368">
        <f xml:space="preserve"> 'Tax '!Y$58</f>
        <v>17313.113471127865</v>
      </c>
      <c r="Z35" s="368">
        <f xml:space="preserve"> 'Tax '!Z$58</f>
        <v>17994.814940428616</v>
      </c>
      <c r="AA35" s="368">
        <f xml:space="preserve"> 'Tax '!AA$58</f>
        <v>18617.574193407188</v>
      </c>
      <c r="AB35" s="368">
        <f xml:space="preserve"> 'Tax '!AB$58</f>
        <v>19184.338340879687</v>
      </c>
      <c r="AC35" s="368">
        <f xml:space="preserve"> 'Tax '!AC$58</f>
        <v>19697.907138121416</v>
      </c>
      <c r="AD35" s="368">
        <f xml:space="preserve"> 'Tax '!AD$58</f>
        <v>20169.511781215344</v>
      </c>
      <c r="AE35" s="368">
        <f xml:space="preserve"> 'Tax '!AE$58</f>
        <v>20591.607620726005</v>
      </c>
      <c r="AF35" s="368">
        <f xml:space="preserve"> 'Tax '!AF$58</f>
        <v>20966.67009683256</v>
      </c>
      <c r="AG35" s="368">
        <f xml:space="preserve"> 'Tax '!AG$58</f>
        <v>21297.05087770522</v>
      </c>
      <c r="AH35" s="368">
        <f xml:space="preserve"> 'Tax '!AH$58</f>
        <v>21755.059236075598</v>
      </c>
      <c r="AI35" s="368">
        <f xml:space="preserve"> 'Tax '!AI$58</f>
        <v>22160.742364497382</v>
      </c>
      <c r="AJ35" s="368">
        <f xml:space="preserve"> 'Tax '!AJ$58</f>
        <v>22516.716524468004</v>
      </c>
      <c r="AK35" s="368">
        <f xml:space="preserve"> 'Tax '!AK$58</f>
        <v>22825.467164410016</v>
      </c>
      <c r="AL35" s="368">
        <f xml:space="preserve"> 'Tax '!AL$58</f>
        <v>23095.784031753425</v>
      </c>
      <c r="AM35" s="368">
        <f xml:space="preserve"> 'Tax '!AM$58</f>
        <v>23322.356672271017</v>
      </c>
      <c r="AN35" s="368">
        <f xml:space="preserve"> 'Tax '!AN$58</f>
        <v>23507.372297304082</v>
      </c>
      <c r="AO35" s="368">
        <f xml:space="preserve"> 'Tax '!AO$58</f>
        <v>23652.908757626847</v>
      </c>
      <c r="AP35" s="368">
        <f xml:space="preserve"> 'Tax '!AP$58</f>
        <v>23763.082868617686</v>
      </c>
      <c r="AQ35" s="368">
        <f xml:space="preserve"> 'Tax '!AQ$58</f>
        <v>23837.25203345748</v>
      </c>
      <c r="AR35" s="368">
        <f xml:space="preserve"> 'Tax '!AR$58</f>
        <v>23877.216499453782</v>
      </c>
      <c r="AS35" s="368">
        <f xml:space="preserve"> 'Tax '!AS$58</f>
        <v>23884.68650154876</v>
      </c>
      <c r="AT35" s="368">
        <f xml:space="preserve"> 'Tax '!AT$58</f>
        <v>23863.429620080344</v>
      </c>
      <c r="AU35" s="368">
        <f xml:space="preserve"> 'Tax '!AU$58</f>
        <v>23812.47148494099</v>
      </c>
      <c r="AV35" s="368">
        <f xml:space="preserve"> 'Tax '!AV$58</f>
        <v>23733.297158814243</v>
      </c>
      <c r="AW35" s="368">
        <f xml:space="preserve"> 'Tax '!AW$58</f>
        <v>23627.31745124947</v>
      </c>
      <c r="AX35" s="368">
        <f xml:space="preserve"> 'Tax '!AX$58</f>
        <v>23504.444059890004</v>
      </c>
      <c r="AY35" s="368">
        <f xml:space="preserve"> 'Tax '!AY$58</f>
        <v>23355.878811782724</v>
      </c>
      <c r="AZ35" s="368">
        <f xml:space="preserve"> 'Tax '!AZ$58</f>
        <v>23182.906299765018</v>
      </c>
      <c r="BA35" s="368">
        <f xml:space="preserve"> 'Tax '!BA$58</f>
        <v>22986.746887032408</v>
      </c>
      <c r="BB35" s="368">
        <f xml:space="preserve"> 'Tax '!BB$58</f>
        <v>22800.702775763497</v>
      </c>
      <c r="BC35" s="368">
        <f xml:space="preserve"> 'Tax '!BC$58</f>
        <v>22593.732486599383</v>
      </c>
      <c r="BD35" s="368">
        <f xml:space="preserve"> 'Tax '!BD$58</f>
        <v>22366.882328434825</v>
      </c>
      <c r="BE35" s="368">
        <f xml:space="preserve"> 'Tax '!BE$58</f>
        <v>22121.146294719849</v>
      </c>
      <c r="BF35" s="368">
        <f xml:space="preserve"> 'Tax '!BF$58</f>
        <v>21878.897250660546</v>
      </c>
      <c r="BG35" s="368">
        <f xml:space="preserve"> 'Tax '!BG$58</f>
        <v>21619.603703916993</v>
      </c>
      <c r="BH35" s="368">
        <f xml:space="preserve"> 'Tax '!BH$58</f>
        <v>21344.117879623402</v>
      </c>
      <c r="BI35" s="368">
        <f xml:space="preserve"> 'Tax '!BI$58</f>
        <v>21053.249391657271</v>
      </c>
      <c r="BJ35" s="368">
        <f xml:space="preserve"> 'Tax '!BJ$58</f>
        <v>20758.481658916513</v>
      </c>
      <c r="BK35" s="368">
        <f xml:space="preserve"> 'Tax '!BK$58</f>
        <v>20449.831072211291</v>
      </c>
      <c r="BL35" s="368">
        <f xml:space="preserve"> 'Tax '!BL$58</f>
        <v>20127.991774239825</v>
      </c>
      <c r="BM35" s="368">
        <f xml:space="preserve"> 'Tax '!BM$58</f>
        <v>19793.623200565427</v>
      </c>
      <c r="BN35" s="368">
        <f xml:space="preserve"> 'Tax '!BN$58</f>
        <v>19463.423243544676</v>
      </c>
      <c r="BO35" s="368">
        <f xml:space="preserve"> 'Tax '!BO$58</f>
        <v>19121.915615202026</v>
      </c>
      <c r="BP35" s="368">
        <f xml:space="preserve"> 'Tax '!BP$58</f>
        <v>18769.665699103578</v>
      </c>
      <c r="BQ35" s="368">
        <f xml:space="preserve"> 'Tax '!BQ$58</f>
        <v>18407.210609637121</v>
      </c>
      <c r="BR35" s="368">
        <f xml:space="preserve"> 'Tax '!BR$58</f>
        <v>18040.4177483282</v>
      </c>
      <c r="BS35" s="368">
        <f xml:space="preserve"> 'Tax '!BS$58</f>
        <v>17664.41471805465</v>
      </c>
      <c r="BT35" s="368">
        <f xml:space="preserve"> 'Tax '!BT$58</f>
        <v>17279.662027264701</v>
      </c>
      <c r="BU35" s="368">
        <f xml:space="preserve"> 'Tax '!BU$58</f>
        <v>16886.597158984176</v>
      </c>
      <c r="BV35" s="368">
        <f xml:space="preserve"> 'Tax '!BV$58</f>
        <v>16490.992864944739</v>
      </c>
      <c r="BW35" s="368">
        <f xml:space="preserve"> 'Tax '!BW$58</f>
        <v>16087.886830720061</v>
      </c>
      <c r="BX35" s="368">
        <f xml:space="preserve"> 'Tax '!BX$58</f>
        <v>15677.654143319396</v>
      </c>
      <c r="BY35" s="368">
        <f xml:space="preserve"> 'Tax '!BY$58</f>
        <v>15260.651135401547</v>
      </c>
      <c r="BZ35" s="368">
        <f xml:space="preserve"> 'Tax '!BZ$58</f>
        <v>14858.644894420946</v>
      </c>
      <c r="CA35" s="368">
        <f xml:space="preserve"> 'Tax '!CA$58</f>
        <v>14450.528439173584</v>
      </c>
      <c r="CB35" s="368">
        <f xml:space="preserve"> 'Tax '!CB$58</f>
        <v>14036.607280372802</v>
      </c>
      <c r="CC35" s="368">
        <f xml:space="preserve"> 'Tax '!CC$58</f>
        <v>13617.171653196267</v>
      </c>
      <c r="CD35" s="368">
        <f xml:space="preserve"> 'Tax '!CD$58</f>
        <v>13192.49728106277</v>
      </c>
      <c r="CE35" s="368">
        <f xml:space="preserve"> 'Tax '!CE$58</f>
        <v>12762.846101220159</v>
      </c>
      <c r="CF35" s="368">
        <f xml:space="preserve"> 'Tax '!CF$58</f>
        <v>12328.466954053889</v>
      </c>
      <c r="CG35" s="368">
        <f xml:space="preserve"> 'Tax '!CG$58</f>
        <v>11889.596237930142</v>
      </c>
      <c r="CH35" s="368">
        <f xml:space="preserve"> 'Tax '!CH$58</f>
        <v>11446.458531296794</v>
      </c>
      <c r="CI35" s="368">
        <f xml:space="preserve"> 'Tax '!CI$58</f>
        <v>10999.26718367932</v>
      </c>
      <c r="CJ35" s="368">
        <f xml:space="preserve"> 'Tax '!CJ$58</f>
        <v>10548.224877126933</v>
      </c>
      <c r="CK35" s="368">
        <f xml:space="preserve"> 'Tax '!CK$58</f>
        <v>10093.524159586375</v>
      </c>
      <c r="CL35" s="368">
        <f xml:space="preserve"> 'Tax '!CL$58</f>
        <v>9635.3479516070583</v>
      </c>
      <c r="CM35" s="368">
        <f xml:space="preserve"> 'Tax '!CM$58</f>
        <v>9173.8700277109165</v>
      </c>
      <c r="CN35" s="368">
        <f xml:space="preserve"> 'Tax '!CN$58</f>
        <v>8709.2554736937891</v>
      </c>
      <c r="CO35" s="368">
        <f xml:space="preserve"> 'Tax '!CO$58</f>
        <v>8241.6611210617302</v>
      </c>
      <c r="CP35" s="368">
        <f xml:space="preserve"> 'Tax '!CP$58</f>
        <v>7771.2359597454852</v>
      </c>
      <c r="CQ35" s="368">
        <f xml:space="preserve"> 'Tax '!CQ$58</f>
        <v>7298.1215301792636</v>
      </c>
      <c r="CR35" s="368">
        <f xml:space="preserve"> 'Tax '!CR$58</f>
        <v>6822.4522957755635</v>
      </c>
      <c r="CS35" s="368">
        <f xml:space="preserve"> 'Tax '!CS$58</f>
        <v>6344.3559967762585</v>
      </c>
      <c r="CT35" s="368">
        <f xml:space="preserve"> 'Tax '!CT$58</f>
        <v>5863.9539864111302</v>
      </c>
      <c r="CU35" s="368">
        <f xml:space="preserve"> 'Tax '!CU$58</f>
        <v>5381.3615502484672</v>
      </c>
      <c r="CV35" s="368">
        <f xml:space="preserve"> 'Tax '!CV$58</f>
        <v>4896.6882095781493</v>
      </c>
      <c r="CW35" s="368">
        <f xml:space="preserve"> 'Tax '!CW$58</f>
        <v>4410.0380096255567</v>
      </c>
      <c r="CX35" s="368">
        <f xml:space="preserve"> 'Tax '!CX$58</f>
        <v>3921.509793354805</v>
      </c>
      <c r="CY35" s="368">
        <f xml:space="preserve"> 'Tax '!CY$58</f>
        <v>3431.1974615818008</v>
      </c>
      <c r="CZ35" s="368">
        <f xml:space="preserve"> 'Tax '!CZ$58</f>
        <v>2939.1902200816576</v>
      </c>
      <c r="DA35" s="368">
        <f xml:space="preserve"> 'Tax '!DA$58</f>
        <v>2445.5728143407323</v>
      </c>
      <c r="DB35" s="368">
        <f xml:space="preserve"> 'Tax '!DB$58</f>
        <v>1950.4257525710636</v>
      </c>
      <c r="DC35" s="368">
        <f xml:space="preserve"> 'Tax '!DC$58</f>
        <v>1453.8255175740869</v>
      </c>
      <c r="DD35" s="368">
        <f xml:space="preserve"> 'Tax '!DD$58</f>
        <v>955.84476801117216</v>
      </c>
      <c r="DE35" s="368">
        <f xml:space="preserve"> 'Tax '!DE$58</f>
        <v>456.5525296106116</v>
      </c>
      <c r="DF35" s="368">
        <f xml:space="preserve"> 'Tax '!DF$58</f>
        <v>15.224903130080747</v>
      </c>
      <c r="DG35" s="368">
        <f xml:space="preserve"> 'Tax '!DG$58</f>
        <v>-427.28634202642206</v>
      </c>
      <c r="DH35" s="368">
        <f xml:space="preserve"> 'Tax '!DH$58</f>
        <v>-427.28634202642252</v>
      </c>
      <c r="DI35" s="368">
        <f xml:space="preserve"> 'Tax '!DI$58</f>
        <v>-427.28634202642297</v>
      </c>
      <c r="DJ35" s="368">
        <f xml:space="preserve"> 'Tax '!DJ$58</f>
        <v>-427.28634202642337</v>
      </c>
    </row>
    <row r="36" spans="1:114" s="278" customFormat="1" ht="14.4" x14ac:dyDescent="0.25">
      <c r="A36" s="287"/>
      <c r="B36" s="287"/>
      <c r="C36" s="288"/>
      <c r="D36" s="480"/>
      <c r="E36" s="481" t="str">
        <f xml:space="preserve"> Equity!E$74</f>
        <v>Share capital balance</v>
      </c>
      <c r="F36" s="481">
        <f xml:space="preserve"> Equity!F$74</f>
        <v>0</v>
      </c>
      <c r="G36" s="481" t="str">
        <f xml:space="preserve"> Equity!G$74</f>
        <v>$000s</v>
      </c>
      <c r="H36" s="481">
        <f xml:space="preserve"> Equity!H$74</f>
        <v>0</v>
      </c>
      <c r="I36" s="481">
        <f xml:space="preserve"> Equity!I$74</f>
        <v>0</v>
      </c>
      <c r="J36" s="481">
        <f xml:space="preserve"> Equity!J$74</f>
        <v>0</v>
      </c>
      <c r="K36" s="481">
        <f xml:space="preserve"> Equity!K$74</f>
        <v>46500</v>
      </c>
      <c r="L36" s="481">
        <f xml:space="preserve"> Equity!L$74</f>
        <v>46500</v>
      </c>
      <c r="M36" s="481">
        <f xml:space="preserve"> Equity!M$74</f>
        <v>46500</v>
      </c>
      <c r="N36" s="481">
        <f xml:space="preserve"> Equity!N$74</f>
        <v>46500</v>
      </c>
      <c r="O36" s="481">
        <f xml:space="preserve"> Equity!O$74</f>
        <v>46500</v>
      </c>
      <c r="P36" s="481">
        <f xml:space="preserve"> Equity!P$74</f>
        <v>46500</v>
      </c>
      <c r="Q36" s="481">
        <f xml:space="preserve"> Equity!Q$74</f>
        <v>46500</v>
      </c>
      <c r="R36" s="481">
        <f xml:space="preserve"> Equity!R$74</f>
        <v>46500</v>
      </c>
      <c r="S36" s="481">
        <f xml:space="preserve"> Equity!S$74</f>
        <v>46500</v>
      </c>
      <c r="T36" s="481">
        <f xml:space="preserve"> Equity!T$74</f>
        <v>46500</v>
      </c>
      <c r="U36" s="481">
        <f xml:space="preserve"> Equity!U$74</f>
        <v>46500</v>
      </c>
      <c r="V36" s="481">
        <f xml:space="preserve"> Equity!V$74</f>
        <v>46500</v>
      </c>
      <c r="W36" s="481">
        <f xml:space="preserve"> Equity!W$74</f>
        <v>46500</v>
      </c>
      <c r="X36" s="481">
        <f xml:space="preserve"> Equity!X$74</f>
        <v>46500</v>
      </c>
      <c r="Y36" s="481">
        <f xml:space="preserve"> Equity!Y$74</f>
        <v>46500</v>
      </c>
      <c r="Z36" s="481">
        <f xml:space="preserve"> Equity!Z$74</f>
        <v>46500</v>
      </c>
      <c r="AA36" s="481">
        <f xml:space="preserve"> Equity!AA$74</f>
        <v>46500</v>
      </c>
      <c r="AB36" s="481">
        <f xml:space="preserve"> Equity!AB$74</f>
        <v>46500</v>
      </c>
      <c r="AC36" s="481">
        <f xml:space="preserve"> Equity!AC$74</f>
        <v>46500</v>
      </c>
      <c r="AD36" s="481">
        <f xml:space="preserve"> Equity!AD$74</f>
        <v>46500</v>
      </c>
      <c r="AE36" s="481">
        <f xml:space="preserve"> Equity!AE$74</f>
        <v>46500</v>
      </c>
      <c r="AF36" s="481">
        <f xml:space="preserve"> Equity!AF$74</f>
        <v>46500</v>
      </c>
      <c r="AG36" s="481">
        <f xml:space="preserve"> Equity!AG$74</f>
        <v>49500</v>
      </c>
      <c r="AH36" s="481">
        <f xml:space="preserve"> Equity!AH$74</f>
        <v>49500</v>
      </c>
      <c r="AI36" s="481">
        <f xml:space="preserve"> Equity!AI$74</f>
        <v>49500</v>
      </c>
      <c r="AJ36" s="481">
        <f xml:space="preserve"> Equity!AJ$74</f>
        <v>49500</v>
      </c>
      <c r="AK36" s="481">
        <f xml:space="preserve"> Equity!AK$74</f>
        <v>49500</v>
      </c>
      <c r="AL36" s="481">
        <f xml:space="preserve"> Equity!AL$74</f>
        <v>49500</v>
      </c>
      <c r="AM36" s="481">
        <f xml:space="preserve"> Equity!AM$74</f>
        <v>49500</v>
      </c>
      <c r="AN36" s="481">
        <f xml:space="preserve"> Equity!AN$74</f>
        <v>49500</v>
      </c>
      <c r="AO36" s="481">
        <f xml:space="preserve"> Equity!AO$74</f>
        <v>49500</v>
      </c>
      <c r="AP36" s="481">
        <f xml:space="preserve"> Equity!AP$74</f>
        <v>49500</v>
      </c>
      <c r="AQ36" s="481">
        <f xml:space="preserve"> Equity!AQ$74</f>
        <v>49500</v>
      </c>
      <c r="AR36" s="481">
        <f xml:space="preserve"> Equity!AR$74</f>
        <v>49500</v>
      </c>
      <c r="AS36" s="481">
        <f xml:space="preserve"> Equity!AS$74</f>
        <v>49500</v>
      </c>
      <c r="AT36" s="481">
        <f xml:space="preserve"> Equity!AT$74</f>
        <v>49500</v>
      </c>
      <c r="AU36" s="481">
        <f xml:space="preserve"> Equity!AU$74</f>
        <v>49500</v>
      </c>
      <c r="AV36" s="481">
        <f xml:space="preserve"> Equity!AV$74</f>
        <v>49500</v>
      </c>
      <c r="AW36" s="481">
        <f xml:space="preserve"> Equity!AW$74</f>
        <v>49500</v>
      </c>
      <c r="AX36" s="481">
        <f xml:space="preserve"> Equity!AX$74</f>
        <v>49500</v>
      </c>
      <c r="AY36" s="481">
        <f xml:space="preserve"> Equity!AY$74</f>
        <v>49500</v>
      </c>
      <c r="AZ36" s="481">
        <f xml:space="preserve"> Equity!AZ$74</f>
        <v>49500</v>
      </c>
      <c r="BA36" s="481">
        <f xml:space="preserve"> Equity!BA$74</f>
        <v>49500</v>
      </c>
      <c r="BB36" s="481">
        <f xml:space="preserve"> Equity!BB$74</f>
        <v>49500</v>
      </c>
      <c r="BC36" s="481">
        <f xml:space="preserve"> Equity!BC$74</f>
        <v>49500</v>
      </c>
      <c r="BD36" s="481">
        <f xml:space="preserve"> Equity!BD$74</f>
        <v>49500</v>
      </c>
      <c r="BE36" s="481">
        <f xml:space="preserve"> Equity!BE$74</f>
        <v>49500</v>
      </c>
      <c r="BF36" s="481">
        <f xml:space="preserve"> Equity!BF$74</f>
        <v>49500</v>
      </c>
      <c r="BG36" s="481">
        <f xml:space="preserve"> Equity!BG$74</f>
        <v>49500</v>
      </c>
      <c r="BH36" s="481">
        <f xml:space="preserve"> Equity!BH$74</f>
        <v>49500</v>
      </c>
      <c r="BI36" s="481">
        <f xml:space="preserve"> Equity!BI$74</f>
        <v>49500</v>
      </c>
      <c r="BJ36" s="481">
        <f xml:space="preserve"> Equity!BJ$74</f>
        <v>49500</v>
      </c>
      <c r="BK36" s="481">
        <f xml:space="preserve"> Equity!BK$74</f>
        <v>49500</v>
      </c>
      <c r="BL36" s="481">
        <f xml:space="preserve"> Equity!BL$74</f>
        <v>49500</v>
      </c>
      <c r="BM36" s="481">
        <f xml:space="preserve"> Equity!BM$74</f>
        <v>49500</v>
      </c>
      <c r="BN36" s="481">
        <f xml:space="preserve"> Equity!BN$74</f>
        <v>49500</v>
      </c>
      <c r="BO36" s="481">
        <f xml:space="preserve"> Equity!BO$74</f>
        <v>49500</v>
      </c>
      <c r="BP36" s="481">
        <f xml:space="preserve"> Equity!BP$74</f>
        <v>49500</v>
      </c>
      <c r="BQ36" s="481">
        <f xml:space="preserve"> Equity!BQ$74</f>
        <v>49500</v>
      </c>
      <c r="BR36" s="481">
        <f xml:space="preserve"> Equity!BR$74</f>
        <v>49500</v>
      </c>
      <c r="BS36" s="481">
        <f xml:space="preserve"> Equity!BS$74</f>
        <v>49500</v>
      </c>
      <c r="BT36" s="481">
        <f xml:space="preserve"> Equity!BT$74</f>
        <v>49500</v>
      </c>
      <c r="BU36" s="481">
        <f xml:space="preserve"> Equity!BU$74</f>
        <v>49500</v>
      </c>
      <c r="BV36" s="481">
        <f xml:space="preserve"> Equity!BV$74</f>
        <v>49500</v>
      </c>
      <c r="BW36" s="481">
        <f xml:space="preserve"> Equity!BW$74</f>
        <v>49500</v>
      </c>
      <c r="BX36" s="481">
        <f xml:space="preserve"> Equity!BX$74</f>
        <v>49500</v>
      </c>
      <c r="BY36" s="481">
        <f xml:space="preserve"> Equity!BY$74</f>
        <v>49500</v>
      </c>
      <c r="BZ36" s="481">
        <f xml:space="preserve"> Equity!BZ$74</f>
        <v>49500</v>
      </c>
      <c r="CA36" s="481">
        <f xml:space="preserve"> Equity!CA$74</f>
        <v>49500</v>
      </c>
      <c r="CB36" s="481">
        <f xml:space="preserve"> Equity!CB$74</f>
        <v>49500</v>
      </c>
      <c r="CC36" s="481">
        <f xml:space="preserve"> Equity!CC$74</f>
        <v>49500</v>
      </c>
      <c r="CD36" s="481">
        <f xml:space="preserve"> Equity!CD$74</f>
        <v>49500</v>
      </c>
      <c r="CE36" s="481">
        <f xml:space="preserve"> Equity!CE$74</f>
        <v>49500</v>
      </c>
      <c r="CF36" s="481">
        <f xml:space="preserve"> Equity!CF$74</f>
        <v>49500</v>
      </c>
      <c r="CG36" s="481">
        <f xml:space="preserve"> Equity!CG$74</f>
        <v>49500</v>
      </c>
      <c r="CH36" s="481">
        <f xml:space="preserve"> Equity!CH$74</f>
        <v>49500</v>
      </c>
      <c r="CI36" s="481">
        <f xml:space="preserve"> Equity!CI$74</f>
        <v>49500</v>
      </c>
      <c r="CJ36" s="481">
        <f xml:space="preserve"> Equity!CJ$74</f>
        <v>49500</v>
      </c>
      <c r="CK36" s="481">
        <f xml:space="preserve"> Equity!CK$74</f>
        <v>49500</v>
      </c>
      <c r="CL36" s="481">
        <f xml:space="preserve"> Equity!CL$74</f>
        <v>49500</v>
      </c>
      <c r="CM36" s="481">
        <f xml:space="preserve"> Equity!CM$74</f>
        <v>49500</v>
      </c>
      <c r="CN36" s="481">
        <f xml:space="preserve"> Equity!CN$74</f>
        <v>49500</v>
      </c>
      <c r="CO36" s="481">
        <f xml:space="preserve"> Equity!CO$74</f>
        <v>49500</v>
      </c>
      <c r="CP36" s="481">
        <f xml:space="preserve"> Equity!CP$74</f>
        <v>49500</v>
      </c>
      <c r="CQ36" s="481">
        <f xml:space="preserve"> Equity!CQ$74</f>
        <v>49500</v>
      </c>
      <c r="CR36" s="481">
        <f xml:space="preserve"> Equity!CR$74</f>
        <v>49500</v>
      </c>
      <c r="CS36" s="481">
        <f xml:space="preserve"> Equity!CS$74</f>
        <v>49500</v>
      </c>
      <c r="CT36" s="481">
        <f xml:space="preserve"> Equity!CT$74</f>
        <v>49500</v>
      </c>
      <c r="CU36" s="481">
        <f xml:space="preserve"> Equity!CU$74</f>
        <v>49500</v>
      </c>
      <c r="CV36" s="481">
        <f xml:space="preserve"> Equity!CV$74</f>
        <v>49500</v>
      </c>
      <c r="CW36" s="481">
        <f xml:space="preserve"> Equity!CW$74</f>
        <v>49500</v>
      </c>
      <c r="CX36" s="481">
        <f xml:space="preserve"> Equity!CX$74</f>
        <v>49500</v>
      </c>
      <c r="CY36" s="481">
        <f xml:space="preserve"> Equity!CY$74</f>
        <v>49500</v>
      </c>
      <c r="CZ36" s="481">
        <f xml:space="preserve"> Equity!CZ$74</f>
        <v>49500</v>
      </c>
      <c r="DA36" s="481">
        <f xml:space="preserve"> Equity!DA$74</f>
        <v>49500</v>
      </c>
      <c r="DB36" s="481">
        <f xml:space="preserve"> Equity!DB$74</f>
        <v>49500</v>
      </c>
      <c r="DC36" s="481">
        <f xml:space="preserve"> Equity!DC$74</f>
        <v>49500</v>
      </c>
      <c r="DD36" s="481">
        <f xml:space="preserve"> Equity!DD$74</f>
        <v>49500</v>
      </c>
      <c r="DE36" s="481">
        <f xml:space="preserve"> Equity!DE$74</f>
        <v>49500</v>
      </c>
      <c r="DF36" s="481">
        <f xml:space="preserve"> Equity!DF$74</f>
        <v>49500</v>
      </c>
      <c r="DG36" s="481">
        <f xml:space="preserve"> Equity!DG$74</f>
        <v>0</v>
      </c>
      <c r="DH36" s="481">
        <f xml:space="preserve"> Equity!DH$74</f>
        <v>0</v>
      </c>
      <c r="DI36" s="481">
        <f xml:space="preserve"> Equity!DI$74</f>
        <v>0</v>
      </c>
      <c r="DJ36" s="481">
        <f xml:space="preserve"> Equity!DJ$74</f>
        <v>0</v>
      </c>
    </row>
    <row r="37" spans="1:114" s="278" customFormat="1" ht="14.4" x14ac:dyDescent="0.25">
      <c r="A37" s="287"/>
      <c r="B37" s="287"/>
      <c r="C37" s="288"/>
      <c r="D37" s="480"/>
      <c r="E37" s="481" t="str">
        <f xml:space="preserve"> Equity!E$15</f>
        <v>Retained earnings balance</v>
      </c>
      <c r="F37" s="481">
        <f xml:space="preserve"> Equity!F$15</f>
        <v>0</v>
      </c>
      <c r="G37" s="481" t="str">
        <f xml:space="preserve"> Equity!G$15</f>
        <v>$000s</v>
      </c>
      <c r="H37" s="481">
        <f xml:space="preserve"> Equity!H$15</f>
        <v>0</v>
      </c>
      <c r="I37" s="481">
        <f xml:space="preserve"> Equity!I$15</f>
        <v>0</v>
      </c>
      <c r="J37" s="481">
        <f xml:space="preserve"> Equity!J$15</f>
        <v>0</v>
      </c>
      <c r="K37" s="481">
        <f xml:space="preserve"> Equity!K$15</f>
        <v>0</v>
      </c>
      <c r="L37" s="481">
        <f xml:space="preserve"> Equity!L$15</f>
        <v>0</v>
      </c>
      <c r="M37" s="481">
        <f xml:space="preserve"> Equity!M$15</f>
        <v>0</v>
      </c>
      <c r="N37" s="481">
        <f xml:space="preserve"> Equity!N$15</f>
        <v>0</v>
      </c>
      <c r="O37" s="481">
        <f xml:space="preserve"> Equity!O$15</f>
        <v>0</v>
      </c>
      <c r="P37" s="481">
        <f xml:space="preserve"> Equity!P$15</f>
        <v>0</v>
      </c>
      <c r="Q37" s="481">
        <f xml:space="preserve"> Equity!Q$15</f>
        <v>0</v>
      </c>
      <c r="R37" s="481">
        <f xml:space="preserve"> Equity!R$15</f>
        <v>0</v>
      </c>
      <c r="S37" s="481">
        <f xml:space="preserve"> Equity!S$15</f>
        <v>0</v>
      </c>
      <c r="T37" s="481">
        <f xml:space="preserve"> Equity!T$15</f>
        <v>0</v>
      </c>
      <c r="U37" s="481">
        <f xml:space="preserve"> Equity!U$15</f>
        <v>0</v>
      </c>
      <c r="V37" s="481">
        <f xml:space="preserve"> Equity!V$15</f>
        <v>0</v>
      </c>
      <c r="W37" s="481">
        <f xml:space="preserve"> Equity!W$15</f>
        <v>0</v>
      </c>
      <c r="X37" s="481">
        <f xml:space="preserve"> Equity!X$15</f>
        <v>0</v>
      </c>
      <c r="Y37" s="481">
        <f xml:space="preserve"> Equity!Y$15</f>
        <v>0</v>
      </c>
      <c r="Z37" s="481">
        <f xml:space="preserve"> Equity!Z$15</f>
        <v>0</v>
      </c>
      <c r="AA37" s="481">
        <f xml:space="preserve"> Equity!AA$15</f>
        <v>0</v>
      </c>
      <c r="AB37" s="481">
        <f xml:space="preserve"> Equity!AB$15</f>
        <v>0</v>
      </c>
      <c r="AC37" s="481">
        <f xml:space="preserve"> Equity!AC$15</f>
        <v>0</v>
      </c>
      <c r="AD37" s="481">
        <f xml:space="preserve"> Equity!AD$15</f>
        <v>0</v>
      </c>
      <c r="AE37" s="481">
        <f xml:space="preserve"> Equity!AE$15</f>
        <v>0</v>
      </c>
      <c r="AF37" s="481">
        <f xml:space="preserve"> Equity!AF$15</f>
        <v>0</v>
      </c>
      <c r="AG37" s="481">
        <f xml:space="preserve"> Equity!AG$15</f>
        <v>0</v>
      </c>
      <c r="AH37" s="481">
        <f xml:space="preserve"> Equity!AH$15</f>
        <v>0</v>
      </c>
      <c r="AI37" s="481">
        <f xml:space="preserve"> Equity!AI$15</f>
        <v>0</v>
      </c>
      <c r="AJ37" s="481">
        <f xml:space="preserve"> Equity!AJ$15</f>
        <v>0</v>
      </c>
      <c r="AK37" s="481">
        <f xml:space="preserve"> Equity!AK$15</f>
        <v>0</v>
      </c>
      <c r="AL37" s="481">
        <f xml:space="preserve"> Equity!AL$15</f>
        <v>0</v>
      </c>
      <c r="AM37" s="481">
        <f xml:space="preserve"> Equity!AM$15</f>
        <v>0</v>
      </c>
      <c r="AN37" s="481">
        <f xml:space="preserve"> Equity!AN$15</f>
        <v>0</v>
      </c>
      <c r="AO37" s="481">
        <f xml:space="preserve"> Equity!AO$15</f>
        <v>0</v>
      </c>
      <c r="AP37" s="481">
        <f xml:space="preserve"> Equity!AP$15</f>
        <v>0</v>
      </c>
      <c r="AQ37" s="481">
        <f xml:space="preserve"> Equity!AQ$15</f>
        <v>0</v>
      </c>
      <c r="AR37" s="481">
        <f xml:space="preserve"> Equity!AR$15</f>
        <v>0</v>
      </c>
      <c r="AS37" s="481">
        <f xml:space="preserve"> Equity!AS$15</f>
        <v>0</v>
      </c>
      <c r="AT37" s="481">
        <f xml:space="preserve"> Equity!AT$15</f>
        <v>0</v>
      </c>
      <c r="AU37" s="481">
        <f xml:space="preserve"> Equity!AU$15</f>
        <v>0</v>
      </c>
      <c r="AV37" s="481">
        <f xml:space="preserve"> Equity!AV$15</f>
        <v>0</v>
      </c>
      <c r="AW37" s="481">
        <f xml:space="preserve"> Equity!AW$15</f>
        <v>0</v>
      </c>
      <c r="AX37" s="481">
        <f xml:space="preserve"> Equity!AX$15</f>
        <v>0</v>
      </c>
      <c r="AY37" s="481">
        <f xml:space="preserve"> Equity!AY$15</f>
        <v>0</v>
      </c>
      <c r="AZ37" s="481">
        <f xml:space="preserve"> Equity!AZ$15</f>
        <v>0</v>
      </c>
      <c r="BA37" s="481">
        <f xml:space="preserve"> Equity!BA$15</f>
        <v>0</v>
      </c>
      <c r="BB37" s="481">
        <f xml:space="preserve"> Equity!BB$15</f>
        <v>0</v>
      </c>
      <c r="BC37" s="481">
        <f xml:space="preserve"> Equity!BC$15</f>
        <v>0</v>
      </c>
      <c r="BD37" s="481">
        <f xml:space="preserve"> Equity!BD$15</f>
        <v>0</v>
      </c>
      <c r="BE37" s="481">
        <f xml:space="preserve"> Equity!BE$15</f>
        <v>0</v>
      </c>
      <c r="BF37" s="481">
        <f xml:space="preserve"> Equity!BF$15</f>
        <v>0</v>
      </c>
      <c r="BG37" s="481">
        <f xml:space="preserve"> Equity!BG$15</f>
        <v>0</v>
      </c>
      <c r="BH37" s="481">
        <f xml:space="preserve"> Equity!BH$15</f>
        <v>0</v>
      </c>
      <c r="BI37" s="481">
        <f xml:space="preserve"> Equity!BI$15</f>
        <v>0</v>
      </c>
      <c r="BJ37" s="481">
        <f xml:space="preserve"> Equity!BJ$15</f>
        <v>0</v>
      </c>
      <c r="BK37" s="481">
        <f xml:space="preserve"> Equity!BK$15</f>
        <v>0</v>
      </c>
      <c r="BL37" s="481">
        <f xml:space="preserve"> Equity!BL$15</f>
        <v>0</v>
      </c>
      <c r="BM37" s="481">
        <f xml:space="preserve"> Equity!BM$15</f>
        <v>0</v>
      </c>
      <c r="BN37" s="481">
        <f xml:space="preserve"> Equity!BN$15</f>
        <v>0</v>
      </c>
      <c r="BO37" s="481">
        <f xml:space="preserve"> Equity!BO$15</f>
        <v>38.870909623286934</v>
      </c>
      <c r="BP37" s="481">
        <f xml:space="preserve"> Equity!BP$15</f>
        <v>834.89826976721452</v>
      </c>
      <c r="BQ37" s="481">
        <f xml:space="preserve"> Equity!BQ$15</f>
        <v>1160.4142440906744</v>
      </c>
      <c r="BR37" s="481">
        <f xml:space="preserve"> Equity!BR$15</f>
        <v>2219.9436448442175</v>
      </c>
      <c r="BS37" s="481">
        <f xml:space="preserve"> Equity!BS$15</f>
        <v>2454.2926043878815</v>
      </c>
      <c r="BT37" s="481">
        <f xml:space="preserve"> Equity!BT$15</f>
        <v>1714.338111374318</v>
      </c>
      <c r="BU37" s="481">
        <f xml:space="preserve"> Equity!BU$15</f>
        <v>161.09472925258342</v>
      </c>
      <c r="BV37" s="481">
        <f xml:space="preserve"> Equity!BV$15</f>
        <v>0</v>
      </c>
      <c r="BW37" s="481">
        <f xml:space="preserve"> Equity!BW$15</f>
        <v>0</v>
      </c>
      <c r="BX37" s="481">
        <f xml:space="preserve"> Equity!BX$15</f>
        <v>0</v>
      </c>
      <c r="BY37" s="481">
        <f xml:space="preserve"> Equity!BY$15</f>
        <v>0</v>
      </c>
      <c r="BZ37" s="481">
        <f xml:space="preserve"> Equity!BZ$15</f>
        <v>0</v>
      </c>
      <c r="CA37" s="481">
        <f xml:space="preserve"> Equity!CA$15</f>
        <v>0</v>
      </c>
      <c r="CB37" s="481">
        <f xml:space="preserve"> Equity!CB$15</f>
        <v>0</v>
      </c>
      <c r="CC37" s="481">
        <f xml:space="preserve"> Equity!CC$15</f>
        <v>0</v>
      </c>
      <c r="CD37" s="481">
        <f xml:space="preserve"> Equity!CD$15</f>
        <v>0</v>
      </c>
      <c r="CE37" s="481">
        <f xml:space="preserve"> Equity!CE$15</f>
        <v>0</v>
      </c>
      <c r="CF37" s="481">
        <f xml:space="preserve"> Equity!CF$15</f>
        <v>0</v>
      </c>
      <c r="CG37" s="481">
        <f xml:space="preserve"> Equity!CG$15</f>
        <v>0</v>
      </c>
      <c r="CH37" s="481">
        <f xml:space="preserve"> Equity!CH$15</f>
        <v>0</v>
      </c>
      <c r="CI37" s="481">
        <f xml:space="preserve"> Equity!CI$15</f>
        <v>0</v>
      </c>
      <c r="CJ37" s="481">
        <f xml:space="preserve"> Equity!CJ$15</f>
        <v>0</v>
      </c>
      <c r="CK37" s="481">
        <f xml:space="preserve"> Equity!CK$15</f>
        <v>0</v>
      </c>
      <c r="CL37" s="481">
        <f xml:space="preserve"> Equity!CL$15</f>
        <v>0</v>
      </c>
      <c r="CM37" s="481">
        <f xml:space="preserve"> Equity!CM$15</f>
        <v>0</v>
      </c>
      <c r="CN37" s="481">
        <f xml:space="preserve"> Equity!CN$15</f>
        <v>0</v>
      </c>
      <c r="CO37" s="481">
        <f xml:space="preserve"> Equity!CO$15</f>
        <v>0</v>
      </c>
      <c r="CP37" s="481">
        <f xml:space="preserve"> Equity!CP$15</f>
        <v>0</v>
      </c>
      <c r="CQ37" s="481">
        <f xml:space="preserve"> Equity!CQ$15</f>
        <v>0</v>
      </c>
      <c r="CR37" s="481">
        <f xml:space="preserve"> Equity!CR$15</f>
        <v>0</v>
      </c>
      <c r="CS37" s="481">
        <f xml:space="preserve"> Equity!CS$15</f>
        <v>0</v>
      </c>
      <c r="CT37" s="481">
        <f xml:space="preserve"> Equity!CT$15</f>
        <v>0</v>
      </c>
      <c r="CU37" s="481">
        <f xml:space="preserve"> Equity!CU$15</f>
        <v>0</v>
      </c>
      <c r="CV37" s="481">
        <f xml:space="preserve"> Equity!CV$15</f>
        <v>0</v>
      </c>
      <c r="CW37" s="481">
        <f xml:space="preserve"> Equity!CW$15</f>
        <v>0</v>
      </c>
      <c r="CX37" s="481">
        <f xml:space="preserve"> Equity!CX$15</f>
        <v>0</v>
      </c>
      <c r="CY37" s="481">
        <f xml:space="preserve"> Equity!CY$15</f>
        <v>0</v>
      </c>
      <c r="CZ37" s="481">
        <f xml:space="preserve"> Equity!CZ$15</f>
        <v>0</v>
      </c>
      <c r="DA37" s="481">
        <f xml:space="preserve"> Equity!DA$15</f>
        <v>0</v>
      </c>
      <c r="DB37" s="481">
        <f xml:space="preserve"> Equity!DB$15</f>
        <v>0</v>
      </c>
      <c r="DC37" s="481">
        <f xml:space="preserve"> Equity!DC$15</f>
        <v>0</v>
      </c>
      <c r="DD37" s="481">
        <f xml:space="preserve"> Equity!DD$15</f>
        <v>0</v>
      </c>
      <c r="DE37" s="481">
        <f xml:space="preserve"> Equity!DE$15</f>
        <v>0</v>
      </c>
      <c r="DF37" s="481">
        <f xml:space="preserve"> Equity!DF$15</f>
        <v>0</v>
      </c>
      <c r="DG37" s="481">
        <f xml:space="preserve"> Equity!DG$15</f>
        <v>1249.2870087496813</v>
      </c>
      <c r="DH37" s="481">
        <f xml:space="preserve"> Equity!DH$15</f>
        <v>427.28634202637897</v>
      </c>
      <c r="DI37" s="481">
        <f xml:space="preserve"> Equity!DI$15</f>
        <v>427.28634202637937</v>
      </c>
      <c r="DJ37" s="481">
        <f xml:space="preserve"> Equity!DJ$15</f>
        <v>427.28634202637983</v>
      </c>
    </row>
    <row r="38" spans="1:114" ht="14.4" x14ac:dyDescent="0.25">
      <c r="A38" s="111"/>
      <c r="B38" s="112"/>
      <c r="C38" s="113"/>
      <c r="D38" s="114"/>
      <c r="E38" s="115" t="s">
        <v>63</v>
      </c>
      <c r="F38" s="115"/>
      <c r="G38" s="115" t="s">
        <v>57</v>
      </c>
      <c r="H38" s="115"/>
      <c r="I38" s="115"/>
      <c r="J38" s="115">
        <f t="shared" ref="J38:AO38" si="13" xml:space="preserve"> SUM(J32:J37)</f>
        <v>0</v>
      </c>
      <c r="K38" s="115">
        <f t="shared" si="13"/>
        <v>155000</v>
      </c>
      <c r="L38" s="115">
        <f t="shared" si="13"/>
        <v>160674.27834657393</v>
      </c>
      <c r="M38" s="115">
        <f t="shared" si="13"/>
        <v>159810.69932617294</v>
      </c>
      <c r="N38" s="115">
        <f t="shared" si="13"/>
        <v>160037.38535861031</v>
      </c>
      <c r="O38" s="115">
        <f t="shared" si="13"/>
        <v>159591.76750899418</v>
      </c>
      <c r="P38" s="115">
        <f t="shared" si="13"/>
        <v>159820.38515415927</v>
      </c>
      <c r="Q38" s="115">
        <f t="shared" si="13"/>
        <v>158927.21646390486</v>
      </c>
      <c r="R38" s="115">
        <f t="shared" si="13"/>
        <v>159228.22215436085</v>
      </c>
      <c r="S38" s="115">
        <f t="shared" si="13"/>
        <v>159046.56020583527</v>
      </c>
      <c r="T38" s="115">
        <f t="shared" si="13"/>
        <v>158527.25120899605</v>
      </c>
      <c r="U38" s="115">
        <f t="shared" si="13"/>
        <v>157655.50496582364</v>
      </c>
      <c r="V38" s="115">
        <f t="shared" si="13"/>
        <v>157222.29653970525</v>
      </c>
      <c r="W38" s="115">
        <f t="shared" si="13"/>
        <v>156240.21380489421</v>
      </c>
      <c r="X38" s="115">
        <f t="shared" si="13"/>
        <v>155430.25213608358</v>
      </c>
      <c r="Y38" s="115">
        <f t="shared" si="13"/>
        <v>154199.81917286367</v>
      </c>
      <c r="Z38" s="115">
        <f t="shared" si="13"/>
        <v>153531.07087328899</v>
      </c>
      <c r="AA38" s="115">
        <f t="shared" si="13"/>
        <v>152149.97231961397</v>
      </c>
      <c r="AB38" s="115">
        <f t="shared" si="13"/>
        <v>151106.94630845997</v>
      </c>
      <c r="AC38" s="115">
        <f t="shared" si="13"/>
        <v>149680.91944497789</v>
      </c>
      <c r="AD38" s="115">
        <f t="shared" si="13"/>
        <v>148803.24559237502</v>
      </c>
      <c r="AE38" s="115">
        <f t="shared" si="13"/>
        <v>147193.81104843994</v>
      </c>
      <c r="AF38" s="115">
        <f t="shared" si="13"/>
        <v>145967.14501497126</v>
      </c>
      <c r="AG38" s="115">
        <f t="shared" si="13"/>
        <v>159352.60035826609</v>
      </c>
      <c r="AH38" s="115">
        <f t="shared" si="13"/>
        <v>158088.57873080875</v>
      </c>
      <c r="AI38" s="115">
        <f t="shared" si="13"/>
        <v>156245.05973787894</v>
      </c>
      <c r="AJ38" s="115">
        <f t="shared" si="13"/>
        <v>154707.69437260422</v>
      </c>
      <c r="AK38" s="115">
        <f t="shared" si="13"/>
        <v>152765.97338780173</v>
      </c>
      <c r="AL38" s="115">
        <f t="shared" si="13"/>
        <v>151425.04753099754</v>
      </c>
      <c r="AM38" s="115">
        <f t="shared" si="13"/>
        <v>149301.59641579117</v>
      </c>
      <c r="AN38" s="115">
        <f t="shared" si="13"/>
        <v>147602.00212631247</v>
      </c>
      <c r="AO38" s="115">
        <f t="shared" si="13"/>
        <v>145491.29557728488</v>
      </c>
      <c r="AP38" s="115">
        <f t="shared" ref="AP38:BB38" si="14" xml:space="preserve"> SUM(AP32:AP37)</f>
        <v>144010.41083619441</v>
      </c>
      <c r="AQ38" s="115">
        <f t="shared" si="14"/>
        <v>141724.74264498259</v>
      </c>
      <c r="AR38" s="115">
        <f t="shared" si="14"/>
        <v>139889.18126440214</v>
      </c>
      <c r="AS38" s="115">
        <f t="shared" si="14"/>
        <v>137634.40253118271</v>
      </c>
      <c r="AT38" s="115">
        <f t="shared" si="14"/>
        <v>136043.09021584247</v>
      </c>
      <c r="AU38" s="115">
        <f t="shared" si="14"/>
        <v>133622.08265279801</v>
      </c>
      <c r="AV38" s="115">
        <f t="shared" si="14"/>
        <v>131676.83539761486</v>
      </c>
      <c r="AW38" s="115">
        <f t="shared" si="14"/>
        <v>129302.35737221449</v>
      </c>
      <c r="AX38" s="115">
        <f t="shared" si="14"/>
        <v>127524.12170326928</v>
      </c>
      <c r="AY38" s="115">
        <f t="shared" si="14"/>
        <v>125102.04338926218</v>
      </c>
      <c r="AZ38" s="115">
        <f t="shared" si="14"/>
        <v>123072.83469206595</v>
      </c>
      <c r="BA38" s="115">
        <f t="shared" si="14"/>
        <v>120601.67362086536</v>
      </c>
      <c r="BB38" s="115">
        <f t="shared" si="14"/>
        <v>118890.1740091864</v>
      </c>
      <c r="BC38" s="115">
        <f t="shared" ref="BC38:DJ38" si="15" xml:space="preserve"> SUM(BC32:BC37)</f>
        <v>116291.46935871113</v>
      </c>
      <c r="BD38" s="115">
        <f t="shared" si="15"/>
        <v>114218.61917049269</v>
      </c>
      <c r="BE38" s="115">
        <f t="shared" si="15"/>
        <v>111691.11407596928</v>
      </c>
      <c r="BF38" s="115">
        <f t="shared" si="15"/>
        <v>109947.07670885674</v>
      </c>
      <c r="BG38" s="115">
        <f t="shared" si="15"/>
        <v>107284.54158262799</v>
      </c>
      <c r="BH38" s="115">
        <f t="shared" si="15"/>
        <v>104890.68063794581</v>
      </c>
      <c r="BI38" s="115">
        <f t="shared" si="15"/>
        <v>102879.88492071137</v>
      </c>
      <c r="BJ38" s="115">
        <f t="shared" si="15"/>
        <v>100526.96826208339</v>
      </c>
      <c r="BK38" s="115">
        <f t="shared" si="15"/>
        <v>98393.040556753083</v>
      </c>
      <c r="BL38" s="115">
        <f t="shared" si="15"/>
        <v>95657.611102683441</v>
      </c>
      <c r="BM38" s="115">
        <f t="shared" si="15"/>
        <v>93619.086145074252</v>
      </c>
      <c r="BN38" s="115">
        <f t="shared" si="15"/>
        <v>91110.492697159745</v>
      </c>
      <c r="BO38" s="115">
        <f t="shared" si="15"/>
        <v>89116.354330376213</v>
      </c>
      <c r="BP38" s="115">
        <f t="shared" si="15"/>
        <v>87134.146967239401</v>
      </c>
      <c r="BQ38" s="115">
        <f t="shared" si="15"/>
        <v>85099.92034874676</v>
      </c>
      <c r="BR38" s="115">
        <f t="shared" si="15"/>
        <v>84367.793654343302</v>
      </c>
      <c r="BS38" s="115">
        <f t="shared" si="15"/>
        <v>81785.496256923856</v>
      </c>
      <c r="BT38" s="115">
        <f t="shared" si="15"/>
        <v>80668.39550239814</v>
      </c>
      <c r="BU38" s="115">
        <f t="shared" si="15"/>
        <v>78218.72022169175</v>
      </c>
      <c r="BV38" s="115">
        <f t="shared" si="15"/>
        <v>78373.242924639198</v>
      </c>
      <c r="BW38" s="115">
        <f t="shared" si="15"/>
        <v>78444.85850009165</v>
      </c>
      <c r="BX38" s="115">
        <f t="shared" si="15"/>
        <v>77524.241437106539</v>
      </c>
      <c r="BY38" s="115">
        <f t="shared" si="15"/>
        <v>77632.93227999231</v>
      </c>
      <c r="BZ38" s="115">
        <f t="shared" si="15"/>
        <v>77032.564288445021</v>
      </c>
      <c r="CA38" s="115">
        <f t="shared" si="15"/>
        <v>76997.687361456585</v>
      </c>
      <c r="CB38" s="115">
        <f t="shared" si="15"/>
        <v>76308.539282001861</v>
      </c>
      <c r="CC38" s="115">
        <f t="shared" si="15"/>
        <v>76407.479018429483</v>
      </c>
      <c r="CD38" s="115">
        <f t="shared" si="15"/>
        <v>75084.328123345505</v>
      </c>
      <c r="CE38" s="115">
        <f t="shared" si="15"/>
        <v>75138.316181732298</v>
      </c>
      <c r="CF38" s="115">
        <f t="shared" si="15"/>
        <v>74633.842421385489</v>
      </c>
      <c r="CG38" s="115">
        <f t="shared" si="15"/>
        <v>74685.988179121006</v>
      </c>
      <c r="CH38" s="115">
        <f t="shared" si="15"/>
        <v>74344.47434032688</v>
      </c>
      <c r="CI38" s="115">
        <f t="shared" si="15"/>
        <v>74256.886940451426</v>
      </c>
      <c r="CJ38" s="115">
        <f t="shared" si="15"/>
        <v>73680.19783707062</v>
      </c>
      <c r="CK38" s="115">
        <f t="shared" si="15"/>
        <v>73739.517310194904</v>
      </c>
      <c r="CL38" s="115">
        <f t="shared" si="15"/>
        <v>73264.555205018885</v>
      </c>
      <c r="CM38" s="115">
        <f t="shared" si="15"/>
        <v>73177.076900741173</v>
      </c>
      <c r="CN38" s="115">
        <f t="shared" si="15"/>
        <v>72309.129264220814</v>
      </c>
      <c r="CO38" s="115">
        <f t="shared" si="15"/>
        <v>72375.570263857531</v>
      </c>
      <c r="CP38" s="115">
        <f t="shared" si="15"/>
        <v>71974.145685766911</v>
      </c>
      <c r="CQ38" s="115">
        <f t="shared" si="15"/>
        <v>71890.216760114112</v>
      </c>
      <c r="CR38" s="115">
        <f t="shared" si="15"/>
        <v>70994.837502691866</v>
      </c>
      <c r="CS38" s="115">
        <f t="shared" si="15"/>
        <v>71072.46053274523</v>
      </c>
      <c r="CT38" s="115">
        <f t="shared" si="15"/>
        <v>70495.729961805977</v>
      </c>
      <c r="CU38" s="115">
        <f t="shared" si="15"/>
        <v>70586.256365820547</v>
      </c>
      <c r="CV38" s="115">
        <f t="shared" si="15"/>
        <v>69664.831092159933</v>
      </c>
      <c r="CW38" s="115">
        <f t="shared" si="15"/>
        <v>69756.464654454059</v>
      </c>
      <c r="CX38" s="115">
        <f t="shared" si="15"/>
        <v>69342.654182421422</v>
      </c>
      <c r="CY38" s="115">
        <f t="shared" si="15"/>
        <v>69273.773983294304</v>
      </c>
      <c r="CZ38" s="115">
        <f t="shared" si="15"/>
        <v>68327.280928949229</v>
      </c>
      <c r="DA38" s="115">
        <f t="shared" si="15"/>
        <v>68435.427925120093</v>
      </c>
      <c r="DB38" s="115">
        <f t="shared" si="15"/>
        <v>68018.032447622783</v>
      </c>
      <c r="DC38" s="115">
        <f t="shared" si="15"/>
        <v>67959.976179799967</v>
      </c>
      <c r="DD38" s="115">
        <f t="shared" si="15"/>
        <v>66989.055670902497</v>
      </c>
      <c r="DE38" s="115">
        <f t="shared" si="15"/>
        <v>67115.961882206611</v>
      </c>
      <c r="DF38" s="115">
        <f t="shared" si="15"/>
        <v>66755.542866103744</v>
      </c>
      <c r="DG38" s="115">
        <f t="shared" si="15"/>
        <v>18518.669240499661</v>
      </c>
      <c r="DH38" s="115">
        <f t="shared" si="15"/>
        <v>3.3310243452433497E-11</v>
      </c>
      <c r="DI38" s="115">
        <f t="shared" si="15"/>
        <v>3.3253400033572689E-11</v>
      </c>
      <c r="DJ38" s="115">
        <f t="shared" si="15"/>
        <v>3.3310243452433497E-11</v>
      </c>
    </row>
    <row r="39" spans="1:114" ht="14.4" x14ac:dyDescent="0.25">
      <c r="A39" s="109"/>
      <c r="B39" s="19"/>
      <c r="C39" s="20"/>
      <c r="D39" s="110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  <c r="CI39" s="38"/>
      <c r="CJ39" s="38"/>
      <c r="CK39" s="38"/>
      <c r="CL39" s="38"/>
      <c r="CM39" s="38"/>
      <c r="CN39" s="38"/>
      <c r="CO39" s="38"/>
      <c r="CP39" s="38"/>
      <c r="CQ39" s="38"/>
      <c r="CR39" s="38"/>
      <c r="CS39" s="38"/>
      <c r="CT39" s="38"/>
      <c r="CU39" s="38"/>
      <c r="CV39" s="38"/>
      <c r="CW39" s="38"/>
      <c r="CX39" s="38"/>
      <c r="CY39" s="38"/>
      <c r="CZ39" s="38"/>
      <c r="DA39" s="38"/>
      <c r="DB39" s="38"/>
      <c r="DC39" s="38"/>
      <c r="DD39" s="38"/>
      <c r="DE39" s="38"/>
      <c r="DF39" s="38"/>
      <c r="DG39" s="38"/>
      <c r="DH39" s="38"/>
      <c r="DI39" s="38"/>
      <c r="DJ39" s="38"/>
    </row>
    <row r="40" spans="1:114" ht="14.4" x14ac:dyDescent="0.25">
      <c r="A40" s="109"/>
      <c r="B40" s="19"/>
      <c r="C40" s="20"/>
      <c r="D40" s="110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  <c r="CT40" s="38"/>
      <c r="CU40" s="38"/>
      <c r="CV40" s="38"/>
      <c r="CW40" s="38"/>
      <c r="CX40" s="38"/>
      <c r="CY40" s="38"/>
      <c r="CZ40" s="38"/>
      <c r="DA40" s="38"/>
      <c r="DB40" s="38"/>
      <c r="DC40" s="38"/>
      <c r="DD40" s="38"/>
      <c r="DE40" s="38"/>
      <c r="DF40" s="38"/>
      <c r="DG40" s="38"/>
      <c r="DH40" s="38"/>
      <c r="DI40" s="38"/>
      <c r="DJ40" s="38"/>
    </row>
    <row r="41" spans="1:114" ht="14.4" x14ac:dyDescent="0.25">
      <c r="A41" s="109" t="s">
        <v>64</v>
      </c>
      <c r="B41" s="19"/>
      <c r="C41" s="20"/>
      <c r="D41" s="110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8"/>
      <c r="DI41" s="38"/>
      <c r="DJ41" s="38"/>
    </row>
    <row r="42" spans="1:114" ht="14.4" x14ac:dyDescent="0.25">
      <c r="A42" s="109"/>
      <c r="B42" s="19"/>
      <c r="C42" s="20"/>
      <c r="D42" s="110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  <c r="CH42" s="38"/>
      <c r="CI42" s="38"/>
      <c r="CJ42" s="38"/>
      <c r="CK42" s="38"/>
      <c r="CL42" s="38"/>
      <c r="CM42" s="38"/>
      <c r="CN42" s="38"/>
      <c r="CO42" s="38"/>
      <c r="CP42" s="38"/>
      <c r="CQ42" s="38"/>
      <c r="CR42" s="38"/>
      <c r="CS42" s="38"/>
      <c r="CT42" s="38"/>
      <c r="CU42" s="38"/>
      <c r="CV42" s="38"/>
      <c r="CW42" s="38"/>
      <c r="CX42" s="38"/>
      <c r="CY42" s="38"/>
      <c r="CZ42" s="38"/>
      <c r="DA42" s="38"/>
      <c r="DB42" s="38"/>
      <c r="DC42" s="38"/>
      <c r="DD42" s="38"/>
      <c r="DE42" s="38"/>
      <c r="DF42" s="38"/>
      <c r="DG42" s="38"/>
      <c r="DH42" s="38"/>
      <c r="DI42" s="38"/>
      <c r="DJ42" s="38"/>
    </row>
    <row r="43" spans="1:114" ht="14.4" x14ac:dyDescent="0.25">
      <c r="A43" s="19"/>
      <c r="B43" s="19"/>
      <c r="C43" s="20"/>
      <c r="D43" s="21"/>
      <c r="E43" s="368" t="str">
        <f xml:space="preserve"> OpRev!E$121</f>
        <v>cash Received</v>
      </c>
      <c r="F43" s="368">
        <f xml:space="preserve"> OpRev!F$121</f>
        <v>0</v>
      </c>
      <c r="G43" s="368" t="str">
        <f xml:space="preserve"> OpRev!G$121</f>
        <v>$ 000s</v>
      </c>
      <c r="H43" s="368">
        <f xml:space="preserve"> OpRev!H$121</f>
        <v>5090178.5395155419</v>
      </c>
      <c r="I43" s="368">
        <f xml:space="preserve"> OpRev!I$121</f>
        <v>0</v>
      </c>
      <c r="J43" s="368">
        <f xml:space="preserve"> OpRev!J$121</f>
        <v>0</v>
      </c>
      <c r="K43" s="368">
        <f xml:space="preserve"> OpRev!K$121</f>
        <v>0</v>
      </c>
      <c r="L43" s="368">
        <f xml:space="preserve"> OpRev!L$121</f>
        <v>21018.737463652174</v>
      </c>
      <c r="M43" s="368">
        <f xml:space="preserve"> OpRev!M$121</f>
        <v>25903.549425307821</v>
      </c>
      <c r="N43" s="368">
        <f xml:space="preserve"> OpRev!N$121</f>
        <v>27419.080294502397</v>
      </c>
      <c r="O43" s="368">
        <f xml:space="preserve"> OpRev!O$121</f>
        <v>27746.314060625129</v>
      </c>
      <c r="P43" s="368">
        <f xml:space="preserve"> OpRev!P$121</f>
        <v>29300.524958490238</v>
      </c>
      <c r="Q43" s="368">
        <f xml:space="preserve"> OpRev!Q$121</f>
        <v>27458.208259989544</v>
      </c>
      <c r="R43" s="368">
        <f xml:space="preserve"> OpRev!R$121</f>
        <v>28373.963745682951</v>
      </c>
      <c r="S43" s="368">
        <f xml:space="preserve"> OpRev!S$121</f>
        <v>29089.152858502654</v>
      </c>
      <c r="T43" s="368">
        <f xml:space="preserve"> OpRev!T$121</f>
        <v>30184.511949238004</v>
      </c>
      <c r="U43" s="368">
        <f xml:space="preserve"> OpRev!U$121</f>
        <v>29822.505060245192</v>
      </c>
      <c r="V43" s="368">
        <f xml:space="preserve"> OpRev!V$121</f>
        <v>31283.329989773865</v>
      </c>
      <c r="W43" s="368">
        <f xml:space="preserve"> OpRev!W$121</f>
        <v>31881.479785780517</v>
      </c>
      <c r="X43" s="368">
        <f xml:space="preserve"> OpRev!X$121</f>
        <v>33696.459543486955</v>
      </c>
      <c r="Y43" s="368">
        <f xml:space="preserve"> OpRev!Y$121</f>
        <v>32744.450540230544</v>
      </c>
      <c r="Z43" s="368">
        <f xml:space="preserve"> OpRev!Z$121</f>
        <v>34087.233820484835</v>
      </c>
      <c r="AA43" s="368">
        <f xml:space="preserve"> OpRev!AA$121</f>
        <v>33610.954145315911</v>
      </c>
      <c r="AB43" s="368">
        <f xml:space="preserve"> OpRev!AB$121</f>
        <v>35127.340555814786</v>
      </c>
      <c r="AC43" s="368">
        <f xml:space="preserve"> OpRev!AC$121</f>
        <v>34215.057477384835</v>
      </c>
      <c r="AD43" s="368">
        <f xml:space="preserve"> OpRev!AD$121</f>
        <v>36194.117859414233</v>
      </c>
      <c r="AE43" s="368">
        <f xml:space="preserve"> OpRev!AE$121</f>
        <v>35768.566116500166</v>
      </c>
      <c r="AF43" s="368">
        <f xml:space="preserve"> OpRev!AF$121</f>
        <v>37354.890977276096</v>
      </c>
      <c r="AG43" s="368">
        <f xml:space="preserve"> OpRev!AG$121</f>
        <v>36390.781518864474</v>
      </c>
      <c r="AH43" s="368">
        <f xml:space="preserve"> OpRev!AH$121</f>
        <v>37927.569032488638</v>
      </c>
      <c r="AI43" s="368">
        <f xml:space="preserve"> OpRev!AI$121</f>
        <v>37126.6942906529</v>
      </c>
      <c r="AJ43" s="368">
        <f xml:space="preserve"> OpRev!AJ$121</f>
        <v>38888.264749667243</v>
      </c>
      <c r="AK43" s="368">
        <f xml:space="preserve"> OpRev!AK$121</f>
        <v>37889.790125665895</v>
      </c>
      <c r="AL43" s="368">
        <f xml:space="preserve"> OpRev!AL$121</f>
        <v>39391.04200553296</v>
      </c>
      <c r="AM43" s="368">
        <f xml:space="preserve"> OpRev!AM$121</f>
        <v>38754.11106912548</v>
      </c>
      <c r="AN43" s="368">
        <f xml:space="preserve"> OpRev!AN$121</f>
        <v>40936.848488106836</v>
      </c>
      <c r="AO43" s="368">
        <f xml:space="preserve"> OpRev!AO$121</f>
        <v>39995.477337444885</v>
      </c>
      <c r="AP43" s="368">
        <f xml:space="preserve"> OpRev!AP$121</f>
        <v>41583.345513379696</v>
      </c>
      <c r="AQ43" s="368">
        <f xml:space="preserve"> OpRev!AQ$121</f>
        <v>40907.856412445195</v>
      </c>
      <c r="AR43" s="368">
        <f xml:space="preserve"> OpRev!AR$121</f>
        <v>42724.556442080371</v>
      </c>
      <c r="AS43" s="368">
        <f xml:space="preserve"> OpRev!AS$121</f>
        <v>41619.454099209273</v>
      </c>
      <c r="AT43" s="368">
        <f xml:space="preserve"> OpRev!AT$121</f>
        <v>43271.796090438409</v>
      </c>
      <c r="AU43" s="368">
        <f xml:space="preserve"> OpRev!AU$121</f>
        <v>42568.879423294682</v>
      </c>
      <c r="AV43" s="368">
        <f xml:space="preserve"> OpRev!AV$121</f>
        <v>44459.344759100168</v>
      </c>
      <c r="AW43" s="368">
        <f xml:space="preserve"> OpRev!AW$121</f>
        <v>43309.370829648113</v>
      </c>
      <c r="AX43" s="368">
        <f xml:space="preserve"> OpRev!AX$121</f>
        <v>45742.223776672043</v>
      </c>
      <c r="AY43" s="368">
        <f xml:space="preserve"> OpRev!AY$121</f>
        <v>44927.409269508636</v>
      </c>
      <c r="AZ43" s="368">
        <f xml:space="preserve"> OpRev!AZ$121</f>
        <v>47041.174987013714</v>
      </c>
      <c r="BA43" s="368">
        <f xml:space="preserve"> OpRev!BA$121</f>
        <v>45824.937778273794</v>
      </c>
      <c r="BB43" s="368">
        <f xml:space="preserve"> OpRev!BB$121</f>
        <v>47643.703523619224</v>
      </c>
      <c r="BC43" s="368">
        <f xml:space="preserve"> OpRev!BC$121</f>
        <v>46870.294711096991</v>
      </c>
      <c r="BD43" s="368">
        <f xml:space="preserve"> OpRev!BD$121</f>
        <v>48951.235326598173</v>
      </c>
      <c r="BE43" s="368">
        <f xml:space="preserve"> OpRev!BE$121</f>
        <v>47685.614010072204</v>
      </c>
      <c r="BF43" s="368">
        <f xml:space="preserve"> OpRev!BF$121</f>
        <v>49432.372627553552</v>
      </c>
      <c r="BG43" s="368">
        <f xml:space="preserve"> OpRev!BG$121</f>
        <v>48583.965994158592</v>
      </c>
      <c r="BH43" s="368">
        <f xml:space="preserve"> OpRev!BH$121</f>
        <v>49386.492426927856</v>
      </c>
      <c r="BI43" s="368">
        <f xml:space="preserve"> OpRev!BI$121</f>
        <v>50425.614049423253</v>
      </c>
      <c r="BJ43" s="368">
        <f xml:space="preserve"> OpRev!BJ$121</f>
        <v>50247.779573209591</v>
      </c>
      <c r="BK43" s="368">
        <f xml:space="preserve"> OpRev!BK$121</f>
        <v>51363.276054672155</v>
      </c>
      <c r="BL43" s="368">
        <f xml:space="preserve"> OpRev!BL$121</f>
        <v>51586.470365144778</v>
      </c>
      <c r="BM43" s="368">
        <f xml:space="preserve"> OpRev!BM$121</f>
        <v>52272.471888110704</v>
      </c>
      <c r="BN43" s="368">
        <f xml:space="preserve"> OpRev!BN$121</f>
        <v>52372.533542795587</v>
      </c>
      <c r="BO43" s="368">
        <f xml:space="preserve"> OpRev!BO$121</f>
        <v>53320.630349248633</v>
      </c>
      <c r="BP43" s="368">
        <f xml:space="preserve"> OpRev!BP$121</f>
        <v>53681.08792371583</v>
      </c>
      <c r="BQ43" s="368">
        <f xml:space="preserve"> OpRev!BQ$121</f>
        <v>52906.416613704765</v>
      </c>
      <c r="BR43" s="368">
        <f xml:space="preserve"> OpRev!BR$121</f>
        <v>55446.314680301308</v>
      </c>
      <c r="BS43" s="368">
        <f xml:space="preserve"> OpRev!BS$121</f>
        <v>54532.151231084208</v>
      </c>
      <c r="BT43" s="368">
        <f xml:space="preserve"> OpRev!BT$121</f>
        <v>56967.960667060433</v>
      </c>
      <c r="BU43" s="368">
        <f xml:space="preserve"> OpRev!BU$121</f>
        <v>55480.6379245481</v>
      </c>
      <c r="BV43" s="368">
        <f xml:space="preserve"> OpRev!BV$121</f>
        <v>57697.657396043403</v>
      </c>
      <c r="BW43" s="368">
        <f xml:space="preserve"> OpRev!BW$121</f>
        <v>55972.884378355811</v>
      </c>
      <c r="BX43" s="368">
        <f xml:space="preserve"> OpRev!BX$121</f>
        <v>53092.60653336985</v>
      </c>
      <c r="BY43" s="368">
        <f xml:space="preserve"> OpRev!BY$121</f>
        <v>55275.361870242115</v>
      </c>
      <c r="BZ43" s="368">
        <f xml:space="preserve"> OpRev!BZ$121</f>
        <v>53417.461765125896</v>
      </c>
      <c r="CA43" s="368">
        <f xml:space="preserve"> OpRev!CA$121</f>
        <v>56639.604753830899</v>
      </c>
      <c r="CB43" s="368">
        <f xml:space="preserve"> OpRev!CB$121</f>
        <v>56361.999932071318</v>
      </c>
      <c r="CC43" s="368">
        <f xml:space="preserve"> OpRev!CC$121</f>
        <v>58912.169170055589</v>
      </c>
      <c r="CD43" s="368">
        <f xml:space="preserve"> OpRev!CD$121</f>
        <v>54811.271108082903</v>
      </c>
      <c r="CE43" s="368">
        <f xml:space="preserve"> OpRev!CE$121</f>
        <v>56468.244065588959</v>
      </c>
      <c r="CF43" s="368">
        <f xml:space="preserve"> OpRev!CF$121</f>
        <v>57476.77161959307</v>
      </c>
      <c r="CG43" s="368">
        <f xml:space="preserve"> OpRev!CG$121</f>
        <v>59034.394774919492</v>
      </c>
      <c r="CH43" s="368">
        <f xml:space="preserve"> OpRev!CH$121</f>
        <v>57898.01517266695</v>
      </c>
      <c r="CI43" s="368">
        <f xml:space="preserve"> OpRev!CI$121</f>
        <v>61150.931310594824</v>
      </c>
      <c r="CJ43" s="368">
        <f xml:space="preserve"> OpRev!CJ$121</f>
        <v>61576.98183729763</v>
      </c>
      <c r="CK43" s="368">
        <f xml:space="preserve"> OpRev!CK$121</f>
        <v>64740.635302406365</v>
      </c>
      <c r="CL43" s="368">
        <f xml:space="preserve"> OpRev!CL$121</f>
        <v>62602.425647576536</v>
      </c>
      <c r="CM43" s="368">
        <f xml:space="preserve"> OpRev!CM$121</f>
        <v>65778.688616640196</v>
      </c>
      <c r="CN43" s="368">
        <f xml:space="preserve"> OpRev!CN$121</f>
        <v>64237.96138842911</v>
      </c>
      <c r="CO43" s="368">
        <f xml:space="preserve"> OpRev!CO$121</f>
        <v>66957.0132583417</v>
      </c>
      <c r="CP43" s="368">
        <f xml:space="preserve"> OpRev!CP$121</f>
        <v>65054.500185785066</v>
      </c>
      <c r="CQ43" s="368">
        <f xml:space="preserve"> OpRev!CQ$121</f>
        <v>69631.041928148334</v>
      </c>
      <c r="CR43" s="368">
        <f xml:space="preserve"> OpRev!CR$121</f>
        <v>68321.941420964766</v>
      </c>
      <c r="CS43" s="368">
        <f xml:space="preserve"> OpRev!CS$121</f>
        <v>71202.107852556423</v>
      </c>
      <c r="CT43" s="368">
        <f xml:space="preserve"> OpRev!CT$121</f>
        <v>69358.329374688677</v>
      </c>
      <c r="CU43" s="368">
        <f xml:space="preserve"> OpRev!CU$121</f>
        <v>72621.457269699313</v>
      </c>
      <c r="CV43" s="368">
        <f xml:space="preserve"> OpRev!CV$121</f>
        <v>71096.086213641014</v>
      </c>
      <c r="CW43" s="368">
        <f xml:space="preserve"> OpRev!CW$121</f>
        <v>74093.198951822706</v>
      </c>
      <c r="CX43" s="368">
        <f xml:space="preserve"> OpRev!CX$121</f>
        <v>71999.817175482196</v>
      </c>
      <c r="CY43" s="368">
        <f xml:space="preserve"> OpRev!CY$121</f>
        <v>75744.918145612406</v>
      </c>
      <c r="CZ43" s="368">
        <f xml:space="preserve"> OpRev!CZ$121</f>
        <v>73982.872409220581</v>
      </c>
      <c r="DA43" s="368">
        <f xml:space="preserve"> OpRev!DA$121</f>
        <v>77989.070908260386</v>
      </c>
      <c r="DB43" s="368">
        <f xml:space="preserve"> OpRev!DB$121</f>
        <v>76001.146179736548</v>
      </c>
      <c r="DC43" s="368">
        <f xml:space="preserve"> OpRev!DC$121</f>
        <v>79960.458506852039</v>
      </c>
      <c r="DD43" s="368">
        <f xml:space="preserve"> OpRev!DD$121</f>
        <v>78094.416812350973</v>
      </c>
      <c r="DE43" s="368">
        <f xml:space="preserve"> OpRev!DE$121</f>
        <v>81392.775426729757</v>
      </c>
      <c r="DF43" s="368">
        <f xml:space="preserve"> OpRev!DF$121</f>
        <v>79087.097479230055</v>
      </c>
      <c r="DG43" s="368">
        <f xml:space="preserve"> OpRev!DG$121</f>
        <v>83207.173763668849</v>
      </c>
      <c r="DH43" s="368">
        <f xml:space="preserve"> OpRev!DH$121</f>
        <v>18518.669240499628</v>
      </c>
      <c r="DI43" s="368">
        <f xml:space="preserve"> OpRev!DI$121</f>
        <v>0</v>
      </c>
      <c r="DJ43" s="368">
        <f xml:space="preserve"> OpRev!DJ$121</f>
        <v>0</v>
      </c>
    </row>
    <row r="44" spans="1:114" s="118" customFormat="1" ht="14.4" x14ac:dyDescent="0.25">
      <c r="A44" s="405"/>
      <c r="B44" s="405"/>
      <c r="C44" s="406"/>
      <c r="D44" s="407"/>
      <c r="E44" s="376" t="str">
        <f xml:space="preserve"> OpCost!E$47</f>
        <v>cash Paid</v>
      </c>
      <c r="F44" s="376">
        <f xml:space="preserve"> OpCost!F$47</f>
        <v>0</v>
      </c>
      <c r="G44" s="376" t="str">
        <f xml:space="preserve"> OpCost!G$47</f>
        <v>$000s</v>
      </c>
      <c r="H44" s="376">
        <f xml:space="preserve"> OpCost!H$47</f>
        <v>-1034625.5436061929</v>
      </c>
      <c r="I44" s="376">
        <f xml:space="preserve"> OpCost!I$47</f>
        <v>0</v>
      </c>
      <c r="J44" s="376">
        <f xml:space="preserve"> OpCost!J$47</f>
        <v>0</v>
      </c>
      <c r="K44" s="376">
        <f xml:space="preserve"> OpCost!K$47</f>
        <v>0</v>
      </c>
      <c r="L44" s="376">
        <f xml:space="preserve"> OpCost!L$47</f>
        <v>-12748.960597826086</v>
      </c>
      <c r="M44" s="376">
        <f xml:space="preserve"> OpCost!M$47</f>
        <v>-18570.051084486164</v>
      </c>
      <c r="N44" s="376">
        <f xml:space="preserve"> OpCost!N$47</f>
        <v>-18896.468299505934</v>
      </c>
      <c r="O44" s="376">
        <f xml:space="preserve"> OpCost!O$47</f>
        <v>-19407.700306883613</v>
      </c>
      <c r="P44" s="376">
        <f xml:space="preserve"> OpCost!P$47</f>
        <v>-20032.173220296663</v>
      </c>
      <c r="Q44" s="376">
        <f xml:space="preserve"> OpCost!Q$47</f>
        <v>-19299.230305622972</v>
      </c>
      <c r="R44" s="376">
        <f xml:space="preserve"> OpCost!R$47</f>
        <v>-19353.287641998137</v>
      </c>
      <c r="S44" s="376">
        <f xml:space="preserve"> OpCost!S$47</f>
        <v>-19882.078904994705</v>
      </c>
      <c r="T44" s="376">
        <f xml:space="preserve"> OpCost!T$47</f>
        <v>-20622.897700570029</v>
      </c>
      <c r="U44" s="376">
        <f xml:space="preserve"> OpCost!U$47</f>
        <v>-20702.734440256187</v>
      </c>
      <c r="V44" s="376">
        <f xml:space="preserve"> OpCost!V$47</f>
        <v>-21086.440968195999</v>
      </c>
      <c r="W44" s="376">
        <f xml:space="preserve"> OpCost!W$47</f>
        <v>-21710.315189014349</v>
      </c>
      <c r="X44" s="376">
        <f xml:space="preserve"> OpCost!X$47</f>
        <v>-22345.208721162031</v>
      </c>
      <c r="Y44" s="376">
        <f xml:space="preserve"> OpCost!Y$47</f>
        <v>-22240.961903278803</v>
      </c>
      <c r="Z44" s="376">
        <f xml:space="preserve"> OpCost!Z$47</f>
        <v>-22525.884234122979</v>
      </c>
      <c r="AA44" s="376">
        <f xml:space="preserve"> OpCost!AA$47</f>
        <v>-22841.576567258337</v>
      </c>
      <c r="AB44" s="376">
        <f xml:space="preserve"> OpCost!AB$47</f>
        <v>-23305.23237031691</v>
      </c>
      <c r="AC44" s="376">
        <f xml:space="preserve"> OpCost!AC$47</f>
        <v>-23232.500068416724</v>
      </c>
      <c r="AD44" s="376">
        <f xml:space="preserve"> OpCost!AD$47</f>
        <v>-23517.146595842205</v>
      </c>
      <c r="AE44" s="376">
        <f xml:space="preserve"> OpCost!AE$47</f>
        <v>-23788.769669733265</v>
      </c>
      <c r="AF44" s="376">
        <f xml:space="preserve"> OpCost!AF$47</f>
        <v>-24251.518258533582</v>
      </c>
      <c r="AG44" s="376">
        <f xml:space="preserve"> OpCost!AG$47</f>
        <v>-24175.832733519725</v>
      </c>
      <c r="AH44" s="376">
        <f xml:space="preserve"> OpCost!AH$47</f>
        <v>-24563.428008740135</v>
      </c>
      <c r="AI44" s="376">
        <f xml:space="preserve"> OpCost!AI$47</f>
        <v>-24663.298153941938</v>
      </c>
      <c r="AJ44" s="376">
        <f xml:space="preserve"> OpCost!AJ$47</f>
        <v>-25236.22714841826</v>
      </c>
      <c r="AK44" s="376">
        <f xml:space="preserve"> OpCost!AK$47</f>
        <v>-25157.468487589893</v>
      </c>
      <c r="AL44" s="376">
        <f xml:space="preserve"> OpCost!AL$47</f>
        <v>-25465.699888546314</v>
      </c>
      <c r="AM44" s="376">
        <f xml:space="preserve"> OpCost!AM$47</f>
        <v>-25759.828755512557</v>
      </c>
      <c r="AN44" s="376">
        <f xml:space="preserve"> OpCost!AN$47</f>
        <v>-26260.919167914904</v>
      </c>
      <c r="AO44" s="376">
        <f xml:space="preserve"> OpCost!AO$47</f>
        <v>-26178.962589634673</v>
      </c>
      <c r="AP44" s="376">
        <f xml:space="preserve"> OpCost!AP$47</f>
        <v>-26499.709421477844</v>
      </c>
      <c r="AQ44" s="376">
        <f xml:space="preserve"> OpCost!AQ$47</f>
        <v>-26805.781099899683</v>
      </c>
      <c r="AR44" s="376">
        <f xml:space="preserve"> OpCost!AR$47</f>
        <v>-27327.21779241812</v>
      </c>
      <c r="AS44" s="376">
        <f xml:space="preserve"> OpCost!AS$47</f>
        <v>-27241.933448413823</v>
      </c>
      <c r="AT44" s="376">
        <f xml:space="preserve"> OpCost!AT$47</f>
        <v>-27575.703887824624</v>
      </c>
      <c r="AU44" s="376">
        <f xml:space="preserve"> OpCost!AU$47</f>
        <v>-27894.203303737817</v>
      </c>
      <c r="AV44" s="376">
        <f xml:space="preserve"> OpCost!AV$47</f>
        <v>-28436.812416933644</v>
      </c>
      <c r="AW44" s="376">
        <f xml:space="preserve"> OpCost!AW$47</f>
        <v>-28348.065186572559</v>
      </c>
      <c r="AX44" s="376">
        <f xml:space="preserve"> OpCost!AX$47</f>
        <v>-28802.551129169333</v>
      </c>
      <c r="AY44" s="376">
        <f xml:space="preserve"> OpCost!AY$47</f>
        <v>-28919.656728698388</v>
      </c>
      <c r="AZ44" s="376">
        <f xml:space="preserve"> OpCost!AZ$47</f>
        <v>-29591.461032678948</v>
      </c>
      <c r="BA44" s="376">
        <f xml:space="preserve"> OpCost!BA$47</f>
        <v>-29499.110308888801</v>
      </c>
      <c r="BB44" s="376">
        <f xml:space="preserve"> OpCost!BB$47</f>
        <v>-29860.535867345225</v>
      </c>
      <c r="BC44" s="376">
        <f xml:space="preserve"> OpCost!BC$47</f>
        <v>-30205.425095605449</v>
      </c>
      <c r="BD44" s="376">
        <f xml:space="preserve"> OpCost!BD$47</f>
        <v>-30792.993012364455</v>
      </c>
      <c r="BE44" s="376">
        <f xml:space="preserve"> OpCost!BE$47</f>
        <v>-30696.892478862039</v>
      </c>
      <c r="BF44" s="376">
        <f xml:space="preserve"> OpCost!BF$47</f>
        <v>-31072.993364308266</v>
      </c>
      <c r="BG44" s="376">
        <f xml:space="preserve"> OpCost!BG$47</f>
        <v>-31431.886478241664</v>
      </c>
      <c r="BH44" s="376">
        <f xml:space="preserve"> OpCost!BH$47</f>
        <v>-31458.389801465975</v>
      </c>
      <c r="BI44" s="376">
        <f xml:space="preserve"> OpCost!BI$47</f>
        <v>-32251.053962811748</v>
      </c>
      <c r="BJ44" s="376">
        <f xml:space="preserve"> OpCost!BJ$47</f>
        <v>-32030.275402054263</v>
      </c>
      <c r="BK44" s="376">
        <f xml:space="preserve"> OpCost!BK$47</f>
        <v>-33012.456999512739</v>
      </c>
      <c r="BL44" s="376">
        <f xml:space="preserve"> OpCost!BL$47</f>
        <v>-33030.533874436158</v>
      </c>
      <c r="BM44" s="376">
        <f xml:space="preserve"> OpCost!BM$47</f>
        <v>-33560.576080428291</v>
      </c>
      <c r="BN44" s="376">
        <f xml:space="preserve"> OpCost!BN$47</f>
        <v>-33453.115277970348</v>
      </c>
      <c r="BO44" s="376">
        <f xml:space="preserve"> OpCost!BO$47</f>
        <v>-34230.6128804572</v>
      </c>
      <c r="BP44" s="376">
        <f xml:space="preserve"> OpCost!BP$47</f>
        <v>-34371.706002179111</v>
      </c>
      <c r="BQ44" s="376">
        <f xml:space="preserve"> OpCost!BQ$47</f>
        <v>-34283.549243629765</v>
      </c>
      <c r="BR44" s="376">
        <f xml:space="preserve"> OpCost!BR$47</f>
        <v>-35013.826684027168</v>
      </c>
      <c r="BS44" s="376">
        <f xml:space="preserve"> OpCost!BS$47</f>
        <v>-35418.236427949319</v>
      </c>
      <c r="BT44" s="376">
        <f xml:space="preserve"> OpCost!BT$47</f>
        <v>-36107.206019583238</v>
      </c>
      <c r="BU44" s="376">
        <f xml:space="preserve"> OpCost!BU$47</f>
        <v>-35994.520586232524</v>
      </c>
      <c r="BV44" s="376">
        <f xml:space="preserve"> OpCost!BV$47</f>
        <v>-36435.528452843675</v>
      </c>
      <c r="BW44" s="376">
        <f xml:space="preserve"> OpCost!BW$47</f>
        <v>-38524.75912074979</v>
      </c>
      <c r="BX44" s="376">
        <f xml:space="preserve"> OpCost!BX$47</f>
        <v>-38373.252076531455</v>
      </c>
      <c r="BY44" s="376">
        <f xml:space="preserve"> OpCost!BY$47</f>
        <v>-38949.301659274483</v>
      </c>
      <c r="BZ44" s="376">
        <f xml:space="preserve"> OpCost!BZ$47</f>
        <v>-38220.1199326387</v>
      </c>
      <c r="CA44" s="376">
        <f xml:space="preserve"> OpCost!CA$47</f>
        <v>-39203.142535999272</v>
      </c>
      <c r="CB44" s="376">
        <f xml:space="preserve"> OpCost!CB$47</f>
        <v>-39442.48505898282</v>
      </c>
      <c r="CC44" s="376">
        <f xml:space="preserve"> OpCost!CC$47</f>
        <v>-40238.567223110804</v>
      </c>
      <c r="CD44" s="376">
        <f xml:space="preserve"> OpCost!CD$47</f>
        <v>-38487.030077874559</v>
      </c>
      <c r="CE44" s="376">
        <f xml:space="preserve"> OpCost!CE$47</f>
        <v>-38571.953339323853</v>
      </c>
      <c r="CF44" s="376">
        <f xml:space="preserve"> OpCost!CF$47</f>
        <v>-39339.912712997218</v>
      </c>
      <c r="CG44" s="376">
        <f xml:space="preserve"> OpCost!CG$47</f>
        <v>-40284.585479125824</v>
      </c>
      <c r="CH44" s="376">
        <f xml:space="preserve"> OpCost!CH$47</f>
        <v>-40092.423559250805</v>
      </c>
      <c r="CI44" s="376">
        <f xml:space="preserve"> OpCost!CI$47</f>
        <v>-41371.842647799785</v>
      </c>
      <c r="CJ44" s="376">
        <f xml:space="preserve"> OpCost!CJ$47</f>
        <v>-41930.363873988827</v>
      </c>
      <c r="CK44" s="376">
        <f xml:space="preserve"> OpCost!CK$47</f>
        <v>-42867.025471201079</v>
      </c>
      <c r="CL44" s="376">
        <f xml:space="preserve"> OpCost!CL$47</f>
        <v>-42404.407657431933</v>
      </c>
      <c r="CM44" s="376">
        <f xml:space="preserve"> OpCost!CM$47</f>
        <v>-43619.061228573119</v>
      </c>
      <c r="CN44" s="376">
        <f xml:space="preserve"> OpCost!CN$47</f>
        <v>-43642.94604011919</v>
      </c>
      <c r="CO44" s="376">
        <f xml:space="preserve"> OpCost!CO$47</f>
        <v>-44343.286018971427</v>
      </c>
      <c r="CP44" s="376">
        <f xml:space="preserve"> OpCost!CP$47</f>
        <v>-44039.728594838409</v>
      </c>
      <c r="CQ44" s="376">
        <f xml:space="preserve"> OpCost!CQ$47</f>
        <v>-45390.1700268887</v>
      </c>
      <c r="CR44" s="376">
        <f xml:space="preserve"> OpCost!CR$47</f>
        <v>-45415.024657561647</v>
      </c>
      <c r="CS44" s="376">
        <f xml:space="preserve"> OpCost!CS$47</f>
        <v>-46143.8012479186</v>
      </c>
      <c r="CT44" s="376">
        <f xml:space="preserve"> OpCost!CT$47</f>
        <v>-45996.049019271552</v>
      </c>
      <c r="CU44" s="376">
        <f xml:space="preserve"> OpCost!CU$47</f>
        <v>-47065.062100391136</v>
      </c>
      <c r="CV44" s="376">
        <f xml:space="preserve"> OpCost!CV$47</f>
        <v>-47259.056772907534</v>
      </c>
      <c r="CW44" s="376">
        <f xml:space="preserve"> OpCost!CW$47</f>
        <v>-48017.424615227093</v>
      </c>
      <c r="CX44" s="376">
        <f xml:space="preserve"> OpCost!CX$47</f>
        <v>-47688.715422961468</v>
      </c>
      <c r="CY44" s="376">
        <f xml:space="preserve"> OpCost!CY$47</f>
        <v>-49151.049983215133</v>
      </c>
      <c r="CZ44" s="376">
        <f xml:space="preserve"> OpCost!CZ$47</f>
        <v>-49177.963986705239</v>
      </c>
      <c r="DA44" s="376">
        <f xml:space="preserve"> OpCost!DA$47</f>
        <v>-49967.124604478042</v>
      </c>
      <c r="DB44" s="376">
        <f xml:space="preserve"> OpCost!DB$47</f>
        <v>-49625.068500882553</v>
      </c>
      <c r="DC44" s="376">
        <f xml:space="preserve"> OpCost!DC$47</f>
        <v>-51146.779708244103</v>
      </c>
      <c r="DD44" s="376">
        <f xml:space="preserve"> OpCost!DD$47</f>
        <v>-51174.786528201068</v>
      </c>
      <c r="DE44" s="376">
        <f xml:space="preserve"> OpCost!DE$47</f>
        <v>-51995.990231589501</v>
      </c>
      <c r="DF44" s="376">
        <f xml:space="preserve"> OpCost!DF$47</f>
        <v>-51640.045278543083</v>
      </c>
      <c r="DG44" s="376">
        <f xml:space="preserve"> OpCost!DG$47</f>
        <v>-53223.544062985449</v>
      </c>
      <c r="DH44" s="376">
        <f xml:space="preserve"> OpCost!DH$47</f>
        <v>-17696.668573776326</v>
      </c>
      <c r="DI44" s="376">
        <f xml:space="preserve"> OpCost!DI$47</f>
        <v>0</v>
      </c>
      <c r="DJ44" s="376">
        <f xml:space="preserve"> OpCost!DJ$47</f>
        <v>0</v>
      </c>
    </row>
    <row r="45" spans="1:114" ht="14.4" x14ac:dyDescent="0.25">
      <c r="A45" s="111"/>
      <c r="B45" s="112"/>
      <c r="C45" s="113"/>
      <c r="D45" s="114"/>
      <c r="E45" s="115" t="s">
        <v>65</v>
      </c>
      <c r="F45" s="115"/>
      <c r="G45" s="115" t="s">
        <v>57</v>
      </c>
      <c r="H45" s="115">
        <f xml:space="preserve"> SUM(J45:DJ45)</f>
        <v>1728980.6981538525</v>
      </c>
      <c r="I45" s="115"/>
      <c r="J45" s="115">
        <f t="shared" ref="J45:AO45" si="16" xml:space="preserve"> SUM(J43:J44)</f>
        <v>0</v>
      </c>
      <c r="K45" s="115">
        <f t="shared" si="16"/>
        <v>0</v>
      </c>
      <c r="L45" s="115">
        <f t="shared" si="16"/>
        <v>8269.7768658260884</v>
      </c>
      <c r="M45" s="115">
        <f t="shared" si="16"/>
        <v>7333.4983408216576</v>
      </c>
      <c r="N45" s="115">
        <f t="shared" si="16"/>
        <v>8522.6119949964632</v>
      </c>
      <c r="O45" s="115">
        <f t="shared" si="16"/>
        <v>8338.6137537415161</v>
      </c>
      <c r="P45" s="115">
        <f t="shared" si="16"/>
        <v>9268.3517381935744</v>
      </c>
      <c r="Q45" s="115">
        <f t="shared" si="16"/>
        <v>8158.9779543665718</v>
      </c>
      <c r="R45" s="115">
        <f t="shared" si="16"/>
        <v>9020.6761036848147</v>
      </c>
      <c r="S45" s="115">
        <f t="shared" si="16"/>
        <v>9207.0739535079483</v>
      </c>
      <c r="T45" s="115">
        <f t="shared" si="16"/>
        <v>9561.6142486679746</v>
      </c>
      <c r="U45" s="115">
        <f t="shared" si="16"/>
        <v>9119.7706199890054</v>
      </c>
      <c r="V45" s="115">
        <f t="shared" si="16"/>
        <v>10196.889021577867</v>
      </c>
      <c r="W45" s="115">
        <f t="shared" si="16"/>
        <v>10171.164596766168</v>
      </c>
      <c r="X45" s="115">
        <f t="shared" si="16"/>
        <v>11351.250822324924</v>
      </c>
      <c r="Y45" s="115">
        <f t="shared" si="16"/>
        <v>10503.488636951741</v>
      </c>
      <c r="Z45" s="115">
        <f t="shared" si="16"/>
        <v>11561.349586361855</v>
      </c>
      <c r="AA45" s="115">
        <f t="shared" si="16"/>
        <v>10769.377578057574</v>
      </c>
      <c r="AB45" s="115">
        <f t="shared" si="16"/>
        <v>11822.108185497877</v>
      </c>
      <c r="AC45" s="115">
        <f t="shared" si="16"/>
        <v>10982.55740896811</v>
      </c>
      <c r="AD45" s="115">
        <f t="shared" si="16"/>
        <v>12676.971263572028</v>
      </c>
      <c r="AE45" s="115">
        <f t="shared" si="16"/>
        <v>11979.796446766901</v>
      </c>
      <c r="AF45" s="115">
        <f t="shared" si="16"/>
        <v>13103.372718742514</v>
      </c>
      <c r="AG45" s="115">
        <f t="shared" si="16"/>
        <v>12214.94878534475</v>
      </c>
      <c r="AH45" s="115">
        <f t="shared" si="16"/>
        <v>13364.141023748503</v>
      </c>
      <c r="AI45" s="115">
        <f t="shared" si="16"/>
        <v>12463.396136710962</v>
      </c>
      <c r="AJ45" s="115">
        <f t="shared" si="16"/>
        <v>13652.037601248983</v>
      </c>
      <c r="AK45" s="115">
        <f t="shared" si="16"/>
        <v>12732.321638076002</v>
      </c>
      <c r="AL45" s="115">
        <f t="shared" si="16"/>
        <v>13925.342116986645</v>
      </c>
      <c r="AM45" s="115">
        <f t="shared" si="16"/>
        <v>12994.282313612923</v>
      </c>
      <c r="AN45" s="115">
        <f t="shared" si="16"/>
        <v>14675.929320191932</v>
      </c>
      <c r="AO45" s="115">
        <f t="shared" si="16"/>
        <v>13816.514747810212</v>
      </c>
      <c r="AP45" s="115">
        <f t="shared" ref="AP45:BU45" si="17" xml:space="preserve"> SUM(AP43:AP44)</f>
        <v>15083.636091901852</v>
      </c>
      <c r="AQ45" s="115">
        <f t="shared" si="17"/>
        <v>14102.075312545512</v>
      </c>
      <c r="AR45" s="115">
        <f t="shared" si="17"/>
        <v>15397.338649662252</v>
      </c>
      <c r="AS45" s="115">
        <f t="shared" si="17"/>
        <v>14377.52065079545</v>
      </c>
      <c r="AT45" s="115">
        <f t="shared" si="17"/>
        <v>15696.092202613785</v>
      </c>
      <c r="AU45" s="115">
        <f t="shared" si="17"/>
        <v>14674.676119556865</v>
      </c>
      <c r="AV45" s="115">
        <f t="shared" si="17"/>
        <v>16022.532342166523</v>
      </c>
      <c r="AW45" s="115">
        <f t="shared" si="17"/>
        <v>14961.305643075553</v>
      </c>
      <c r="AX45" s="115">
        <f t="shared" si="17"/>
        <v>16939.67264750271</v>
      </c>
      <c r="AY45" s="115">
        <f t="shared" si="17"/>
        <v>16007.752540810248</v>
      </c>
      <c r="AZ45" s="115">
        <f t="shared" si="17"/>
        <v>17449.713954334766</v>
      </c>
      <c r="BA45" s="115">
        <f t="shared" si="17"/>
        <v>16325.827469384993</v>
      </c>
      <c r="BB45" s="115">
        <f t="shared" si="17"/>
        <v>17783.167656273999</v>
      </c>
      <c r="BC45" s="115">
        <f t="shared" si="17"/>
        <v>16664.869615491541</v>
      </c>
      <c r="BD45" s="115">
        <f t="shared" si="17"/>
        <v>18158.242314233717</v>
      </c>
      <c r="BE45" s="115">
        <f t="shared" si="17"/>
        <v>16988.721531210165</v>
      </c>
      <c r="BF45" s="115">
        <f t="shared" si="17"/>
        <v>18359.379263245286</v>
      </c>
      <c r="BG45" s="115">
        <f t="shared" si="17"/>
        <v>17152.079515916928</v>
      </c>
      <c r="BH45" s="115">
        <f t="shared" si="17"/>
        <v>17928.102625461881</v>
      </c>
      <c r="BI45" s="115">
        <f t="shared" si="17"/>
        <v>18174.560086611506</v>
      </c>
      <c r="BJ45" s="115">
        <f t="shared" si="17"/>
        <v>18217.504171155328</v>
      </c>
      <c r="BK45" s="115">
        <f t="shared" si="17"/>
        <v>18350.819055159416</v>
      </c>
      <c r="BL45" s="115">
        <f t="shared" si="17"/>
        <v>18555.93649070862</v>
      </c>
      <c r="BM45" s="115">
        <f t="shared" si="17"/>
        <v>18711.895807682413</v>
      </c>
      <c r="BN45" s="115">
        <f t="shared" si="17"/>
        <v>18919.418264825239</v>
      </c>
      <c r="BO45" s="115">
        <f t="shared" si="17"/>
        <v>19090.017468791433</v>
      </c>
      <c r="BP45" s="115">
        <f t="shared" si="17"/>
        <v>19309.381921536718</v>
      </c>
      <c r="BQ45" s="115">
        <f t="shared" si="17"/>
        <v>18622.867370075001</v>
      </c>
      <c r="BR45" s="115">
        <f t="shared" si="17"/>
        <v>20432.48799627414</v>
      </c>
      <c r="BS45" s="115">
        <f t="shared" si="17"/>
        <v>19113.914803134889</v>
      </c>
      <c r="BT45" s="115">
        <f t="shared" si="17"/>
        <v>20860.754647477195</v>
      </c>
      <c r="BU45" s="115">
        <f t="shared" si="17"/>
        <v>19486.117338315576</v>
      </c>
      <c r="BV45" s="115">
        <f t="shared" ref="BV45:DA45" si="18" xml:space="preserve"> SUM(BV43:BV44)</f>
        <v>21262.128943199728</v>
      </c>
      <c r="BW45" s="115">
        <f t="shared" si="18"/>
        <v>17448.125257606021</v>
      </c>
      <c r="BX45" s="115">
        <f t="shared" si="18"/>
        <v>14719.354456838395</v>
      </c>
      <c r="BY45" s="115">
        <f t="shared" si="18"/>
        <v>16326.060210967633</v>
      </c>
      <c r="BZ45" s="115">
        <f t="shared" si="18"/>
        <v>15197.341832487196</v>
      </c>
      <c r="CA45" s="115">
        <f t="shared" si="18"/>
        <v>17436.462217831628</v>
      </c>
      <c r="CB45" s="115">
        <f t="shared" si="18"/>
        <v>16919.514873088498</v>
      </c>
      <c r="CC45" s="115">
        <f t="shared" si="18"/>
        <v>18673.601946944786</v>
      </c>
      <c r="CD45" s="115">
        <f t="shared" si="18"/>
        <v>16324.241030208344</v>
      </c>
      <c r="CE45" s="115">
        <f t="shared" si="18"/>
        <v>17896.290726265106</v>
      </c>
      <c r="CF45" s="115">
        <f t="shared" si="18"/>
        <v>18136.858906595851</v>
      </c>
      <c r="CG45" s="115">
        <f t="shared" si="18"/>
        <v>18749.809295793668</v>
      </c>
      <c r="CH45" s="115">
        <f t="shared" si="18"/>
        <v>17805.591613416145</v>
      </c>
      <c r="CI45" s="115">
        <f t="shared" si="18"/>
        <v>19779.088662795039</v>
      </c>
      <c r="CJ45" s="115">
        <f t="shared" si="18"/>
        <v>19646.617963308803</v>
      </c>
      <c r="CK45" s="115">
        <f t="shared" si="18"/>
        <v>21873.609831205285</v>
      </c>
      <c r="CL45" s="115">
        <f t="shared" si="18"/>
        <v>20198.017990144603</v>
      </c>
      <c r="CM45" s="115">
        <f t="shared" si="18"/>
        <v>22159.627388067078</v>
      </c>
      <c r="CN45" s="115">
        <f t="shared" si="18"/>
        <v>20595.01534830992</v>
      </c>
      <c r="CO45" s="115">
        <f t="shared" si="18"/>
        <v>22613.727239370273</v>
      </c>
      <c r="CP45" s="115">
        <f t="shared" si="18"/>
        <v>21014.771590946657</v>
      </c>
      <c r="CQ45" s="115">
        <f t="shared" si="18"/>
        <v>24240.871901259634</v>
      </c>
      <c r="CR45" s="115">
        <f t="shared" si="18"/>
        <v>22906.916763403118</v>
      </c>
      <c r="CS45" s="115">
        <f t="shared" si="18"/>
        <v>25058.306604637823</v>
      </c>
      <c r="CT45" s="115">
        <f t="shared" si="18"/>
        <v>23362.280355417126</v>
      </c>
      <c r="CU45" s="115">
        <f t="shared" si="18"/>
        <v>25556.395169308176</v>
      </c>
      <c r="CV45" s="115">
        <f t="shared" si="18"/>
        <v>23837.02944073348</v>
      </c>
      <c r="CW45" s="115">
        <f t="shared" si="18"/>
        <v>26075.774336595612</v>
      </c>
      <c r="CX45" s="115">
        <f t="shared" si="18"/>
        <v>24311.101752520728</v>
      </c>
      <c r="CY45" s="115">
        <f t="shared" si="18"/>
        <v>26593.868162397273</v>
      </c>
      <c r="CZ45" s="115">
        <f t="shared" si="18"/>
        <v>24804.908422515342</v>
      </c>
      <c r="DA45" s="115">
        <f t="shared" si="18"/>
        <v>28021.946303782344</v>
      </c>
      <c r="DB45" s="115">
        <f t="shared" ref="DB45:DJ45" si="19" xml:space="preserve"> SUM(DB43:DB44)</f>
        <v>26376.077678853995</v>
      </c>
      <c r="DC45" s="115">
        <f t="shared" si="19"/>
        <v>28813.678798607936</v>
      </c>
      <c r="DD45" s="115">
        <f t="shared" si="19"/>
        <v>26919.630284149905</v>
      </c>
      <c r="DE45" s="115">
        <f t="shared" si="19"/>
        <v>29396.785195140255</v>
      </c>
      <c r="DF45" s="115">
        <f t="shared" si="19"/>
        <v>27447.052200686972</v>
      </c>
      <c r="DG45" s="115">
        <f t="shared" si="19"/>
        <v>29983.629700683399</v>
      </c>
      <c r="DH45" s="115">
        <f t="shared" si="19"/>
        <v>822.00066672330286</v>
      </c>
      <c r="DI45" s="115">
        <f t="shared" si="19"/>
        <v>0</v>
      </c>
      <c r="DJ45" s="115">
        <f t="shared" si="19"/>
        <v>0</v>
      </c>
    </row>
    <row r="46" spans="1:114" ht="14.4" x14ac:dyDescent="0.25">
      <c r="A46" s="109"/>
      <c r="B46" s="19"/>
      <c r="C46" s="20"/>
      <c r="D46" s="110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  <c r="CH46" s="38"/>
      <c r="CI46" s="38"/>
      <c r="CJ46" s="38"/>
      <c r="CK46" s="38"/>
      <c r="CL46" s="38"/>
      <c r="CM46" s="38"/>
      <c r="CN46" s="38"/>
      <c r="CO46" s="38"/>
      <c r="CP46" s="38"/>
      <c r="CQ46" s="38"/>
      <c r="CR46" s="38"/>
      <c r="CS46" s="38"/>
      <c r="CT46" s="38"/>
      <c r="CU46" s="38"/>
      <c r="CV46" s="38"/>
      <c r="CW46" s="38"/>
      <c r="CX46" s="38"/>
      <c r="CY46" s="38"/>
      <c r="CZ46" s="38"/>
      <c r="DA46" s="38"/>
      <c r="DB46" s="38"/>
      <c r="DC46" s="38"/>
      <c r="DD46" s="38"/>
      <c r="DE46" s="38"/>
      <c r="DF46" s="38"/>
      <c r="DG46" s="38"/>
      <c r="DH46" s="38"/>
      <c r="DI46" s="38"/>
      <c r="DJ46" s="38"/>
    </row>
    <row r="47" spans="1:114" ht="14.4" x14ac:dyDescent="0.25">
      <c r="A47" s="19"/>
      <c r="B47" s="19"/>
      <c r="C47" s="20"/>
      <c r="D47" s="21"/>
      <c r="E47" s="376" t="str">
        <f xml:space="preserve"> NCA!E$36</f>
        <v>total capital addition</v>
      </c>
      <c r="F47" s="376">
        <f xml:space="preserve"> NCA!F$36</f>
        <v>0</v>
      </c>
      <c r="G47" s="376" t="str">
        <f xml:space="preserve"> NCA!G$36</f>
        <v>$000s</v>
      </c>
      <c r="H47" s="376">
        <f xml:space="preserve"> NCA!H$36</f>
        <v>-25500</v>
      </c>
      <c r="I47" s="376">
        <f xml:space="preserve"> NCA!I$36</f>
        <v>0</v>
      </c>
      <c r="J47" s="376">
        <f xml:space="preserve"> NCA!J$36</f>
        <v>0</v>
      </c>
      <c r="K47" s="376">
        <f xml:space="preserve"> NCA!K$36</f>
        <v>0</v>
      </c>
      <c r="L47" s="376">
        <f xml:space="preserve"> NCA!L$36</f>
        <v>0</v>
      </c>
      <c r="M47" s="376">
        <f xml:space="preserve"> NCA!M$36</f>
        <v>0</v>
      </c>
      <c r="N47" s="376">
        <f xml:space="preserve"> NCA!N$36</f>
        <v>0</v>
      </c>
      <c r="O47" s="376">
        <f xml:space="preserve"> NCA!O$36</f>
        <v>0</v>
      </c>
      <c r="P47" s="376">
        <f xml:space="preserve"> NCA!P$36</f>
        <v>0</v>
      </c>
      <c r="Q47" s="376">
        <f xml:space="preserve"> NCA!Q$36</f>
        <v>0</v>
      </c>
      <c r="R47" s="376">
        <f xml:space="preserve"> NCA!R$36</f>
        <v>0</v>
      </c>
      <c r="S47" s="376">
        <f xml:space="preserve"> NCA!S$36</f>
        <v>0</v>
      </c>
      <c r="T47" s="376">
        <f xml:space="preserve"> NCA!T$36</f>
        <v>0</v>
      </c>
      <c r="U47" s="376">
        <f xml:space="preserve"> NCA!U$36</f>
        <v>0</v>
      </c>
      <c r="V47" s="376">
        <f xml:space="preserve"> NCA!V$36</f>
        <v>0</v>
      </c>
      <c r="W47" s="376">
        <f xml:space="preserve"> NCA!W$36</f>
        <v>0</v>
      </c>
      <c r="X47" s="376">
        <f xml:space="preserve"> NCA!X$36</f>
        <v>0</v>
      </c>
      <c r="Y47" s="376">
        <f xml:space="preserve"> NCA!Y$36</f>
        <v>-3000</v>
      </c>
      <c r="Z47" s="376">
        <f xml:space="preserve"> NCA!Z$36</f>
        <v>0</v>
      </c>
      <c r="AA47" s="376">
        <f xml:space="preserve"> NCA!AA$36</f>
        <v>0</v>
      </c>
      <c r="AB47" s="376">
        <f xml:space="preserve"> NCA!AB$36</f>
        <v>0</v>
      </c>
      <c r="AC47" s="376">
        <f xml:space="preserve"> NCA!AC$36</f>
        <v>-2000</v>
      </c>
      <c r="AD47" s="376">
        <f xml:space="preserve"> NCA!AD$36</f>
        <v>0</v>
      </c>
      <c r="AE47" s="376">
        <f xml:space="preserve"> NCA!AE$36</f>
        <v>0</v>
      </c>
      <c r="AF47" s="376">
        <f xml:space="preserve"> NCA!AF$36</f>
        <v>0</v>
      </c>
      <c r="AG47" s="376">
        <f xml:space="preserve"> NCA!AG$36</f>
        <v>-16000</v>
      </c>
      <c r="AH47" s="376">
        <f xml:space="preserve"> NCA!AH$36</f>
        <v>0</v>
      </c>
      <c r="AI47" s="376">
        <f xml:space="preserve"> NCA!AI$36</f>
        <v>0</v>
      </c>
      <c r="AJ47" s="376">
        <f xml:space="preserve"> NCA!AJ$36</f>
        <v>0</v>
      </c>
      <c r="AK47" s="376">
        <f xml:space="preserve"> NCA!AK$36</f>
        <v>-1500</v>
      </c>
      <c r="AL47" s="376">
        <f xml:space="preserve"> NCA!AL$36</f>
        <v>0</v>
      </c>
      <c r="AM47" s="376">
        <f xml:space="preserve"> NCA!AM$36</f>
        <v>0</v>
      </c>
      <c r="AN47" s="376">
        <f xml:space="preserve"> NCA!AN$36</f>
        <v>0</v>
      </c>
      <c r="AO47" s="376">
        <f xml:space="preserve"> NCA!AO$36</f>
        <v>-500</v>
      </c>
      <c r="AP47" s="376">
        <f xml:space="preserve"> NCA!AP$36</f>
        <v>0</v>
      </c>
      <c r="AQ47" s="376">
        <f xml:space="preserve"> NCA!AQ$36</f>
        <v>0</v>
      </c>
      <c r="AR47" s="376">
        <f xml:space="preserve"> NCA!AR$36</f>
        <v>0</v>
      </c>
      <c r="AS47" s="376">
        <f xml:space="preserve"> NCA!AS$36</f>
        <v>-500</v>
      </c>
      <c r="AT47" s="376">
        <f xml:space="preserve"> NCA!AT$36</f>
        <v>0</v>
      </c>
      <c r="AU47" s="376">
        <f xml:space="preserve"> NCA!AU$36</f>
        <v>0</v>
      </c>
      <c r="AV47" s="376">
        <f xml:space="preserve"> NCA!AV$36</f>
        <v>0</v>
      </c>
      <c r="AW47" s="376">
        <f xml:space="preserve"> NCA!AW$36</f>
        <v>-2000</v>
      </c>
      <c r="AX47" s="376">
        <f xml:space="preserve"> NCA!AX$36</f>
        <v>0</v>
      </c>
      <c r="AY47" s="376">
        <f xml:space="preserve"> NCA!AY$36</f>
        <v>0</v>
      </c>
      <c r="AZ47" s="376">
        <f xml:space="preserve"> NCA!AZ$36</f>
        <v>0</v>
      </c>
      <c r="BA47" s="376">
        <f xml:space="preserve"> NCA!BA$36</f>
        <v>0</v>
      </c>
      <c r="BB47" s="376">
        <f xml:space="preserve"> NCA!BB$36</f>
        <v>0</v>
      </c>
      <c r="BC47" s="376">
        <f xml:space="preserve"> NCA!BC$36</f>
        <v>0</v>
      </c>
      <c r="BD47" s="376">
        <f xml:space="preserve"> NCA!BD$36</f>
        <v>0</v>
      </c>
      <c r="BE47" s="376">
        <f xml:space="preserve"> NCA!BE$36</f>
        <v>0</v>
      </c>
      <c r="BF47" s="376">
        <f xml:space="preserve"> NCA!BF$36</f>
        <v>0</v>
      </c>
      <c r="BG47" s="376">
        <f xml:space="preserve"> NCA!BG$36</f>
        <v>0</v>
      </c>
      <c r="BH47" s="376">
        <f xml:space="preserve"> NCA!BH$36</f>
        <v>0</v>
      </c>
      <c r="BI47" s="376">
        <f xml:space="preserve"> NCA!BI$36</f>
        <v>0</v>
      </c>
      <c r="BJ47" s="376">
        <f xml:space="preserve"> NCA!BJ$36</f>
        <v>0</v>
      </c>
      <c r="BK47" s="376">
        <f xml:space="preserve"> NCA!BK$36</f>
        <v>0</v>
      </c>
      <c r="BL47" s="376">
        <f xml:space="preserve"> NCA!BL$36</f>
        <v>0</v>
      </c>
      <c r="BM47" s="376">
        <f xml:space="preserve"> NCA!BM$36</f>
        <v>0</v>
      </c>
      <c r="BN47" s="376">
        <f xml:space="preserve"> NCA!BN$36</f>
        <v>0</v>
      </c>
      <c r="BO47" s="376">
        <f xml:space="preserve"> NCA!BO$36</f>
        <v>0</v>
      </c>
      <c r="BP47" s="376">
        <f xml:space="preserve"> NCA!BP$36</f>
        <v>0</v>
      </c>
      <c r="BQ47" s="376">
        <f xml:space="preserve"> NCA!BQ$36</f>
        <v>0</v>
      </c>
      <c r="BR47" s="376">
        <f xml:space="preserve"> NCA!BR$36</f>
        <v>0</v>
      </c>
      <c r="BS47" s="376">
        <f xml:space="preserve"> NCA!BS$36</f>
        <v>0</v>
      </c>
      <c r="BT47" s="376">
        <f xml:space="preserve"> NCA!BT$36</f>
        <v>0</v>
      </c>
      <c r="BU47" s="376">
        <f xml:space="preserve"> NCA!BU$36</f>
        <v>0</v>
      </c>
      <c r="BV47" s="376">
        <f xml:space="preserve"> NCA!BV$36</f>
        <v>0</v>
      </c>
      <c r="BW47" s="376">
        <f xml:space="preserve"> NCA!BW$36</f>
        <v>0</v>
      </c>
      <c r="BX47" s="376">
        <f xml:space="preserve"> NCA!BX$36</f>
        <v>0</v>
      </c>
      <c r="BY47" s="376">
        <f xml:space="preserve"> NCA!BY$36</f>
        <v>0</v>
      </c>
      <c r="BZ47" s="376">
        <f xml:space="preserve"> NCA!BZ$36</f>
        <v>0</v>
      </c>
      <c r="CA47" s="376">
        <f xml:space="preserve"> NCA!CA$36</f>
        <v>0</v>
      </c>
      <c r="CB47" s="376">
        <f xml:space="preserve"> NCA!CB$36</f>
        <v>0</v>
      </c>
      <c r="CC47" s="376">
        <f xml:space="preserve"> NCA!CC$36</f>
        <v>0</v>
      </c>
      <c r="CD47" s="376">
        <f xml:space="preserve"> NCA!CD$36</f>
        <v>0</v>
      </c>
      <c r="CE47" s="376">
        <f xml:space="preserve"> NCA!CE$36</f>
        <v>0</v>
      </c>
      <c r="CF47" s="376">
        <f xml:space="preserve"> NCA!CF$36</f>
        <v>0</v>
      </c>
      <c r="CG47" s="376">
        <f xml:space="preserve"> NCA!CG$36</f>
        <v>0</v>
      </c>
      <c r="CH47" s="376">
        <f xml:space="preserve"> NCA!CH$36</f>
        <v>0</v>
      </c>
      <c r="CI47" s="376">
        <f xml:space="preserve"> NCA!CI$36</f>
        <v>0</v>
      </c>
      <c r="CJ47" s="376">
        <f xml:space="preserve"> NCA!CJ$36</f>
        <v>0</v>
      </c>
      <c r="CK47" s="376">
        <f xml:space="preserve"> NCA!CK$36</f>
        <v>0</v>
      </c>
      <c r="CL47" s="376">
        <f xml:space="preserve"> NCA!CL$36</f>
        <v>0</v>
      </c>
      <c r="CM47" s="376">
        <f xml:space="preserve"> NCA!CM$36</f>
        <v>0</v>
      </c>
      <c r="CN47" s="376">
        <f xml:space="preserve"> NCA!CN$36</f>
        <v>0</v>
      </c>
      <c r="CO47" s="376">
        <f xml:space="preserve"> NCA!CO$36</f>
        <v>0</v>
      </c>
      <c r="CP47" s="376">
        <f xml:space="preserve"> NCA!CP$36</f>
        <v>0</v>
      </c>
      <c r="CQ47" s="376">
        <f xml:space="preserve"> NCA!CQ$36</f>
        <v>0</v>
      </c>
      <c r="CR47" s="376">
        <f xml:space="preserve"> NCA!CR$36</f>
        <v>0</v>
      </c>
      <c r="CS47" s="376">
        <f xml:space="preserve"> NCA!CS$36</f>
        <v>0</v>
      </c>
      <c r="CT47" s="376">
        <f xml:space="preserve"> NCA!CT$36</f>
        <v>0</v>
      </c>
      <c r="CU47" s="376">
        <f xml:space="preserve"> NCA!CU$36</f>
        <v>0</v>
      </c>
      <c r="CV47" s="376">
        <f xml:space="preserve"> NCA!CV$36</f>
        <v>0</v>
      </c>
      <c r="CW47" s="376">
        <f xml:space="preserve"> NCA!CW$36</f>
        <v>0</v>
      </c>
      <c r="CX47" s="376">
        <f xml:space="preserve"> NCA!CX$36</f>
        <v>0</v>
      </c>
      <c r="CY47" s="376">
        <f xml:space="preserve"> NCA!CY$36</f>
        <v>0</v>
      </c>
      <c r="CZ47" s="376">
        <f xml:space="preserve"> NCA!CZ$36</f>
        <v>0</v>
      </c>
      <c r="DA47" s="376">
        <f xml:space="preserve"> NCA!DA$36</f>
        <v>0</v>
      </c>
      <c r="DB47" s="376">
        <f xml:space="preserve"> NCA!DB$36</f>
        <v>0</v>
      </c>
      <c r="DC47" s="376">
        <f xml:space="preserve"> NCA!DC$36</f>
        <v>0</v>
      </c>
      <c r="DD47" s="376">
        <f xml:space="preserve"> NCA!DD$36</f>
        <v>0</v>
      </c>
      <c r="DE47" s="376">
        <f xml:space="preserve"> NCA!DE$36</f>
        <v>0</v>
      </c>
      <c r="DF47" s="376">
        <f xml:space="preserve"> NCA!DF$36</f>
        <v>0</v>
      </c>
      <c r="DG47" s="376">
        <f xml:space="preserve"> NCA!DG$36</f>
        <v>0</v>
      </c>
      <c r="DH47" s="376">
        <f xml:space="preserve"> NCA!DH$36</f>
        <v>0</v>
      </c>
      <c r="DI47" s="376">
        <f xml:space="preserve"> NCA!DI$36</f>
        <v>0</v>
      </c>
      <c r="DJ47" s="376">
        <f xml:space="preserve"> NCA!DJ$36</f>
        <v>0</v>
      </c>
    </row>
    <row r="48" spans="1:114" s="124" customFormat="1" ht="14.4" x14ac:dyDescent="0.25">
      <c r="A48" s="119"/>
      <c r="B48" s="120"/>
      <c r="C48" s="121"/>
      <c r="D48" s="122"/>
      <c r="E48" s="123" t="s">
        <v>121</v>
      </c>
      <c r="F48" s="123"/>
      <c r="G48" s="115" t="s">
        <v>57</v>
      </c>
      <c r="H48" s="123">
        <f xml:space="preserve"> SUM(J48:DJ48)</f>
        <v>1703480.6981538525</v>
      </c>
      <c r="I48" s="123"/>
      <c r="J48" s="123">
        <f xml:space="preserve"> SUM(J45, J47)</f>
        <v>0</v>
      </c>
      <c r="K48" s="123">
        <f t="shared" ref="K48:AO48" si="20" xml:space="preserve"> SUM(K45, K47)</f>
        <v>0</v>
      </c>
      <c r="L48" s="123">
        <f t="shared" si="20"/>
        <v>8269.7768658260884</v>
      </c>
      <c r="M48" s="123">
        <f t="shared" si="20"/>
        <v>7333.4983408216576</v>
      </c>
      <c r="N48" s="123">
        <f t="shared" si="20"/>
        <v>8522.6119949964632</v>
      </c>
      <c r="O48" s="123">
        <f t="shared" si="20"/>
        <v>8338.6137537415161</v>
      </c>
      <c r="P48" s="123">
        <f t="shared" si="20"/>
        <v>9268.3517381935744</v>
      </c>
      <c r="Q48" s="123">
        <f t="shared" si="20"/>
        <v>8158.9779543665718</v>
      </c>
      <c r="R48" s="123">
        <f t="shared" si="20"/>
        <v>9020.6761036848147</v>
      </c>
      <c r="S48" s="123">
        <f t="shared" si="20"/>
        <v>9207.0739535079483</v>
      </c>
      <c r="T48" s="123">
        <f t="shared" si="20"/>
        <v>9561.6142486679746</v>
      </c>
      <c r="U48" s="123">
        <f t="shared" si="20"/>
        <v>9119.7706199890054</v>
      </c>
      <c r="V48" s="123">
        <f t="shared" si="20"/>
        <v>10196.889021577867</v>
      </c>
      <c r="W48" s="123">
        <f t="shared" si="20"/>
        <v>10171.164596766168</v>
      </c>
      <c r="X48" s="123">
        <f t="shared" si="20"/>
        <v>11351.250822324924</v>
      </c>
      <c r="Y48" s="123">
        <f t="shared" si="20"/>
        <v>7503.4886369517408</v>
      </c>
      <c r="Z48" s="123">
        <f t="shared" si="20"/>
        <v>11561.349586361855</v>
      </c>
      <c r="AA48" s="123">
        <f t="shared" si="20"/>
        <v>10769.377578057574</v>
      </c>
      <c r="AB48" s="123">
        <f t="shared" si="20"/>
        <v>11822.108185497877</v>
      </c>
      <c r="AC48" s="123">
        <f t="shared" si="20"/>
        <v>8982.5574089681104</v>
      </c>
      <c r="AD48" s="123">
        <f t="shared" si="20"/>
        <v>12676.971263572028</v>
      </c>
      <c r="AE48" s="123">
        <f t="shared" si="20"/>
        <v>11979.796446766901</v>
      </c>
      <c r="AF48" s="123">
        <f t="shared" si="20"/>
        <v>13103.372718742514</v>
      </c>
      <c r="AG48" s="123">
        <f t="shared" si="20"/>
        <v>-3785.0512146552501</v>
      </c>
      <c r="AH48" s="123">
        <f t="shared" si="20"/>
        <v>13364.141023748503</v>
      </c>
      <c r="AI48" s="123">
        <f t="shared" si="20"/>
        <v>12463.396136710962</v>
      </c>
      <c r="AJ48" s="123">
        <f t="shared" si="20"/>
        <v>13652.037601248983</v>
      </c>
      <c r="AK48" s="123">
        <f t="shared" si="20"/>
        <v>11232.321638076002</v>
      </c>
      <c r="AL48" s="123">
        <f t="shared" si="20"/>
        <v>13925.342116986645</v>
      </c>
      <c r="AM48" s="123">
        <f t="shared" si="20"/>
        <v>12994.282313612923</v>
      </c>
      <c r="AN48" s="123">
        <f t="shared" si="20"/>
        <v>14675.929320191932</v>
      </c>
      <c r="AO48" s="123">
        <f t="shared" si="20"/>
        <v>13316.514747810212</v>
      </c>
      <c r="AP48" s="123">
        <f t="shared" ref="AP48:BU48" si="21" xml:space="preserve"> SUM(AP45, AP47)</f>
        <v>15083.636091901852</v>
      </c>
      <c r="AQ48" s="123">
        <f t="shared" si="21"/>
        <v>14102.075312545512</v>
      </c>
      <c r="AR48" s="123">
        <f t="shared" si="21"/>
        <v>15397.338649662252</v>
      </c>
      <c r="AS48" s="123">
        <f t="shared" si="21"/>
        <v>13877.52065079545</v>
      </c>
      <c r="AT48" s="123">
        <f t="shared" si="21"/>
        <v>15696.092202613785</v>
      </c>
      <c r="AU48" s="123">
        <f t="shared" si="21"/>
        <v>14674.676119556865</v>
      </c>
      <c r="AV48" s="123">
        <f t="shared" si="21"/>
        <v>16022.532342166523</v>
      </c>
      <c r="AW48" s="123">
        <f t="shared" si="21"/>
        <v>12961.305643075553</v>
      </c>
      <c r="AX48" s="123">
        <f t="shared" si="21"/>
        <v>16939.67264750271</v>
      </c>
      <c r="AY48" s="123">
        <f t="shared" si="21"/>
        <v>16007.752540810248</v>
      </c>
      <c r="AZ48" s="123">
        <f t="shared" si="21"/>
        <v>17449.713954334766</v>
      </c>
      <c r="BA48" s="123">
        <f t="shared" si="21"/>
        <v>16325.827469384993</v>
      </c>
      <c r="BB48" s="123">
        <f t="shared" si="21"/>
        <v>17783.167656273999</v>
      </c>
      <c r="BC48" s="123">
        <f t="shared" si="21"/>
        <v>16664.869615491541</v>
      </c>
      <c r="BD48" s="123">
        <f t="shared" si="21"/>
        <v>18158.242314233717</v>
      </c>
      <c r="BE48" s="123">
        <f t="shared" si="21"/>
        <v>16988.721531210165</v>
      </c>
      <c r="BF48" s="123">
        <f t="shared" si="21"/>
        <v>18359.379263245286</v>
      </c>
      <c r="BG48" s="123">
        <f t="shared" si="21"/>
        <v>17152.079515916928</v>
      </c>
      <c r="BH48" s="123">
        <f t="shared" si="21"/>
        <v>17928.102625461881</v>
      </c>
      <c r="BI48" s="123">
        <f t="shared" si="21"/>
        <v>18174.560086611506</v>
      </c>
      <c r="BJ48" s="123">
        <f t="shared" si="21"/>
        <v>18217.504171155328</v>
      </c>
      <c r="BK48" s="123">
        <f t="shared" si="21"/>
        <v>18350.819055159416</v>
      </c>
      <c r="BL48" s="123">
        <f t="shared" si="21"/>
        <v>18555.93649070862</v>
      </c>
      <c r="BM48" s="123">
        <f t="shared" si="21"/>
        <v>18711.895807682413</v>
      </c>
      <c r="BN48" s="123">
        <f t="shared" si="21"/>
        <v>18919.418264825239</v>
      </c>
      <c r="BO48" s="123">
        <f t="shared" si="21"/>
        <v>19090.017468791433</v>
      </c>
      <c r="BP48" s="123">
        <f t="shared" si="21"/>
        <v>19309.381921536718</v>
      </c>
      <c r="BQ48" s="123">
        <f t="shared" si="21"/>
        <v>18622.867370075001</v>
      </c>
      <c r="BR48" s="123">
        <f t="shared" si="21"/>
        <v>20432.48799627414</v>
      </c>
      <c r="BS48" s="123">
        <f t="shared" si="21"/>
        <v>19113.914803134889</v>
      </c>
      <c r="BT48" s="123">
        <f t="shared" si="21"/>
        <v>20860.754647477195</v>
      </c>
      <c r="BU48" s="123">
        <f t="shared" si="21"/>
        <v>19486.117338315576</v>
      </c>
      <c r="BV48" s="123">
        <f t="shared" ref="BV48:DA48" si="22" xml:space="preserve"> SUM(BV45, BV47)</f>
        <v>21262.128943199728</v>
      </c>
      <c r="BW48" s="123">
        <f t="shared" si="22"/>
        <v>17448.125257606021</v>
      </c>
      <c r="BX48" s="123">
        <f t="shared" si="22"/>
        <v>14719.354456838395</v>
      </c>
      <c r="BY48" s="123">
        <f t="shared" si="22"/>
        <v>16326.060210967633</v>
      </c>
      <c r="BZ48" s="123">
        <f t="shared" si="22"/>
        <v>15197.341832487196</v>
      </c>
      <c r="CA48" s="123">
        <f t="shared" si="22"/>
        <v>17436.462217831628</v>
      </c>
      <c r="CB48" s="123">
        <f t="shared" si="22"/>
        <v>16919.514873088498</v>
      </c>
      <c r="CC48" s="123">
        <f t="shared" si="22"/>
        <v>18673.601946944786</v>
      </c>
      <c r="CD48" s="123">
        <f t="shared" si="22"/>
        <v>16324.241030208344</v>
      </c>
      <c r="CE48" s="123">
        <f t="shared" si="22"/>
        <v>17896.290726265106</v>
      </c>
      <c r="CF48" s="123">
        <f t="shared" si="22"/>
        <v>18136.858906595851</v>
      </c>
      <c r="CG48" s="123">
        <f t="shared" si="22"/>
        <v>18749.809295793668</v>
      </c>
      <c r="CH48" s="123">
        <f t="shared" si="22"/>
        <v>17805.591613416145</v>
      </c>
      <c r="CI48" s="123">
        <f t="shared" si="22"/>
        <v>19779.088662795039</v>
      </c>
      <c r="CJ48" s="123">
        <f t="shared" si="22"/>
        <v>19646.617963308803</v>
      </c>
      <c r="CK48" s="123">
        <f t="shared" si="22"/>
        <v>21873.609831205285</v>
      </c>
      <c r="CL48" s="123">
        <f t="shared" si="22"/>
        <v>20198.017990144603</v>
      </c>
      <c r="CM48" s="123">
        <f t="shared" si="22"/>
        <v>22159.627388067078</v>
      </c>
      <c r="CN48" s="123">
        <f t="shared" si="22"/>
        <v>20595.01534830992</v>
      </c>
      <c r="CO48" s="123">
        <f t="shared" si="22"/>
        <v>22613.727239370273</v>
      </c>
      <c r="CP48" s="123">
        <f t="shared" si="22"/>
        <v>21014.771590946657</v>
      </c>
      <c r="CQ48" s="123">
        <f t="shared" si="22"/>
        <v>24240.871901259634</v>
      </c>
      <c r="CR48" s="123">
        <f t="shared" si="22"/>
        <v>22906.916763403118</v>
      </c>
      <c r="CS48" s="123">
        <f t="shared" si="22"/>
        <v>25058.306604637823</v>
      </c>
      <c r="CT48" s="123">
        <f t="shared" si="22"/>
        <v>23362.280355417126</v>
      </c>
      <c r="CU48" s="123">
        <f t="shared" si="22"/>
        <v>25556.395169308176</v>
      </c>
      <c r="CV48" s="123">
        <f t="shared" si="22"/>
        <v>23837.02944073348</v>
      </c>
      <c r="CW48" s="123">
        <f t="shared" si="22"/>
        <v>26075.774336595612</v>
      </c>
      <c r="CX48" s="123">
        <f t="shared" si="22"/>
        <v>24311.101752520728</v>
      </c>
      <c r="CY48" s="123">
        <f t="shared" si="22"/>
        <v>26593.868162397273</v>
      </c>
      <c r="CZ48" s="123">
        <f t="shared" si="22"/>
        <v>24804.908422515342</v>
      </c>
      <c r="DA48" s="123">
        <f t="shared" si="22"/>
        <v>28021.946303782344</v>
      </c>
      <c r="DB48" s="123">
        <f t="shared" ref="DB48:DJ48" si="23" xml:space="preserve"> SUM(DB45, DB47)</f>
        <v>26376.077678853995</v>
      </c>
      <c r="DC48" s="123">
        <f t="shared" si="23"/>
        <v>28813.678798607936</v>
      </c>
      <c r="DD48" s="123">
        <f t="shared" si="23"/>
        <v>26919.630284149905</v>
      </c>
      <c r="DE48" s="123">
        <f t="shared" si="23"/>
        <v>29396.785195140255</v>
      </c>
      <c r="DF48" s="123">
        <f t="shared" si="23"/>
        <v>27447.052200686972</v>
      </c>
      <c r="DG48" s="123">
        <f t="shared" si="23"/>
        <v>29983.629700683399</v>
      </c>
      <c r="DH48" s="123">
        <f t="shared" si="23"/>
        <v>822.00066672330286</v>
      </c>
      <c r="DI48" s="123">
        <f t="shared" si="23"/>
        <v>0</v>
      </c>
      <c r="DJ48" s="123">
        <f t="shared" si="23"/>
        <v>0</v>
      </c>
    </row>
    <row r="49" spans="1:114" ht="14.4" x14ac:dyDescent="0.25">
      <c r="A49" s="109"/>
      <c r="B49" s="19"/>
      <c r="C49" s="20"/>
      <c r="D49" s="110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38"/>
      <c r="CN49" s="38"/>
      <c r="CO49" s="38"/>
      <c r="CP49" s="38"/>
      <c r="CQ49" s="38"/>
      <c r="CR49" s="38"/>
      <c r="CS49" s="38"/>
      <c r="CT49" s="38"/>
      <c r="CU49" s="38"/>
      <c r="CV49" s="38"/>
      <c r="CW49" s="38"/>
      <c r="CX49" s="38"/>
      <c r="CY49" s="38"/>
      <c r="CZ49" s="38"/>
      <c r="DA49" s="38"/>
      <c r="DB49" s="38"/>
      <c r="DC49" s="38"/>
      <c r="DD49" s="38"/>
      <c r="DE49" s="38"/>
      <c r="DF49" s="38"/>
      <c r="DG49" s="38"/>
      <c r="DH49" s="38"/>
      <c r="DI49" s="38"/>
      <c r="DJ49" s="38"/>
    </row>
    <row r="50" spans="1:114" ht="14.4" x14ac:dyDescent="0.25">
      <c r="A50" s="19"/>
      <c r="B50" s="19"/>
      <c r="C50" s="20"/>
      <c r="D50" s="21"/>
      <c r="E50" s="376" t="str">
        <f xml:space="preserve"> 'Tax '!E$43</f>
        <v>Tax Paid</v>
      </c>
      <c r="F50" s="376">
        <f xml:space="preserve"> 'Tax '!F$43</f>
        <v>0</v>
      </c>
      <c r="G50" s="376" t="str">
        <f xml:space="preserve"> 'Tax '!G$43</f>
        <v>$000s</v>
      </c>
      <c r="H50" s="376">
        <f xml:space="preserve"> 'Tax '!H$43</f>
        <v>-96726.489504997968</v>
      </c>
      <c r="I50" s="376">
        <f xml:space="preserve"> 'Tax '!I$43</f>
        <v>0</v>
      </c>
      <c r="J50" s="376">
        <f xml:space="preserve"> 'Tax '!J$43</f>
        <v>0</v>
      </c>
      <c r="K50" s="376">
        <f xml:space="preserve"> 'Tax '!K$43</f>
        <v>0</v>
      </c>
      <c r="L50" s="376">
        <f xml:space="preserve"> 'Tax '!L$43</f>
        <v>0</v>
      </c>
      <c r="M50" s="376">
        <f xml:space="preserve"> 'Tax '!M$43</f>
        <v>0</v>
      </c>
      <c r="N50" s="376">
        <f xml:space="preserve"> 'Tax '!N$43</f>
        <v>0</v>
      </c>
      <c r="O50" s="376">
        <f xml:space="preserve"> 'Tax '!O$43</f>
        <v>0</v>
      </c>
      <c r="P50" s="376">
        <f xml:space="preserve"> 'Tax '!P$43</f>
        <v>0</v>
      </c>
      <c r="Q50" s="376">
        <f xml:space="preserve"> 'Tax '!Q$43</f>
        <v>0</v>
      </c>
      <c r="R50" s="376">
        <f xml:space="preserve"> 'Tax '!R$43</f>
        <v>0</v>
      </c>
      <c r="S50" s="376">
        <f xml:space="preserve"> 'Tax '!S$43</f>
        <v>-219.31113739808302</v>
      </c>
      <c r="T50" s="376">
        <f xml:space="preserve"> 'Tax '!T$43</f>
        <v>-799.79352784686159</v>
      </c>
      <c r="U50" s="376">
        <f xml:space="preserve"> 'Tax '!U$43</f>
        <v>-730.30019075312987</v>
      </c>
      <c r="V50" s="376">
        <f xml:space="preserve"> 'Tax '!V$43</f>
        <v>-1234.8102987397338</v>
      </c>
      <c r="W50" s="376">
        <f xml:space="preserve"> 'Tax '!W$43</f>
        <v>-1217.0477312505348</v>
      </c>
      <c r="X50" s="376">
        <f xml:space="preserve"> 'Tax '!X$43</f>
        <v>-1736.0775194035548</v>
      </c>
      <c r="Y50" s="376">
        <f xml:space="preserve"> 'Tax '!Y$43</f>
        <v>-1414.4069342240782</v>
      </c>
      <c r="Z50" s="376">
        <f xml:space="preserve"> 'Tax '!Z$43</f>
        <v>-1908.3888538395706</v>
      </c>
      <c r="AA50" s="376">
        <f xml:space="preserve"> 'Tax '!AA$43</f>
        <v>-1590.5339981741683</v>
      </c>
      <c r="AB50" s="376">
        <f xml:space="preserve"> 'Tax '!AB$43</f>
        <v>-2113.4596454255493</v>
      </c>
      <c r="AC50" s="376">
        <f xml:space="preserve"> 'Tax '!AC$43</f>
        <v>-1778.3830509985114</v>
      </c>
      <c r="AD50" s="376">
        <f xml:space="preserve"> 'Tax '!AD$43</f>
        <v>-2527.1496260769227</v>
      </c>
      <c r="AE50" s="376">
        <f xml:space="preserve"> 'Tax '!AE$43</f>
        <v>-2167.2018136541965</v>
      </c>
      <c r="AF50" s="376">
        <f xml:space="preserve"> 'Tax '!AF$43</f>
        <v>-2713.6162471236366</v>
      </c>
      <c r="AG50" s="376">
        <f xml:space="preserve"> 'Tax '!AG$43</f>
        <v>-2345.2015439305842</v>
      </c>
      <c r="AH50" s="376">
        <f xml:space="preserve"> 'Tax '!AH$43</f>
        <v>-2570.0368125476166</v>
      </c>
      <c r="AI50" s="376">
        <f xml:space="preserve"> 'Tax '!AI$43</f>
        <v>-2203.0398714678236</v>
      </c>
      <c r="AJ50" s="376">
        <f xml:space="preserve"> 'Tax '!AJ$43</f>
        <v>-2780.378044066631</v>
      </c>
      <c r="AK50" s="376">
        <f xml:space="preserve"> 'Tax '!AK$43</f>
        <v>-2399.8023638884993</v>
      </c>
      <c r="AL50" s="376">
        <f xml:space="preserve"> 'Tax '!AL$43</f>
        <v>-2968.2029486096549</v>
      </c>
      <c r="AM50" s="376">
        <f xml:space="preserve"> 'Tax '!AM$43</f>
        <v>-2570.5035167559627</v>
      </c>
      <c r="AN50" s="376">
        <f xml:space="preserve"> 'Tax '!AN$43</f>
        <v>-3332.9496557118546</v>
      </c>
      <c r="AO50" s="376">
        <f xml:space="preserve"> 'Tax '!AO$43</f>
        <v>-2916.5387540614797</v>
      </c>
      <c r="AP50" s="376">
        <f xml:space="preserve"> 'Tax '!AP$43</f>
        <v>-3526.5802060791793</v>
      </c>
      <c r="AQ50" s="376">
        <f xml:space="preserve"> 'Tax '!AQ$43</f>
        <v>-3093.0280148759734</v>
      </c>
      <c r="AR50" s="376">
        <f xml:space="preserve"> 'Tax '!AR$43</f>
        <v>-3706.2942780616845</v>
      </c>
      <c r="AS50" s="376">
        <f xml:space="preserve"> 'Tax '!AS$43</f>
        <v>-3263.8815282295282</v>
      </c>
      <c r="AT50" s="376">
        <f xml:space="preserve"> 'Tax '!AT$43</f>
        <v>-3888.9147191744032</v>
      </c>
      <c r="AU50" s="376">
        <f xml:space="preserve"> 'Tax '!AU$43</f>
        <v>-3430.2014573449933</v>
      </c>
      <c r="AV50" s="376">
        <f xml:space="preserve"> 'Tax '!AV$43</f>
        <v>-4061.1889548096924</v>
      </c>
      <c r="AW50" s="376">
        <f xml:space="preserve"> 'Tax '!AW$43</f>
        <v>-3593.2978026993542</v>
      </c>
      <c r="AX50" s="376">
        <f xml:space="preserve"> 'Tax '!AX$43</f>
        <v>-4441.1379755978051</v>
      </c>
      <c r="AY50" s="376">
        <f xml:space="preserve"> 'Tax '!AY$43</f>
        <v>-3950.8648566792517</v>
      </c>
      <c r="AZ50" s="376">
        <f xml:space="preserve"> 'Tax '!AZ$43</f>
        <v>-4618.2798730511022</v>
      </c>
      <c r="BA50" s="376">
        <f xml:space="preserve"> 'Tax '!BA$43</f>
        <v>-4115.0185561599192</v>
      </c>
      <c r="BB50" s="376">
        <f xml:space="preserve"> 'Tax '!BB$43</f>
        <v>-4800.6671962864384</v>
      </c>
      <c r="BC50" s="376">
        <f xml:space="preserve"> 'Tax '!BC$43</f>
        <v>-4281.6859084086182</v>
      </c>
      <c r="BD50" s="376">
        <f xml:space="preserve"> 'Tax '!BD$43</f>
        <v>-4970.8357277926971</v>
      </c>
      <c r="BE50" s="376">
        <f xml:space="preserve"> 'Tax '!BE$43</f>
        <v>-4441.3912944854847</v>
      </c>
      <c r="BF50" s="376">
        <f xml:space="preserve"> 'Tax '!BF$43</f>
        <v>-5091.8482300868591</v>
      </c>
      <c r="BG50" s="376">
        <f xml:space="preserve"> 'Tax '!BG$43</f>
        <v>-4546.6427709755408</v>
      </c>
      <c r="BH50" s="376">
        <f xml:space="preserve"> 'Tax '!BH$43</f>
        <v>-4997.5038156427454</v>
      </c>
      <c r="BI50" s="376">
        <f xml:space="preserve"> 'Tax '!BI$43</f>
        <v>-4966.5040955626382</v>
      </c>
      <c r="BJ50" s="376">
        <f xml:space="preserve"> 'Tax '!BJ$43</f>
        <v>-5106.442136886285</v>
      </c>
      <c r="BK50" s="376">
        <f xml:space="preserve"> 'Tax '!BK$43</f>
        <v>-5070.6312779894733</v>
      </c>
      <c r="BL50" s="376">
        <f xml:space="preserve"> 'Tax '!BL$43</f>
        <v>-5266.397896119066</v>
      </c>
      <c r="BM50" s="376">
        <f xml:space="preserve"> 'Tax '!BM$43</f>
        <v>-5229.5580955735313</v>
      </c>
      <c r="BN50" s="376">
        <f xml:space="preserve"> 'Tax '!BN$43</f>
        <v>-5429.6211771732424</v>
      </c>
      <c r="BO50" s="376">
        <f xml:space="preserve"> 'Tax '!BO$43</f>
        <v>-5390.1813773210188</v>
      </c>
      <c r="BP50" s="376">
        <f xml:space="preserve"> 'Tax '!BP$43</f>
        <v>-5591.0024479953281</v>
      </c>
      <c r="BQ50" s="376">
        <f xml:space="preserve"> 'Tax '!BQ$43</f>
        <v>-5263.5046076127237</v>
      </c>
      <c r="BR50" s="376">
        <f xml:space="preserve"> 'Tax '!BR$43</f>
        <v>-6042.7445970245508</v>
      </c>
      <c r="BS50" s="376">
        <f xml:space="preserve"> 'Tax '!BS$43</f>
        <v>-5418.0729340228299</v>
      </c>
      <c r="BT50" s="376">
        <f xml:space="preserve"> 'Tax '!BT$43</f>
        <v>-6210.736929892053</v>
      </c>
      <c r="BU50" s="376">
        <f xml:space="preserve"> 'Tax '!BU$43</f>
        <v>-5562.5925946545203</v>
      </c>
      <c r="BV50" s="376">
        <f xml:space="preserve"> 'Tax '!BV$43</f>
        <v>-6360.0500666407188</v>
      </c>
      <c r="BW50" s="376">
        <f xml:space="preserve"> 'Tax '!BW$43</f>
        <v>-4651.3467949440683</v>
      </c>
      <c r="BX50" s="376">
        <f xml:space="preserve"> 'Tax '!BX$43</f>
        <v>-4225.9619525166918</v>
      </c>
      <c r="BY50" s="376">
        <f xml:space="preserve"> 'Tax '!BY$43</f>
        <v>-4851.0237870916226</v>
      </c>
      <c r="BZ50" s="376">
        <f xml:space="preserve"> 'Tax '!BZ$43</f>
        <v>-4373.3008176018866</v>
      </c>
      <c r="CA50" s="376">
        <f xml:space="preserve"> 'Tax '!CA$43</f>
        <v>-5260.1007971980516</v>
      </c>
      <c r="CB50" s="376">
        <f xml:space="preserve"> 'Tax '!CB$43</f>
        <v>-4900.8942368211037</v>
      </c>
      <c r="CC50" s="376">
        <f xml:space="preserve"> 'Tax '!CC$43</f>
        <v>-5595.206882857904</v>
      </c>
      <c r="CD50" s="376">
        <f xml:space="preserve"> 'Tax '!CD$43</f>
        <v>-4704.2301460704011</v>
      </c>
      <c r="CE50" s="376">
        <f xml:space="preserve"> 'Tax '!CE$43</f>
        <v>-5371.5292979507058</v>
      </c>
      <c r="CF50" s="376">
        <f xml:space="preserve"> 'Tax '!CF$43</f>
        <v>-5336.5445265618555</v>
      </c>
      <c r="CG50" s="376">
        <f xml:space="preserve"> 'Tax '!CG$43</f>
        <v>-5532.019452171462</v>
      </c>
      <c r="CH50" s="376">
        <f xml:space="preserve"> 'Tax '!CH$43</f>
        <v>-5203.6629462959027</v>
      </c>
      <c r="CI50" s="376">
        <f xml:space="preserve"> 'Tax '!CI$43</f>
        <v>-5976.8910117877704</v>
      </c>
      <c r="CJ50" s="376">
        <f xml:space="preserve"> 'Tax '!CJ$43</f>
        <v>-5773.9689024064282</v>
      </c>
      <c r="CK50" s="376">
        <f xml:space="preserve"> 'Tax '!CK$43</f>
        <v>-6625.4888459991107</v>
      </c>
      <c r="CL50" s="376">
        <f xml:space="preserve"> 'Tax '!CL$43</f>
        <v>-5855.5150344281619</v>
      </c>
      <c r="CM50" s="376">
        <f xml:space="preserve"> 'Tax '!CM$43</f>
        <v>-6723.2891474992375</v>
      </c>
      <c r="CN50" s="376">
        <f xml:space="preserve"> 'Tax '!CN$43</f>
        <v>-5980.9765224565408</v>
      </c>
      <c r="CO50" s="376">
        <f xml:space="preserve"> 'Tax '!CO$43</f>
        <v>-6865.8046134085271</v>
      </c>
      <c r="CP50" s="376">
        <f xml:space="preserve"> 'Tax '!CP$43</f>
        <v>-6108.2026369002433</v>
      </c>
      <c r="CQ50" s="376">
        <f xml:space="preserve"> 'Tax '!CQ$43</f>
        <v>-7464.7507217531256</v>
      </c>
      <c r="CR50" s="376">
        <f xml:space="preserve"> 'Tax '!CR$43</f>
        <v>-6675.3957087273211</v>
      </c>
      <c r="CS50" s="376">
        <f xml:space="preserve"> 'Tax '!CS$43</f>
        <v>-7620.8011122381113</v>
      </c>
      <c r="CT50" s="376">
        <f xml:space="preserve"> 'Tax '!CT$43</f>
        <v>-6815.2796184016024</v>
      </c>
      <c r="CU50" s="376">
        <f xml:space="preserve"> 'Tax '!CU$43</f>
        <v>-7779.402247726518</v>
      </c>
      <c r="CV50" s="376">
        <f xml:space="preserve"> 'Tax '!CV$43</f>
        <v>-6957.4186202072688</v>
      </c>
      <c r="CW50" s="376">
        <f xml:space="preserve"> 'Tax '!CW$43</f>
        <v>-7940.6625203078283</v>
      </c>
      <c r="CX50" s="376">
        <f xml:space="preserve"> 'Tax '!CX$43</f>
        <v>-7101.9123075053476</v>
      </c>
      <c r="CY50" s="376">
        <f xml:space="preserve"> 'Tax '!CY$43</f>
        <v>-8104.6869313463276</v>
      </c>
      <c r="CZ50" s="376">
        <f xml:space="preserve"> 'Tax '!CZ$43</f>
        <v>-7248.8569845475022</v>
      </c>
      <c r="DA50" s="376">
        <f xml:space="preserve"> 'Tax '!DA$43</f>
        <v>-8611.7441030298723</v>
      </c>
      <c r="DB50" s="376">
        <f xml:space="preserve"> 'Tax '!DB$43</f>
        <v>-7719.009771479854</v>
      </c>
      <c r="DC50" s="376">
        <f xml:space="preserve"> 'Tax '!DC$43</f>
        <v>-8788.4379104803702</v>
      </c>
      <c r="DD50" s="376">
        <f xml:space="preserve"> 'Tax '!DD$43</f>
        <v>-7877.5797313172288</v>
      </c>
      <c r="DE50" s="376">
        <f xml:space="preserve"> 'Tax '!DE$43</f>
        <v>-8968.3324827401211</v>
      </c>
      <c r="DF50" s="376">
        <f xml:space="preserve"> 'Tax '!DF$43</f>
        <v>-8039.0037056628425</v>
      </c>
      <c r="DG50" s="376">
        <f xml:space="preserve"> 'Tax '!DG$43</f>
        <v>-9151.5263563020271</v>
      </c>
      <c r="DH50" s="376">
        <f xml:space="preserve"> 'Tax '!DH$43</f>
        <v>0</v>
      </c>
      <c r="DI50" s="376">
        <f xml:space="preserve"> 'Tax '!DI$43</f>
        <v>0</v>
      </c>
      <c r="DJ50" s="376">
        <f xml:space="preserve"> 'Tax '!DJ$43</f>
        <v>0</v>
      </c>
    </row>
    <row r="51" spans="1:114" ht="14.4" x14ac:dyDescent="0.25">
      <c r="A51" s="19"/>
      <c r="B51" s="19"/>
      <c r="C51" s="20"/>
      <c r="D51" s="21"/>
      <c r="E51" s="423" t="str">
        <f xml:space="preserve"> Debt!E$53</f>
        <v>subbordinated debt draw down</v>
      </c>
      <c r="F51" s="423">
        <f xml:space="preserve"> Debt!F$53</f>
        <v>0</v>
      </c>
      <c r="G51" s="423">
        <f xml:space="preserve"> Debt!G$53</f>
        <v>0</v>
      </c>
      <c r="H51" s="423">
        <f xml:space="preserve"> Debt!H$53</f>
        <v>12000</v>
      </c>
      <c r="I51" s="423">
        <f xml:space="preserve"> Debt!I$53</f>
        <v>0</v>
      </c>
      <c r="J51" s="423">
        <f xml:space="preserve"> Debt!J$53</f>
        <v>0</v>
      </c>
      <c r="K51" s="423">
        <f xml:space="preserve"> Debt!K$53</f>
        <v>0</v>
      </c>
      <c r="L51" s="423">
        <f xml:space="preserve"> Debt!L$53</f>
        <v>0</v>
      </c>
      <c r="M51" s="423">
        <f xml:space="preserve"> Debt!M$53</f>
        <v>0</v>
      </c>
      <c r="N51" s="423">
        <f xml:space="preserve"> Debt!N$53</f>
        <v>0</v>
      </c>
      <c r="O51" s="423">
        <f xml:space="preserve"> Debt!O$53</f>
        <v>0</v>
      </c>
      <c r="P51" s="423">
        <f xml:space="preserve"> Debt!P$53</f>
        <v>0</v>
      </c>
      <c r="Q51" s="423">
        <f xml:space="preserve"> Debt!Q$53</f>
        <v>0</v>
      </c>
      <c r="R51" s="423">
        <f xml:space="preserve"> Debt!R$53</f>
        <v>0</v>
      </c>
      <c r="S51" s="423">
        <f xml:space="preserve"> Debt!S$53</f>
        <v>0</v>
      </c>
      <c r="T51" s="423">
        <f xml:space="preserve"> Debt!T$53</f>
        <v>0</v>
      </c>
      <c r="U51" s="423">
        <f xml:space="preserve"> Debt!U$53</f>
        <v>0</v>
      </c>
      <c r="V51" s="423">
        <f xml:space="preserve"> Debt!V$53</f>
        <v>0</v>
      </c>
      <c r="W51" s="423">
        <f xml:space="preserve"> Debt!W$53</f>
        <v>0</v>
      </c>
      <c r="X51" s="423">
        <f xml:space="preserve"> Debt!X$53</f>
        <v>0</v>
      </c>
      <c r="Y51" s="423">
        <f xml:space="preserve"> Debt!Y$53</f>
        <v>0</v>
      </c>
      <c r="Z51" s="423">
        <f xml:space="preserve"> Debt!Z$53</f>
        <v>0</v>
      </c>
      <c r="AA51" s="423">
        <f xml:space="preserve"> Debt!AA$53</f>
        <v>0</v>
      </c>
      <c r="AB51" s="423">
        <f xml:space="preserve"> Debt!AB$53</f>
        <v>0</v>
      </c>
      <c r="AC51" s="423">
        <f xml:space="preserve"> Debt!AC$53</f>
        <v>0</v>
      </c>
      <c r="AD51" s="423">
        <f xml:space="preserve"> Debt!AD$53</f>
        <v>0</v>
      </c>
      <c r="AE51" s="423">
        <f xml:space="preserve"> Debt!AE$53</f>
        <v>0</v>
      </c>
      <c r="AF51" s="423">
        <f xml:space="preserve"> Debt!AF$53</f>
        <v>0</v>
      </c>
      <c r="AG51" s="423">
        <f xml:space="preserve"> Debt!AG$53</f>
        <v>12000</v>
      </c>
      <c r="AH51" s="423">
        <f xml:space="preserve"> Debt!AH$53</f>
        <v>0</v>
      </c>
      <c r="AI51" s="423">
        <f xml:space="preserve"> Debt!AI$53</f>
        <v>0</v>
      </c>
      <c r="AJ51" s="423">
        <f xml:space="preserve"> Debt!AJ$53</f>
        <v>0</v>
      </c>
      <c r="AK51" s="423">
        <f xml:space="preserve"> Debt!AK$53</f>
        <v>0</v>
      </c>
      <c r="AL51" s="423">
        <f xml:space="preserve"> Debt!AL$53</f>
        <v>0</v>
      </c>
      <c r="AM51" s="423">
        <f xml:space="preserve"> Debt!AM$53</f>
        <v>0</v>
      </c>
      <c r="AN51" s="423">
        <f xml:space="preserve"> Debt!AN$53</f>
        <v>0</v>
      </c>
      <c r="AO51" s="423">
        <f xml:space="preserve"> Debt!AO$53</f>
        <v>0</v>
      </c>
      <c r="AP51" s="423">
        <f xml:space="preserve"> Debt!AP$53</f>
        <v>0</v>
      </c>
      <c r="AQ51" s="423">
        <f xml:space="preserve"> Debt!AQ$53</f>
        <v>0</v>
      </c>
      <c r="AR51" s="423">
        <f xml:space="preserve"> Debt!AR$53</f>
        <v>0</v>
      </c>
      <c r="AS51" s="423">
        <f xml:space="preserve"> Debt!AS$53</f>
        <v>0</v>
      </c>
      <c r="AT51" s="423">
        <f xml:space="preserve"> Debt!AT$53</f>
        <v>0</v>
      </c>
      <c r="AU51" s="423">
        <f xml:space="preserve"> Debt!AU$53</f>
        <v>0</v>
      </c>
      <c r="AV51" s="423">
        <f xml:space="preserve"> Debt!AV$53</f>
        <v>0</v>
      </c>
      <c r="AW51" s="423">
        <f xml:space="preserve"> Debt!AW$53</f>
        <v>0</v>
      </c>
      <c r="AX51" s="423">
        <f xml:space="preserve"> Debt!AX$53</f>
        <v>0</v>
      </c>
      <c r="AY51" s="423">
        <f xml:space="preserve"> Debt!AY$53</f>
        <v>0</v>
      </c>
      <c r="AZ51" s="423">
        <f xml:space="preserve"> Debt!AZ$53</f>
        <v>0</v>
      </c>
      <c r="BA51" s="423">
        <f xml:space="preserve"> Debt!BA$53</f>
        <v>0</v>
      </c>
      <c r="BB51" s="423">
        <f xml:space="preserve"> Debt!BB$53</f>
        <v>0</v>
      </c>
      <c r="BC51" s="423">
        <f xml:space="preserve"> Debt!BC$53</f>
        <v>0</v>
      </c>
      <c r="BD51" s="423">
        <f xml:space="preserve"> Debt!BD$53</f>
        <v>0</v>
      </c>
      <c r="BE51" s="423">
        <f xml:space="preserve"> Debt!BE$53</f>
        <v>0</v>
      </c>
      <c r="BF51" s="423">
        <f xml:space="preserve"> Debt!BF$53</f>
        <v>0</v>
      </c>
      <c r="BG51" s="423">
        <f xml:space="preserve"> Debt!BG$53</f>
        <v>0</v>
      </c>
      <c r="BH51" s="423">
        <f xml:space="preserve"> Debt!BH$53</f>
        <v>0</v>
      </c>
      <c r="BI51" s="423">
        <f xml:space="preserve"> Debt!BI$53</f>
        <v>0</v>
      </c>
      <c r="BJ51" s="423">
        <f xml:space="preserve"> Debt!BJ$53</f>
        <v>0</v>
      </c>
      <c r="BK51" s="423">
        <f xml:space="preserve"> Debt!BK$53</f>
        <v>0</v>
      </c>
      <c r="BL51" s="423">
        <f xml:space="preserve"> Debt!BL$53</f>
        <v>0</v>
      </c>
      <c r="BM51" s="423">
        <f xml:space="preserve"> Debt!BM$53</f>
        <v>0</v>
      </c>
      <c r="BN51" s="423">
        <f xml:space="preserve"> Debt!BN$53</f>
        <v>0</v>
      </c>
      <c r="BO51" s="423">
        <f xml:space="preserve"> Debt!BO$53</f>
        <v>0</v>
      </c>
      <c r="BP51" s="423">
        <f xml:space="preserve"> Debt!BP$53</f>
        <v>0</v>
      </c>
      <c r="BQ51" s="423">
        <f xml:space="preserve"> Debt!BQ$53</f>
        <v>0</v>
      </c>
      <c r="BR51" s="423">
        <f xml:space="preserve"> Debt!BR$53</f>
        <v>0</v>
      </c>
      <c r="BS51" s="423">
        <f xml:space="preserve"> Debt!BS$53</f>
        <v>0</v>
      </c>
      <c r="BT51" s="423">
        <f xml:space="preserve"> Debt!BT$53</f>
        <v>0</v>
      </c>
      <c r="BU51" s="423">
        <f xml:space="preserve"> Debt!BU$53</f>
        <v>0</v>
      </c>
      <c r="BV51" s="423">
        <f xml:space="preserve"> Debt!BV$53</f>
        <v>0</v>
      </c>
      <c r="BW51" s="423">
        <f xml:space="preserve"> Debt!BW$53</f>
        <v>0</v>
      </c>
      <c r="BX51" s="423">
        <f xml:space="preserve"> Debt!BX$53</f>
        <v>0</v>
      </c>
      <c r="BY51" s="423">
        <f xml:space="preserve"> Debt!BY$53</f>
        <v>0</v>
      </c>
      <c r="BZ51" s="423">
        <f xml:space="preserve"> Debt!BZ$53</f>
        <v>0</v>
      </c>
      <c r="CA51" s="423">
        <f xml:space="preserve"> Debt!CA$53</f>
        <v>0</v>
      </c>
      <c r="CB51" s="423">
        <f xml:space="preserve"> Debt!CB$53</f>
        <v>0</v>
      </c>
      <c r="CC51" s="423">
        <f xml:space="preserve"> Debt!CC$53</f>
        <v>0</v>
      </c>
      <c r="CD51" s="423">
        <f xml:space="preserve"> Debt!CD$53</f>
        <v>0</v>
      </c>
      <c r="CE51" s="423">
        <f xml:space="preserve"> Debt!CE$53</f>
        <v>0</v>
      </c>
      <c r="CF51" s="423">
        <f xml:space="preserve"> Debt!CF$53</f>
        <v>0</v>
      </c>
      <c r="CG51" s="423">
        <f xml:space="preserve"> Debt!CG$53</f>
        <v>0</v>
      </c>
      <c r="CH51" s="423">
        <f xml:space="preserve"> Debt!CH$53</f>
        <v>0</v>
      </c>
      <c r="CI51" s="423">
        <f xml:space="preserve"> Debt!CI$53</f>
        <v>0</v>
      </c>
      <c r="CJ51" s="423">
        <f xml:space="preserve"> Debt!CJ$53</f>
        <v>0</v>
      </c>
      <c r="CK51" s="423">
        <f xml:space="preserve"> Debt!CK$53</f>
        <v>0</v>
      </c>
      <c r="CL51" s="423">
        <f xml:space="preserve"> Debt!CL$53</f>
        <v>0</v>
      </c>
      <c r="CM51" s="423">
        <f xml:space="preserve"> Debt!CM$53</f>
        <v>0</v>
      </c>
      <c r="CN51" s="423">
        <f xml:space="preserve"> Debt!CN$53</f>
        <v>0</v>
      </c>
      <c r="CO51" s="423">
        <f xml:space="preserve"> Debt!CO$53</f>
        <v>0</v>
      </c>
      <c r="CP51" s="423">
        <f xml:space="preserve"> Debt!CP$53</f>
        <v>0</v>
      </c>
      <c r="CQ51" s="423">
        <f xml:space="preserve"> Debt!CQ$53</f>
        <v>0</v>
      </c>
      <c r="CR51" s="423">
        <f xml:space="preserve"> Debt!CR$53</f>
        <v>0</v>
      </c>
      <c r="CS51" s="423">
        <f xml:space="preserve"> Debt!CS$53</f>
        <v>0</v>
      </c>
      <c r="CT51" s="423">
        <f xml:space="preserve"> Debt!CT$53</f>
        <v>0</v>
      </c>
      <c r="CU51" s="423">
        <f xml:space="preserve"> Debt!CU$53</f>
        <v>0</v>
      </c>
      <c r="CV51" s="423">
        <f xml:space="preserve"> Debt!CV$53</f>
        <v>0</v>
      </c>
      <c r="CW51" s="423">
        <f xml:space="preserve"> Debt!CW$53</f>
        <v>0</v>
      </c>
      <c r="CX51" s="423">
        <f xml:space="preserve"> Debt!CX$53</f>
        <v>0</v>
      </c>
      <c r="CY51" s="423">
        <f xml:space="preserve"> Debt!CY$53</f>
        <v>0</v>
      </c>
      <c r="CZ51" s="423">
        <f xml:space="preserve"> Debt!CZ$53</f>
        <v>0</v>
      </c>
      <c r="DA51" s="423">
        <f xml:space="preserve"> Debt!DA$53</f>
        <v>0</v>
      </c>
      <c r="DB51" s="423">
        <f xml:space="preserve"> Debt!DB$53</f>
        <v>0</v>
      </c>
      <c r="DC51" s="423">
        <f xml:space="preserve"> Debt!DC$53</f>
        <v>0</v>
      </c>
      <c r="DD51" s="423">
        <f xml:space="preserve"> Debt!DD$53</f>
        <v>0</v>
      </c>
      <c r="DE51" s="423">
        <f xml:space="preserve"> Debt!DE$53</f>
        <v>0</v>
      </c>
      <c r="DF51" s="423">
        <f xml:space="preserve"> Debt!DF$53</f>
        <v>0</v>
      </c>
      <c r="DG51" s="423">
        <f xml:space="preserve"> Debt!DG$53</f>
        <v>0</v>
      </c>
      <c r="DH51" s="423">
        <f xml:space="preserve"> Debt!DH$53</f>
        <v>0</v>
      </c>
      <c r="DI51" s="423">
        <f xml:space="preserve"> Debt!DI$53</f>
        <v>0</v>
      </c>
      <c r="DJ51" s="423">
        <f xml:space="preserve"> Debt!DJ$53</f>
        <v>0</v>
      </c>
    </row>
    <row r="52" spans="1:114" ht="14.4" x14ac:dyDescent="0.25">
      <c r="A52" s="19"/>
      <c r="B52" s="19"/>
      <c r="C52" s="20"/>
      <c r="D52" s="21"/>
      <c r="E52" s="368" t="str">
        <f xml:space="preserve"> Equity!E$37</f>
        <v>hanger finance share capital addition</v>
      </c>
      <c r="F52" s="368">
        <f xml:space="preserve"> Equity!F$37</f>
        <v>0</v>
      </c>
      <c r="G52" s="368" t="str">
        <f xml:space="preserve"> Equity!G$37</f>
        <v>$ 000s</v>
      </c>
      <c r="H52" s="368">
        <f xml:space="preserve"> Equity!H$37</f>
        <v>3000</v>
      </c>
      <c r="I52" s="368">
        <f xml:space="preserve"> Equity!I$37</f>
        <v>0</v>
      </c>
      <c r="J52" s="368">
        <f xml:space="preserve"> Equity!J$37</f>
        <v>0</v>
      </c>
      <c r="K52" s="368">
        <f xml:space="preserve"> Equity!K$37</f>
        <v>0</v>
      </c>
      <c r="L52" s="368">
        <f xml:space="preserve"> Equity!L$37</f>
        <v>0</v>
      </c>
      <c r="M52" s="368">
        <f xml:space="preserve"> Equity!M$37</f>
        <v>0</v>
      </c>
      <c r="N52" s="368">
        <f xml:space="preserve"> Equity!N$37</f>
        <v>0</v>
      </c>
      <c r="O52" s="368">
        <f xml:space="preserve"> Equity!O$37</f>
        <v>0</v>
      </c>
      <c r="P52" s="368">
        <f xml:space="preserve"> Equity!P$37</f>
        <v>0</v>
      </c>
      <c r="Q52" s="368">
        <f xml:space="preserve"> Equity!Q$37</f>
        <v>0</v>
      </c>
      <c r="R52" s="368">
        <f xml:space="preserve"> Equity!R$37</f>
        <v>0</v>
      </c>
      <c r="S52" s="368">
        <f xml:space="preserve"> Equity!S$37</f>
        <v>0</v>
      </c>
      <c r="T52" s="368">
        <f xml:space="preserve"> Equity!T$37</f>
        <v>0</v>
      </c>
      <c r="U52" s="368">
        <f xml:space="preserve"> Equity!U$37</f>
        <v>0</v>
      </c>
      <c r="V52" s="368">
        <f xml:space="preserve"> Equity!V$37</f>
        <v>0</v>
      </c>
      <c r="W52" s="368">
        <f xml:space="preserve"> Equity!W$37</f>
        <v>0</v>
      </c>
      <c r="X52" s="368">
        <f xml:space="preserve"> Equity!X$37</f>
        <v>0</v>
      </c>
      <c r="Y52" s="368">
        <f xml:space="preserve"> Equity!Y$37</f>
        <v>0</v>
      </c>
      <c r="Z52" s="368">
        <f xml:space="preserve"> Equity!Z$37</f>
        <v>0</v>
      </c>
      <c r="AA52" s="368">
        <f xml:space="preserve"> Equity!AA$37</f>
        <v>0</v>
      </c>
      <c r="AB52" s="368">
        <f xml:space="preserve"> Equity!AB$37</f>
        <v>0</v>
      </c>
      <c r="AC52" s="368">
        <f xml:space="preserve"> Equity!AC$37</f>
        <v>0</v>
      </c>
      <c r="AD52" s="368">
        <f xml:space="preserve"> Equity!AD$37</f>
        <v>0</v>
      </c>
      <c r="AE52" s="368">
        <f xml:space="preserve"> Equity!AE$37</f>
        <v>0</v>
      </c>
      <c r="AF52" s="368">
        <f xml:space="preserve"> Equity!AF$37</f>
        <v>0</v>
      </c>
      <c r="AG52" s="368">
        <f xml:space="preserve"> Equity!AG$37</f>
        <v>3000</v>
      </c>
      <c r="AH52" s="368">
        <f xml:space="preserve"> Equity!AH$37</f>
        <v>0</v>
      </c>
      <c r="AI52" s="368">
        <f xml:space="preserve"> Equity!AI$37</f>
        <v>0</v>
      </c>
      <c r="AJ52" s="368">
        <f xml:space="preserve"> Equity!AJ$37</f>
        <v>0</v>
      </c>
      <c r="AK52" s="368">
        <f xml:space="preserve"> Equity!AK$37</f>
        <v>0</v>
      </c>
      <c r="AL52" s="368">
        <f xml:space="preserve"> Equity!AL$37</f>
        <v>0</v>
      </c>
      <c r="AM52" s="368">
        <f xml:space="preserve"> Equity!AM$37</f>
        <v>0</v>
      </c>
      <c r="AN52" s="368">
        <f xml:space="preserve"> Equity!AN$37</f>
        <v>0</v>
      </c>
      <c r="AO52" s="368">
        <f xml:space="preserve"> Equity!AO$37</f>
        <v>0</v>
      </c>
      <c r="AP52" s="368">
        <f xml:space="preserve"> Equity!AP$37</f>
        <v>0</v>
      </c>
      <c r="AQ52" s="368">
        <f xml:space="preserve"> Equity!AQ$37</f>
        <v>0</v>
      </c>
      <c r="AR52" s="368">
        <f xml:space="preserve"> Equity!AR$37</f>
        <v>0</v>
      </c>
      <c r="AS52" s="368">
        <f xml:space="preserve"> Equity!AS$37</f>
        <v>0</v>
      </c>
      <c r="AT52" s="368">
        <f xml:space="preserve"> Equity!AT$37</f>
        <v>0</v>
      </c>
      <c r="AU52" s="368">
        <f xml:space="preserve"> Equity!AU$37</f>
        <v>0</v>
      </c>
      <c r="AV52" s="368">
        <f xml:space="preserve"> Equity!AV$37</f>
        <v>0</v>
      </c>
      <c r="AW52" s="368">
        <f xml:space="preserve"> Equity!AW$37</f>
        <v>0</v>
      </c>
      <c r="AX52" s="368">
        <f xml:space="preserve"> Equity!AX$37</f>
        <v>0</v>
      </c>
      <c r="AY52" s="368">
        <f xml:space="preserve"> Equity!AY$37</f>
        <v>0</v>
      </c>
      <c r="AZ52" s="368">
        <f xml:space="preserve"> Equity!AZ$37</f>
        <v>0</v>
      </c>
      <c r="BA52" s="368">
        <f xml:space="preserve"> Equity!BA$37</f>
        <v>0</v>
      </c>
      <c r="BB52" s="368">
        <f xml:space="preserve"> Equity!BB$37</f>
        <v>0</v>
      </c>
      <c r="BC52" s="368">
        <f xml:space="preserve"> Equity!BC$37</f>
        <v>0</v>
      </c>
      <c r="BD52" s="368">
        <f xml:space="preserve"> Equity!BD$37</f>
        <v>0</v>
      </c>
      <c r="BE52" s="368">
        <f xml:space="preserve"> Equity!BE$37</f>
        <v>0</v>
      </c>
      <c r="BF52" s="368">
        <f xml:space="preserve"> Equity!BF$37</f>
        <v>0</v>
      </c>
      <c r="BG52" s="368">
        <f xml:space="preserve"> Equity!BG$37</f>
        <v>0</v>
      </c>
      <c r="BH52" s="368">
        <f xml:space="preserve"> Equity!BH$37</f>
        <v>0</v>
      </c>
      <c r="BI52" s="368">
        <f xml:space="preserve"> Equity!BI$37</f>
        <v>0</v>
      </c>
      <c r="BJ52" s="368">
        <f xml:space="preserve"> Equity!BJ$37</f>
        <v>0</v>
      </c>
      <c r="BK52" s="368">
        <f xml:space="preserve"> Equity!BK$37</f>
        <v>0</v>
      </c>
      <c r="BL52" s="368">
        <f xml:space="preserve"> Equity!BL$37</f>
        <v>0</v>
      </c>
      <c r="BM52" s="368">
        <f xml:space="preserve"> Equity!BM$37</f>
        <v>0</v>
      </c>
      <c r="BN52" s="368">
        <f xml:space="preserve"> Equity!BN$37</f>
        <v>0</v>
      </c>
      <c r="BO52" s="368">
        <f xml:space="preserve"> Equity!BO$37</f>
        <v>0</v>
      </c>
      <c r="BP52" s="368">
        <f xml:space="preserve"> Equity!BP$37</f>
        <v>0</v>
      </c>
      <c r="BQ52" s="368">
        <f xml:space="preserve"> Equity!BQ$37</f>
        <v>0</v>
      </c>
      <c r="BR52" s="368">
        <f xml:space="preserve"> Equity!BR$37</f>
        <v>0</v>
      </c>
      <c r="BS52" s="368">
        <f xml:space="preserve"> Equity!BS$37</f>
        <v>0</v>
      </c>
      <c r="BT52" s="368">
        <f xml:space="preserve"> Equity!BT$37</f>
        <v>0</v>
      </c>
      <c r="BU52" s="368">
        <f xml:space="preserve"> Equity!BU$37</f>
        <v>0</v>
      </c>
      <c r="BV52" s="368">
        <f xml:space="preserve"> Equity!BV$37</f>
        <v>0</v>
      </c>
      <c r="BW52" s="368">
        <f xml:space="preserve"> Equity!BW$37</f>
        <v>0</v>
      </c>
      <c r="BX52" s="368">
        <f xml:space="preserve"> Equity!BX$37</f>
        <v>0</v>
      </c>
      <c r="BY52" s="368">
        <f xml:space="preserve"> Equity!BY$37</f>
        <v>0</v>
      </c>
      <c r="BZ52" s="368">
        <f xml:space="preserve"> Equity!BZ$37</f>
        <v>0</v>
      </c>
      <c r="CA52" s="368">
        <f xml:space="preserve"> Equity!CA$37</f>
        <v>0</v>
      </c>
      <c r="CB52" s="368">
        <f xml:space="preserve"> Equity!CB$37</f>
        <v>0</v>
      </c>
      <c r="CC52" s="368">
        <f xml:space="preserve"> Equity!CC$37</f>
        <v>0</v>
      </c>
      <c r="CD52" s="368">
        <f xml:space="preserve"> Equity!CD$37</f>
        <v>0</v>
      </c>
      <c r="CE52" s="368">
        <f xml:space="preserve"> Equity!CE$37</f>
        <v>0</v>
      </c>
      <c r="CF52" s="368">
        <f xml:space="preserve"> Equity!CF$37</f>
        <v>0</v>
      </c>
      <c r="CG52" s="368">
        <f xml:space="preserve"> Equity!CG$37</f>
        <v>0</v>
      </c>
      <c r="CH52" s="368">
        <f xml:space="preserve"> Equity!CH$37</f>
        <v>0</v>
      </c>
      <c r="CI52" s="368">
        <f xml:space="preserve"> Equity!CI$37</f>
        <v>0</v>
      </c>
      <c r="CJ52" s="368">
        <f xml:space="preserve"> Equity!CJ$37</f>
        <v>0</v>
      </c>
      <c r="CK52" s="368">
        <f xml:space="preserve"> Equity!CK$37</f>
        <v>0</v>
      </c>
      <c r="CL52" s="368">
        <f xml:space="preserve"> Equity!CL$37</f>
        <v>0</v>
      </c>
      <c r="CM52" s="368">
        <f xml:space="preserve"> Equity!CM$37</f>
        <v>0</v>
      </c>
      <c r="CN52" s="368">
        <f xml:space="preserve"> Equity!CN$37</f>
        <v>0</v>
      </c>
      <c r="CO52" s="368">
        <f xml:space="preserve"> Equity!CO$37</f>
        <v>0</v>
      </c>
      <c r="CP52" s="368">
        <f xml:space="preserve"> Equity!CP$37</f>
        <v>0</v>
      </c>
      <c r="CQ52" s="368">
        <f xml:space="preserve"> Equity!CQ$37</f>
        <v>0</v>
      </c>
      <c r="CR52" s="368">
        <f xml:space="preserve"> Equity!CR$37</f>
        <v>0</v>
      </c>
      <c r="CS52" s="368">
        <f xml:space="preserve"> Equity!CS$37</f>
        <v>0</v>
      </c>
      <c r="CT52" s="368">
        <f xml:space="preserve"> Equity!CT$37</f>
        <v>0</v>
      </c>
      <c r="CU52" s="368">
        <f xml:space="preserve"> Equity!CU$37</f>
        <v>0</v>
      </c>
      <c r="CV52" s="368">
        <f xml:space="preserve"> Equity!CV$37</f>
        <v>0</v>
      </c>
      <c r="CW52" s="368">
        <f xml:space="preserve"> Equity!CW$37</f>
        <v>0</v>
      </c>
      <c r="CX52" s="368">
        <f xml:space="preserve"> Equity!CX$37</f>
        <v>0</v>
      </c>
      <c r="CY52" s="368">
        <f xml:space="preserve"> Equity!CY$37</f>
        <v>0</v>
      </c>
      <c r="CZ52" s="368">
        <f xml:space="preserve"> Equity!CZ$37</f>
        <v>0</v>
      </c>
      <c r="DA52" s="368">
        <f xml:space="preserve"> Equity!DA$37</f>
        <v>0</v>
      </c>
      <c r="DB52" s="368">
        <f xml:space="preserve"> Equity!DB$37</f>
        <v>0</v>
      </c>
      <c r="DC52" s="368">
        <f xml:space="preserve"> Equity!DC$37</f>
        <v>0</v>
      </c>
      <c r="DD52" s="368">
        <f xml:space="preserve"> Equity!DD$37</f>
        <v>0</v>
      </c>
      <c r="DE52" s="368">
        <f xml:space="preserve"> Equity!DE$37</f>
        <v>0</v>
      </c>
      <c r="DF52" s="368">
        <f xml:space="preserve"> Equity!DF$37</f>
        <v>0</v>
      </c>
      <c r="DG52" s="368">
        <f xml:space="preserve"> Equity!DG$37</f>
        <v>0</v>
      </c>
      <c r="DH52" s="368">
        <f xml:space="preserve"> Equity!DH$37</f>
        <v>0</v>
      </c>
      <c r="DI52" s="368">
        <f xml:space="preserve"> Equity!DI$37</f>
        <v>0</v>
      </c>
      <c r="DJ52" s="368">
        <f xml:space="preserve"> Equity!DJ$37</f>
        <v>0</v>
      </c>
    </row>
    <row r="53" spans="1:114" s="363" customFormat="1" ht="14.4" x14ac:dyDescent="0.25">
      <c r="A53" s="474"/>
      <c r="B53" s="475"/>
      <c r="C53" s="476"/>
      <c r="D53" s="477"/>
      <c r="E53" s="478" t="s">
        <v>122</v>
      </c>
      <c r="F53" s="478"/>
      <c r="G53" s="277" t="s">
        <v>57</v>
      </c>
      <c r="H53" s="478">
        <f xml:space="preserve"> SUM(J53:DJ53)</f>
        <v>1273735.5014802541</v>
      </c>
      <c r="I53" s="478"/>
      <c r="J53" s="478">
        <f xml:space="preserve"> SUM(J48:J52)</f>
        <v>0</v>
      </c>
      <c r="K53" s="478">
        <f t="shared" ref="K53:AO53" si="24" xml:space="preserve"> SUM(K48:K52)</f>
        <v>0</v>
      </c>
      <c r="L53" s="478">
        <f t="shared" si="24"/>
        <v>8269.7768658260884</v>
      </c>
      <c r="M53" s="478">
        <f t="shared" si="24"/>
        <v>7333.4983408216576</v>
      </c>
      <c r="N53" s="478">
        <f t="shared" si="24"/>
        <v>8522.6119949964632</v>
      </c>
      <c r="O53" s="478">
        <f t="shared" si="24"/>
        <v>8338.6137537415161</v>
      </c>
      <c r="P53" s="478">
        <f t="shared" si="24"/>
        <v>9268.3517381935744</v>
      </c>
      <c r="Q53" s="478">
        <f t="shared" si="24"/>
        <v>8158.9779543665718</v>
      </c>
      <c r="R53" s="478">
        <f t="shared" si="24"/>
        <v>9020.6761036848147</v>
      </c>
      <c r="S53" s="478">
        <f t="shared" si="24"/>
        <v>8987.7628161098655</v>
      </c>
      <c r="T53" s="478">
        <f t="shared" si="24"/>
        <v>8761.8207208211134</v>
      </c>
      <c r="U53" s="478">
        <f t="shared" si="24"/>
        <v>8389.4704292358747</v>
      </c>
      <c r="V53" s="478">
        <f t="shared" si="24"/>
        <v>8962.0787228381323</v>
      </c>
      <c r="W53" s="478">
        <f t="shared" si="24"/>
        <v>8954.1168655156325</v>
      </c>
      <c r="X53" s="478">
        <f t="shared" si="24"/>
        <v>9615.1733029213701</v>
      </c>
      <c r="Y53" s="478">
        <f t="shared" si="24"/>
        <v>6089.0817027276626</v>
      </c>
      <c r="Z53" s="478">
        <f t="shared" si="24"/>
        <v>9652.9607325222842</v>
      </c>
      <c r="AA53" s="478">
        <f t="shared" si="24"/>
        <v>9178.8435798834053</v>
      </c>
      <c r="AB53" s="478">
        <f t="shared" si="24"/>
        <v>9708.6485400723268</v>
      </c>
      <c r="AC53" s="478">
        <f t="shared" si="24"/>
        <v>7204.1743579695994</v>
      </c>
      <c r="AD53" s="478">
        <f t="shared" si="24"/>
        <v>10149.821637495104</v>
      </c>
      <c r="AE53" s="478">
        <f t="shared" si="24"/>
        <v>9812.5946331127052</v>
      </c>
      <c r="AF53" s="478">
        <f t="shared" si="24"/>
        <v>10389.756471618877</v>
      </c>
      <c r="AG53" s="478">
        <f t="shared" si="24"/>
        <v>8869.7472414141666</v>
      </c>
      <c r="AH53" s="478">
        <f t="shared" si="24"/>
        <v>10794.104211200887</v>
      </c>
      <c r="AI53" s="478">
        <f t="shared" si="24"/>
        <v>10260.356265243139</v>
      </c>
      <c r="AJ53" s="478">
        <f t="shared" si="24"/>
        <v>10871.659557182353</v>
      </c>
      <c r="AK53" s="478">
        <f t="shared" si="24"/>
        <v>8832.5192741875035</v>
      </c>
      <c r="AL53" s="478">
        <f t="shared" si="24"/>
        <v>10957.139168376991</v>
      </c>
      <c r="AM53" s="478">
        <f t="shared" si="24"/>
        <v>10423.778796856961</v>
      </c>
      <c r="AN53" s="478">
        <f t="shared" si="24"/>
        <v>11342.979664480077</v>
      </c>
      <c r="AO53" s="478">
        <f t="shared" si="24"/>
        <v>10399.975993748732</v>
      </c>
      <c r="AP53" s="478">
        <f t="shared" ref="AP53:BU53" si="25" xml:space="preserve"> SUM(AP48:AP52)</f>
        <v>11557.055885822672</v>
      </c>
      <c r="AQ53" s="478">
        <f t="shared" si="25"/>
        <v>11009.047297669538</v>
      </c>
      <c r="AR53" s="478">
        <f t="shared" si="25"/>
        <v>11691.044371600567</v>
      </c>
      <c r="AS53" s="478">
        <f t="shared" si="25"/>
        <v>10613.639122565921</v>
      </c>
      <c r="AT53" s="478">
        <f t="shared" si="25"/>
        <v>11807.177483439382</v>
      </c>
      <c r="AU53" s="478">
        <f t="shared" si="25"/>
        <v>11244.474662211873</v>
      </c>
      <c r="AV53" s="478">
        <f t="shared" si="25"/>
        <v>11961.343387356832</v>
      </c>
      <c r="AW53" s="478">
        <f t="shared" si="25"/>
        <v>9368.0078403761981</v>
      </c>
      <c r="AX53" s="478">
        <f t="shared" si="25"/>
        <v>12498.534671904905</v>
      </c>
      <c r="AY53" s="478">
        <f t="shared" si="25"/>
        <v>12056.887684130998</v>
      </c>
      <c r="AZ53" s="478">
        <f t="shared" si="25"/>
        <v>12831.434081283664</v>
      </c>
      <c r="BA53" s="478">
        <f t="shared" si="25"/>
        <v>12210.808913225073</v>
      </c>
      <c r="BB53" s="478">
        <f t="shared" si="25"/>
        <v>12982.500459987561</v>
      </c>
      <c r="BC53" s="478">
        <f t="shared" si="25"/>
        <v>12383.183707082924</v>
      </c>
      <c r="BD53" s="478">
        <f t="shared" si="25"/>
        <v>13187.40658644102</v>
      </c>
      <c r="BE53" s="478">
        <f t="shared" si="25"/>
        <v>12547.33023672468</v>
      </c>
      <c r="BF53" s="478">
        <f t="shared" si="25"/>
        <v>13267.531033158426</v>
      </c>
      <c r="BG53" s="478">
        <f t="shared" si="25"/>
        <v>12605.436744941388</v>
      </c>
      <c r="BH53" s="478">
        <f t="shared" si="25"/>
        <v>12930.598809819136</v>
      </c>
      <c r="BI53" s="478">
        <f t="shared" si="25"/>
        <v>13208.055991048866</v>
      </c>
      <c r="BJ53" s="478">
        <f t="shared" si="25"/>
        <v>13111.062034269042</v>
      </c>
      <c r="BK53" s="478">
        <f t="shared" si="25"/>
        <v>13280.187777169944</v>
      </c>
      <c r="BL53" s="478">
        <f t="shared" si="25"/>
        <v>13289.538594589554</v>
      </c>
      <c r="BM53" s="478">
        <f t="shared" si="25"/>
        <v>13482.337712108882</v>
      </c>
      <c r="BN53" s="478">
        <f t="shared" si="25"/>
        <v>13489.797087651998</v>
      </c>
      <c r="BO53" s="478">
        <f t="shared" si="25"/>
        <v>13699.836091470414</v>
      </c>
      <c r="BP53" s="478">
        <f t="shared" si="25"/>
        <v>13718.37947354139</v>
      </c>
      <c r="BQ53" s="478">
        <f t="shared" si="25"/>
        <v>13359.362762462277</v>
      </c>
      <c r="BR53" s="478">
        <f t="shared" si="25"/>
        <v>14389.74339924959</v>
      </c>
      <c r="BS53" s="478">
        <f t="shared" si="25"/>
        <v>13695.841869112059</v>
      </c>
      <c r="BT53" s="478">
        <f t="shared" si="25"/>
        <v>14650.017717585142</v>
      </c>
      <c r="BU53" s="478">
        <f t="shared" si="25"/>
        <v>13923.524743661055</v>
      </c>
      <c r="BV53" s="478">
        <f t="shared" ref="BV53:DA53" si="26" xml:space="preserve"> SUM(BV48:BV52)</f>
        <v>14902.07887655901</v>
      </c>
      <c r="BW53" s="478">
        <f t="shared" si="26"/>
        <v>12796.778462661954</v>
      </c>
      <c r="BX53" s="478">
        <f t="shared" si="26"/>
        <v>10493.392504321702</v>
      </c>
      <c r="BY53" s="478">
        <f t="shared" si="26"/>
        <v>11475.03642387601</v>
      </c>
      <c r="BZ53" s="478">
        <f t="shared" si="26"/>
        <v>10824.04101488531</v>
      </c>
      <c r="CA53" s="478">
        <f t="shared" si="26"/>
        <v>12176.361420633577</v>
      </c>
      <c r="CB53" s="478">
        <f t="shared" si="26"/>
        <v>12018.620636267395</v>
      </c>
      <c r="CC53" s="478">
        <f t="shared" si="26"/>
        <v>13078.395064086882</v>
      </c>
      <c r="CD53" s="478">
        <f t="shared" si="26"/>
        <v>11620.010884137944</v>
      </c>
      <c r="CE53" s="478">
        <f t="shared" si="26"/>
        <v>12524.761428314399</v>
      </c>
      <c r="CF53" s="478">
        <f t="shared" si="26"/>
        <v>12800.314380033997</v>
      </c>
      <c r="CG53" s="478">
        <f t="shared" si="26"/>
        <v>13217.789843622206</v>
      </c>
      <c r="CH53" s="478">
        <f t="shared" si="26"/>
        <v>12601.928667120243</v>
      </c>
      <c r="CI53" s="478">
        <f t="shared" si="26"/>
        <v>13802.197651007267</v>
      </c>
      <c r="CJ53" s="478">
        <f t="shared" si="26"/>
        <v>13872.649060902375</v>
      </c>
      <c r="CK53" s="478">
        <f t="shared" si="26"/>
        <v>15248.120985206175</v>
      </c>
      <c r="CL53" s="478">
        <f t="shared" si="26"/>
        <v>14342.502955716442</v>
      </c>
      <c r="CM53" s="478">
        <f t="shared" si="26"/>
        <v>15436.33824056784</v>
      </c>
      <c r="CN53" s="478">
        <f t="shared" si="26"/>
        <v>14614.038825853379</v>
      </c>
      <c r="CO53" s="478">
        <f t="shared" si="26"/>
        <v>15747.922625961746</v>
      </c>
      <c r="CP53" s="478">
        <f t="shared" si="26"/>
        <v>14906.568954046414</v>
      </c>
      <c r="CQ53" s="478">
        <f t="shared" si="26"/>
        <v>16776.12117950651</v>
      </c>
      <c r="CR53" s="478">
        <f t="shared" si="26"/>
        <v>16231.521054675797</v>
      </c>
      <c r="CS53" s="478">
        <f t="shared" si="26"/>
        <v>17437.505492399712</v>
      </c>
      <c r="CT53" s="478">
        <f t="shared" si="26"/>
        <v>16547.000737015522</v>
      </c>
      <c r="CU53" s="478">
        <f t="shared" si="26"/>
        <v>17776.992921581659</v>
      </c>
      <c r="CV53" s="478">
        <f t="shared" si="26"/>
        <v>16879.610820526214</v>
      </c>
      <c r="CW53" s="478">
        <f t="shared" si="26"/>
        <v>18135.111816287783</v>
      </c>
      <c r="CX53" s="478">
        <f t="shared" si="26"/>
        <v>17209.189445015381</v>
      </c>
      <c r="CY53" s="478">
        <f t="shared" si="26"/>
        <v>18489.181231050945</v>
      </c>
      <c r="CZ53" s="478">
        <f t="shared" si="26"/>
        <v>17556.051437967839</v>
      </c>
      <c r="DA53" s="478">
        <f t="shared" si="26"/>
        <v>19410.202200752472</v>
      </c>
      <c r="DB53" s="478">
        <f t="shared" ref="DB53:DJ53" si="27" xml:space="preserve"> SUM(DB48:DB52)</f>
        <v>18657.067907374141</v>
      </c>
      <c r="DC53" s="478">
        <f t="shared" si="27"/>
        <v>20025.240888127566</v>
      </c>
      <c r="DD53" s="478">
        <f t="shared" si="27"/>
        <v>19042.050552832676</v>
      </c>
      <c r="DE53" s="478">
        <f t="shared" si="27"/>
        <v>20428.452712400132</v>
      </c>
      <c r="DF53" s="478">
        <f t="shared" si="27"/>
        <v>19408.04849502413</v>
      </c>
      <c r="DG53" s="478">
        <f t="shared" si="27"/>
        <v>20832.103344381372</v>
      </c>
      <c r="DH53" s="478">
        <f t="shared" si="27"/>
        <v>822.00066672330286</v>
      </c>
      <c r="DI53" s="478">
        <f t="shared" si="27"/>
        <v>0</v>
      </c>
      <c r="DJ53" s="478">
        <f t="shared" si="27"/>
        <v>0</v>
      </c>
    </row>
    <row r="54" spans="1:114" ht="14.4" x14ac:dyDescent="0.25">
      <c r="A54" s="109"/>
      <c r="B54" s="19"/>
      <c r="C54" s="20"/>
      <c r="D54" s="110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8"/>
      <c r="CK54" s="38"/>
      <c r="CL54" s="38"/>
      <c r="CM54" s="38"/>
      <c r="CN54" s="38"/>
      <c r="CO54" s="38"/>
      <c r="CP54" s="38"/>
      <c r="CQ54" s="38"/>
      <c r="CR54" s="38"/>
      <c r="CS54" s="38"/>
      <c r="CT54" s="38"/>
      <c r="CU54" s="38"/>
      <c r="CV54" s="38"/>
      <c r="CW54" s="38"/>
      <c r="CX54" s="38"/>
      <c r="CY54" s="38"/>
      <c r="CZ54" s="38"/>
      <c r="DA54" s="38"/>
      <c r="DB54" s="38"/>
      <c r="DC54" s="38"/>
      <c r="DD54" s="38"/>
      <c r="DE54" s="38"/>
      <c r="DF54" s="38"/>
      <c r="DG54" s="38"/>
      <c r="DH54" s="38"/>
      <c r="DI54" s="38"/>
      <c r="DJ54" s="38"/>
    </row>
    <row r="55" spans="1:114" ht="14.4" x14ac:dyDescent="0.25">
      <c r="A55" s="19"/>
      <c r="B55" s="19"/>
      <c r="C55" s="20"/>
      <c r="D55" s="21"/>
      <c r="E55" s="376" t="str">
        <f xml:space="preserve"> Debt!E$67</f>
        <v>Snr Debt Interest</v>
      </c>
      <c r="F55" s="376">
        <f xml:space="preserve"> Debt!F$67</f>
        <v>0</v>
      </c>
      <c r="G55" s="376" t="str">
        <f xml:space="preserve"> Debt!G$67</f>
        <v>$000s</v>
      </c>
      <c r="H55" s="376">
        <f xml:space="preserve"> Debt!H$67</f>
        <v>-55781.909490740793</v>
      </c>
      <c r="I55" s="376">
        <f xml:space="preserve"> Debt!I$67</f>
        <v>0</v>
      </c>
      <c r="J55" s="376">
        <f xml:space="preserve"> Debt!J$67</f>
        <v>0</v>
      </c>
      <c r="K55" s="376">
        <f xml:space="preserve"> Debt!K$67</f>
        <v>0</v>
      </c>
      <c r="L55" s="376">
        <f xml:space="preserve"> Debt!L$67</f>
        <v>-2010.2638888888887</v>
      </c>
      <c r="M55" s="376">
        <f xml:space="preserve"> Debt!M$67</f>
        <v>-1976.7594907407406</v>
      </c>
      <c r="N55" s="376">
        <f xml:space="preserve"> Debt!N$67</f>
        <v>-1901.0104166666667</v>
      </c>
      <c r="O55" s="376">
        <f xml:space="preserve"> Debt!O$67</f>
        <v>-1888.992534722222</v>
      </c>
      <c r="P55" s="376">
        <f xml:space="preserve"> Debt!P$67</f>
        <v>-1876.2462962962964</v>
      </c>
      <c r="Q55" s="376">
        <f xml:space="preserve"> Debt!Q$67</f>
        <v>-1842.7418981481483</v>
      </c>
      <c r="R55" s="376">
        <f xml:space="preserve"> Debt!R$67</f>
        <v>-1789.5718750000001</v>
      </c>
      <c r="S55" s="376">
        <f xml:space="preserve"> Debt!S$67</f>
        <v>-1756.4316550925928</v>
      </c>
      <c r="T55" s="376">
        <f xml:space="preserve"> Debt!T$67</f>
        <v>-1742.2287037037042</v>
      </c>
      <c r="U55" s="376">
        <f xml:space="preserve"> Debt!U$67</f>
        <v>-1708.7243055555562</v>
      </c>
      <c r="V55" s="376">
        <f xml:space="preserve"> Debt!V$67</f>
        <v>-1638.8020833333342</v>
      </c>
      <c r="W55" s="376">
        <f xml:space="preserve"> Debt!W$67</f>
        <v>-1623.8707754629636</v>
      </c>
      <c r="X55" s="376">
        <f xml:space="preserve"> Debt!X$67</f>
        <v>-1608.2111111111119</v>
      </c>
      <c r="Y55" s="376">
        <f xml:space="preserve"> Debt!Y$67</f>
        <v>-1574.7067129629638</v>
      </c>
      <c r="Z55" s="376">
        <f xml:space="preserve"> Debt!Z$67</f>
        <v>-1507.6979166666679</v>
      </c>
      <c r="AA55" s="376">
        <f xml:space="preserve"> Debt!AA$67</f>
        <v>-1491.3098958333344</v>
      </c>
      <c r="AB55" s="376">
        <f xml:space="preserve"> Debt!AB$67</f>
        <v>-1474.1935185185198</v>
      </c>
      <c r="AC55" s="376">
        <f xml:space="preserve"> Debt!AC$67</f>
        <v>-1440.6891203703717</v>
      </c>
      <c r="AD55" s="376">
        <f xml:space="preserve"> Debt!AD$67</f>
        <v>-1376.5937500000016</v>
      </c>
      <c r="AE55" s="376">
        <f xml:space="preserve"> Debt!AE$67</f>
        <v>-1358.7490162037052</v>
      </c>
      <c r="AF55" s="376">
        <f xml:space="preserve"> Debt!AF$67</f>
        <v>-1340.1759259259275</v>
      </c>
      <c r="AG55" s="376">
        <f xml:space="preserve"> Debt!AG$67</f>
        <v>-1306.6715277777794</v>
      </c>
      <c r="AH55" s="376">
        <f xml:space="preserve"> Debt!AH$67</f>
        <v>-1259.3283564814831</v>
      </c>
      <c r="AI55" s="376">
        <f xml:space="preserve"> Debt!AI$67</f>
        <v>-1226.1881365740758</v>
      </c>
      <c r="AJ55" s="376">
        <f xml:space="preserve"> Debt!AJ$67</f>
        <v>-1206.1583333333351</v>
      </c>
      <c r="AK55" s="376">
        <f xml:space="preserve"> Debt!AK$67</f>
        <v>-1172.653935185187</v>
      </c>
      <c r="AL55" s="376">
        <f xml:space="preserve"> Debt!AL$67</f>
        <v>-1114.3854166666686</v>
      </c>
      <c r="AM55" s="376">
        <f xml:space="preserve"> Debt!AM$67</f>
        <v>-1093.6272569444461</v>
      </c>
      <c r="AN55" s="376">
        <f xml:space="preserve"> Debt!AN$67</f>
        <v>-1072.1407407407423</v>
      </c>
      <c r="AO55" s="376">
        <f xml:space="preserve"> Debt!AO$67</f>
        <v>-1038.6363425925942</v>
      </c>
      <c r="AP55" s="376">
        <f xml:space="preserve"> Debt!AP$67</f>
        <v>-983.28125000000159</v>
      </c>
      <c r="AQ55" s="376">
        <f xml:space="preserve"> Debt!AQ$67</f>
        <v>-961.06637731481635</v>
      </c>
      <c r="AR55" s="376">
        <f xml:space="preserve"> Debt!AR$67</f>
        <v>-938.12314814814965</v>
      </c>
      <c r="AS55" s="376">
        <f xml:space="preserve"> Debt!AS$67</f>
        <v>-904.61875000000146</v>
      </c>
      <c r="AT55" s="376">
        <f xml:space="preserve"> Debt!AT$67</f>
        <v>-852.17708333333485</v>
      </c>
      <c r="AU55" s="376">
        <f xml:space="preserve"> Debt!AU$67</f>
        <v>-828.50549768518647</v>
      </c>
      <c r="AV55" s="376">
        <f xml:space="preserve"> Debt!AV$67</f>
        <v>-804.10555555555686</v>
      </c>
      <c r="AW55" s="376">
        <f xml:space="preserve"> Debt!AW$67</f>
        <v>-770.60115740740878</v>
      </c>
      <c r="AX55" s="376">
        <f xml:space="preserve"> Debt!AX$67</f>
        <v>-729.08483796296423</v>
      </c>
      <c r="AY55" s="376">
        <f xml:space="preserve"> Debt!AY$67</f>
        <v>-695.9446180555567</v>
      </c>
      <c r="AZ55" s="376">
        <f xml:space="preserve"> Debt!AZ$67</f>
        <v>-670.08796296296418</v>
      </c>
      <c r="BA55" s="376">
        <f xml:space="preserve"> Debt!BA$67</f>
        <v>-636.58356481481599</v>
      </c>
      <c r="BB55" s="376">
        <f xml:space="preserve"> Debt!BB$67</f>
        <v>-589.96875000000125</v>
      </c>
      <c r="BC55" s="376">
        <f xml:space="preserve"> Debt!BC$67</f>
        <v>-563.38373842592705</v>
      </c>
      <c r="BD55" s="376">
        <f xml:space="preserve"> Debt!BD$67</f>
        <v>-536.07037037037162</v>
      </c>
      <c r="BE55" s="376">
        <f xml:space="preserve"> Debt!BE$67</f>
        <v>-502.56597222222348</v>
      </c>
      <c r="BF55" s="376">
        <f xml:space="preserve"> Debt!BF$67</f>
        <v>-458.86458333333462</v>
      </c>
      <c r="BG55" s="376">
        <f xml:space="preserve"> Debt!BG$67</f>
        <v>-430.82285879629757</v>
      </c>
      <c r="BH55" s="376">
        <f xml:space="preserve"> Debt!BH$67</f>
        <v>-402.05277777777911</v>
      </c>
      <c r="BI55" s="376">
        <f xml:space="preserve"> Debt!BI$67</f>
        <v>-368.54837962963103</v>
      </c>
      <c r="BJ55" s="376">
        <f xml:space="preserve"> Debt!BJ$67</f>
        <v>-327.76041666666805</v>
      </c>
      <c r="BK55" s="376">
        <f xml:space="preserve"> Debt!BK$67</f>
        <v>-298.26197916666803</v>
      </c>
      <c r="BL55" s="376">
        <f xml:space="preserve"> Debt!BL$67</f>
        <v>-268.03518518518661</v>
      </c>
      <c r="BM55" s="376">
        <f xml:space="preserve"> Debt!BM$67</f>
        <v>-234.53078703703844</v>
      </c>
      <c r="BN55" s="376">
        <f xml:space="preserve"> Debt!BN$67</f>
        <v>-198.84131944444582</v>
      </c>
      <c r="BO55" s="376">
        <f xml:space="preserve"> Debt!BO$67</f>
        <v>-165.7010995370384</v>
      </c>
      <c r="BP55" s="376">
        <f xml:space="preserve"> Debt!BP$67</f>
        <v>-134.01759259259399</v>
      </c>
      <c r="BQ55" s="376">
        <f xml:space="preserve"> Debt!BQ$67</f>
        <v>-100.51319444444584</v>
      </c>
      <c r="BR55" s="376">
        <f xml:space="preserve"> Debt!BR$67</f>
        <v>-65.552083333334721</v>
      </c>
      <c r="BS55" s="376">
        <f xml:space="preserve"> Debt!BS$67</f>
        <v>-33.140219907408806</v>
      </c>
      <c r="BT55" s="376">
        <f xml:space="preserve"> Debt!BT$67</f>
        <v>-1.4239023787215247E-12</v>
      </c>
      <c r="BU55" s="376">
        <f xml:space="preserve"> Debt!BU$67</f>
        <v>-1.4239023787215247E-12</v>
      </c>
      <c r="BV55" s="376">
        <f xml:space="preserve"> Debt!BV$67</f>
        <v>-1.3929479791841003E-12</v>
      </c>
      <c r="BW55" s="376">
        <f xml:space="preserve"> Debt!BW$67</f>
        <v>-1.4084251789528123E-12</v>
      </c>
      <c r="BX55" s="376">
        <f xml:space="preserve"> Debt!BX$67</f>
        <v>-1.4239023787215247E-12</v>
      </c>
      <c r="BY55" s="376">
        <f xml:space="preserve"> Debt!BY$67</f>
        <v>-1.4239023787215247E-12</v>
      </c>
      <c r="BZ55" s="376">
        <f xml:space="preserve"> Debt!BZ$67</f>
        <v>-1.3929479791841003E-12</v>
      </c>
      <c r="CA55" s="376">
        <f xml:space="preserve"> Debt!CA$67</f>
        <v>-1.4084251789528123E-12</v>
      </c>
      <c r="CB55" s="376">
        <f xml:space="preserve"> Debt!CB$67</f>
        <v>-1.4239023787215247E-12</v>
      </c>
      <c r="CC55" s="376">
        <f xml:space="preserve"> Debt!CC$67</f>
        <v>-1.4239023787215247E-12</v>
      </c>
      <c r="CD55" s="376">
        <f xml:space="preserve"> Debt!CD$67</f>
        <v>-1.4084251789528123E-12</v>
      </c>
      <c r="CE55" s="376">
        <f xml:space="preserve"> Debt!CE$67</f>
        <v>-1.4084251789528123E-12</v>
      </c>
      <c r="CF55" s="376">
        <f xml:space="preserve"> Debt!CF$67</f>
        <v>-1.4239023787215247E-12</v>
      </c>
      <c r="CG55" s="376">
        <f xml:space="preserve"> Debt!CG$67</f>
        <v>-1.4239023787215247E-12</v>
      </c>
      <c r="CH55" s="376">
        <f xml:space="preserve"> Debt!CH$67</f>
        <v>-1.3929479791841003E-12</v>
      </c>
      <c r="CI55" s="376">
        <f xml:space="preserve"> Debt!CI$67</f>
        <v>-1.4084251789528123E-12</v>
      </c>
      <c r="CJ55" s="376">
        <f xml:space="preserve"> Debt!CJ$67</f>
        <v>-1.4239023787215247E-12</v>
      </c>
      <c r="CK55" s="376">
        <f xml:space="preserve"> Debt!CK$67</f>
        <v>-1.4239023787215247E-12</v>
      </c>
      <c r="CL55" s="376">
        <f xml:space="preserve"> Debt!CL$67</f>
        <v>-1.3929479791841003E-12</v>
      </c>
      <c r="CM55" s="376">
        <f xml:space="preserve"> Debt!CM$67</f>
        <v>-1.4084251789528123E-12</v>
      </c>
      <c r="CN55" s="376">
        <f xml:space="preserve"> Debt!CN$67</f>
        <v>-1.4239023787215247E-12</v>
      </c>
      <c r="CO55" s="376">
        <f xml:space="preserve"> Debt!CO$67</f>
        <v>-1.4239023787215247E-12</v>
      </c>
      <c r="CP55" s="376">
        <f xml:space="preserve"> Debt!CP$67</f>
        <v>-1.3929479791841003E-12</v>
      </c>
      <c r="CQ55" s="376">
        <f xml:space="preserve"> Debt!CQ$67</f>
        <v>-1.4084251789528123E-12</v>
      </c>
      <c r="CR55" s="376">
        <f xml:space="preserve"> Debt!CR$67</f>
        <v>-1.4239023787215247E-12</v>
      </c>
      <c r="CS55" s="376">
        <f xml:space="preserve"> Debt!CS$67</f>
        <v>-1.4239023787215247E-12</v>
      </c>
      <c r="CT55" s="376">
        <f xml:space="preserve"> Debt!CT$67</f>
        <v>-1.4084251789528123E-12</v>
      </c>
      <c r="CU55" s="376">
        <f xml:space="preserve"> Debt!CU$67</f>
        <v>-1.4084251789528123E-12</v>
      </c>
      <c r="CV55" s="376">
        <f xml:space="preserve"> Debt!CV$67</f>
        <v>-1.4239023787215247E-12</v>
      </c>
      <c r="CW55" s="376">
        <f xml:space="preserve"> Debt!CW$67</f>
        <v>-1.4239023787215247E-12</v>
      </c>
      <c r="CX55" s="376">
        <f xml:space="preserve"> Debt!CX$67</f>
        <v>-1.3929479791841003E-12</v>
      </c>
      <c r="CY55" s="376">
        <f xml:space="preserve"> Debt!CY$67</f>
        <v>-1.4084251789528123E-12</v>
      </c>
      <c r="CZ55" s="376">
        <f xml:space="preserve"> Debt!CZ$67</f>
        <v>-1.4239023787215247E-12</v>
      </c>
      <c r="DA55" s="376">
        <f xml:space="preserve"> Debt!DA$67</f>
        <v>-1.4239023787215247E-12</v>
      </c>
      <c r="DB55" s="376">
        <f xml:space="preserve"> Debt!DB$67</f>
        <v>-1.3929479791841003E-12</v>
      </c>
      <c r="DC55" s="376">
        <f xml:space="preserve"> Debt!DC$67</f>
        <v>-1.4084251789528123E-12</v>
      </c>
      <c r="DD55" s="376">
        <f xml:space="preserve"> Debt!DD$67</f>
        <v>-1.4239023787215247E-12</v>
      </c>
      <c r="DE55" s="376">
        <f xml:space="preserve"> Debt!DE$67</f>
        <v>-1.4239023787215247E-12</v>
      </c>
      <c r="DF55" s="376">
        <f xml:space="preserve"> Debt!DF$67</f>
        <v>-1.3929479791841003E-12</v>
      </c>
      <c r="DG55" s="376">
        <f xml:space="preserve"> Debt!DG$67</f>
        <v>-1.4084251789528123E-12</v>
      </c>
      <c r="DH55" s="376">
        <f xml:space="preserve"> Debt!DH$67</f>
        <v>-1.4239023787215247E-12</v>
      </c>
      <c r="DI55" s="376">
        <f xml:space="preserve"> Debt!DI$67</f>
        <v>-1.4239023787215247E-12</v>
      </c>
      <c r="DJ55" s="376">
        <f xml:space="preserve"> Debt!DJ$67</f>
        <v>-1.4084251789528123E-12</v>
      </c>
    </row>
    <row r="56" spans="1:114" ht="14.4" x14ac:dyDescent="0.25">
      <c r="A56" s="19"/>
      <c r="B56" s="19"/>
      <c r="C56" s="20"/>
      <c r="D56" s="21"/>
      <c r="E56" s="376" t="str">
        <f xml:space="preserve"> Debt!E$17</f>
        <v xml:space="preserve">Snr Debt repayment plan </v>
      </c>
      <c r="F56" s="376">
        <f xml:space="preserve"> Debt!F$17</f>
        <v>0</v>
      </c>
      <c r="G56" s="376" t="str">
        <f xml:space="preserve"> Debt!G$17</f>
        <v>$000s</v>
      </c>
      <c r="H56" s="376">
        <f xml:space="preserve"> Debt!H$17</f>
        <v>-77758.333333333343</v>
      </c>
      <c r="I56" s="376">
        <f xml:space="preserve"> Debt!I$17</f>
        <v>0</v>
      </c>
      <c r="J56" s="376">
        <f xml:space="preserve"> Debt!J$17</f>
        <v>0</v>
      </c>
      <c r="K56" s="376">
        <f xml:space="preserve"> Debt!K$17</f>
        <v>0</v>
      </c>
      <c r="L56" s="376">
        <f xml:space="preserve"> Debt!L$17</f>
        <v>-1808.3333333333333</v>
      </c>
      <c r="M56" s="376">
        <f xml:space="preserve"> Debt!M$17</f>
        <v>-1808.3333333333333</v>
      </c>
      <c r="N56" s="376">
        <f xml:space="preserve"> Debt!N$17</f>
        <v>-1808.3333333333333</v>
      </c>
      <c r="O56" s="376">
        <f xml:space="preserve"> Debt!O$17</f>
        <v>-1808.3333333333333</v>
      </c>
      <c r="P56" s="376">
        <f xml:space="preserve"> Debt!P$17</f>
        <v>-1808.3333333333333</v>
      </c>
      <c r="Q56" s="376">
        <f xml:space="preserve"> Debt!Q$17</f>
        <v>-1808.3333333333333</v>
      </c>
      <c r="R56" s="376">
        <f xml:space="preserve"> Debt!R$17</f>
        <v>-1808.3333333333333</v>
      </c>
      <c r="S56" s="376">
        <f xml:space="preserve"> Debt!S$17</f>
        <v>-1808.3333333333333</v>
      </c>
      <c r="T56" s="376">
        <f xml:space="preserve"> Debt!T$17</f>
        <v>-1808.3333333333333</v>
      </c>
      <c r="U56" s="376">
        <f xml:space="preserve"> Debt!U$17</f>
        <v>-1808.3333333333333</v>
      </c>
      <c r="V56" s="376">
        <f xml:space="preserve"> Debt!V$17</f>
        <v>-1808.3333333333333</v>
      </c>
      <c r="W56" s="376">
        <f xml:space="preserve"> Debt!W$17</f>
        <v>-1808.3333333333333</v>
      </c>
      <c r="X56" s="376">
        <f xml:space="preserve"> Debt!X$17</f>
        <v>-1808.3333333333333</v>
      </c>
      <c r="Y56" s="376">
        <f xml:space="preserve"> Debt!Y$17</f>
        <v>-1808.3333333333333</v>
      </c>
      <c r="Z56" s="376">
        <f xml:space="preserve"> Debt!Z$17</f>
        <v>-1808.3333333333333</v>
      </c>
      <c r="AA56" s="376">
        <f xml:space="preserve"> Debt!AA$17</f>
        <v>-1808.3333333333333</v>
      </c>
      <c r="AB56" s="376">
        <f xml:space="preserve"> Debt!AB$17</f>
        <v>-1808.3333333333333</v>
      </c>
      <c r="AC56" s="376">
        <f xml:space="preserve"> Debt!AC$17</f>
        <v>-1808.3333333333333</v>
      </c>
      <c r="AD56" s="376">
        <f xml:space="preserve"> Debt!AD$17</f>
        <v>-1808.3333333333333</v>
      </c>
      <c r="AE56" s="376">
        <f xml:space="preserve"> Debt!AE$17</f>
        <v>-1808.3333333333333</v>
      </c>
      <c r="AF56" s="376">
        <f xml:space="preserve"> Debt!AF$17</f>
        <v>-1808.3333333333333</v>
      </c>
      <c r="AG56" s="376">
        <f xml:space="preserve"> Debt!AG$17</f>
        <v>-1808.3333333333333</v>
      </c>
      <c r="AH56" s="376">
        <f xml:space="preserve"> Debt!AH$17</f>
        <v>-1808.3333333333333</v>
      </c>
      <c r="AI56" s="376">
        <f xml:space="preserve"> Debt!AI$17</f>
        <v>-1808.3333333333333</v>
      </c>
      <c r="AJ56" s="376">
        <f xml:space="preserve"> Debt!AJ$17</f>
        <v>-1808.3333333333333</v>
      </c>
      <c r="AK56" s="376">
        <f xml:space="preserve"> Debt!AK$17</f>
        <v>-1808.3333333333333</v>
      </c>
      <c r="AL56" s="376">
        <f xml:space="preserve"> Debt!AL$17</f>
        <v>-1808.3333333333333</v>
      </c>
      <c r="AM56" s="376">
        <f xml:space="preserve"> Debt!AM$17</f>
        <v>-1808.3333333333333</v>
      </c>
      <c r="AN56" s="376">
        <f xml:space="preserve"> Debt!AN$17</f>
        <v>-1808.3333333333333</v>
      </c>
      <c r="AO56" s="376">
        <f xml:space="preserve"> Debt!AO$17</f>
        <v>-1808.3333333333333</v>
      </c>
      <c r="AP56" s="376">
        <f xml:space="preserve"> Debt!AP$17</f>
        <v>-1808.3333333333333</v>
      </c>
      <c r="AQ56" s="376">
        <f xml:space="preserve"> Debt!AQ$17</f>
        <v>-1808.3333333333333</v>
      </c>
      <c r="AR56" s="376">
        <f xml:space="preserve"> Debt!AR$17</f>
        <v>-1808.3333333333333</v>
      </c>
      <c r="AS56" s="376">
        <f xml:space="preserve"> Debt!AS$17</f>
        <v>-1808.3333333333333</v>
      </c>
      <c r="AT56" s="376">
        <f xml:space="preserve"> Debt!AT$17</f>
        <v>-1808.3333333333333</v>
      </c>
      <c r="AU56" s="376">
        <f xml:space="preserve"> Debt!AU$17</f>
        <v>-1808.3333333333333</v>
      </c>
      <c r="AV56" s="376">
        <f xml:space="preserve"> Debt!AV$17</f>
        <v>-1808.3333333333333</v>
      </c>
      <c r="AW56" s="376">
        <f xml:space="preserve"> Debt!AW$17</f>
        <v>-1808.3333333333333</v>
      </c>
      <c r="AX56" s="376">
        <f xml:space="preserve"> Debt!AX$17</f>
        <v>-1808.3333333333333</v>
      </c>
      <c r="AY56" s="376">
        <f xml:space="preserve"> Debt!AY$17</f>
        <v>-1808.3333333333333</v>
      </c>
      <c r="AZ56" s="376">
        <f xml:space="preserve"> Debt!AZ$17</f>
        <v>-1808.3333333333333</v>
      </c>
      <c r="BA56" s="376">
        <f xml:space="preserve"> Debt!BA$17</f>
        <v>-1808.3333333333333</v>
      </c>
      <c r="BB56" s="376">
        <f xml:space="preserve"> Debt!BB$17</f>
        <v>-1808.3333333333333</v>
      </c>
      <c r="BC56" s="376">
        <f xml:space="preserve"> Debt!BC$17</f>
        <v>-1808.3333333333333</v>
      </c>
      <c r="BD56" s="376">
        <f xml:space="preserve"> Debt!BD$17</f>
        <v>-1808.3333333333333</v>
      </c>
      <c r="BE56" s="376">
        <f xml:space="preserve"> Debt!BE$17</f>
        <v>-1808.3333333333333</v>
      </c>
      <c r="BF56" s="376">
        <f xml:space="preserve"> Debt!BF$17</f>
        <v>-1808.3333333333333</v>
      </c>
      <c r="BG56" s="376">
        <f xml:space="preserve"> Debt!BG$17</f>
        <v>-1808.3333333333333</v>
      </c>
      <c r="BH56" s="376">
        <f xml:space="preserve"> Debt!BH$17</f>
        <v>-1808.3333333333333</v>
      </c>
      <c r="BI56" s="376">
        <f xml:space="preserve"> Debt!BI$17</f>
        <v>-1808.3333333333333</v>
      </c>
      <c r="BJ56" s="376">
        <f xml:space="preserve"> Debt!BJ$17</f>
        <v>-1808.3333333333333</v>
      </c>
      <c r="BK56" s="376">
        <f xml:space="preserve"> Debt!BK$17</f>
        <v>-1808.3333333333333</v>
      </c>
      <c r="BL56" s="376">
        <f xml:space="preserve"> Debt!BL$17</f>
        <v>-1808.3333333333333</v>
      </c>
      <c r="BM56" s="376">
        <f xml:space="preserve"> Debt!BM$17</f>
        <v>-1808.3333333333333</v>
      </c>
      <c r="BN56" s="376">
        <f xml:space="preserve"> Debt!BN$17</f>
        <v>-1808.3333333333333</v>
      </c>
      <c r="BO56" s="376">
        <f xml:space="preserve"> Debt!BO$17</f>
        <v>-1808.3333333333333</v>
      </c>
      <c r="BP56" s="376">
        <f xml:space="preserve"> Debt!BP$17</f>
        <v>-1808.3333333333333</v>
      </c>
      <c r="BQ56" s="376">
        <f xml:space="preserve"> Debt!BQ$17</f>
        <v>-1808.3333333333333</v>
      </c>
      <c r="BR56" s="376">
        <f xml:space="preserve"> Debt!BR$17</f>
        <v>-1808.3333333333333</v>
      </c>
      <c r="BS56" s="376">
        <f xml:space="preserve"> Debt!BS$17</f>
        <v>-1808.3333333333333</v>
      </c>
      <c r="BT56" s="376">
        <f xml:space="preserve"> Debt!BT$17</f>
        <v>0</v>
      </c>
      <c r="BU56" s="376">
        <f xml:space="preserve"> Debt!BU$17</f>
        <v>0</v>
      </c>
      <c r="BV56" s="376">
        <f xml:space="preserve"> Debt!BV$17</f>
        <v>0</v>
      </c>
      <c r="BW56" s="376">
        <f xml:space="preserve"> Debt!BW$17</f>
        <v>0</v>
      </c>
      <c r="BX56" s="376">
        <f xml:space="preserve"> Debt!BX$17</f>
        <v>0</v>
      </c>
      <c r="BY56" s="376">
        <f xml:space="preserve"> Debt!BY$17</f>
        <v>0</v>
      </c>
      <c r="BZ56" s="376">
        <f xml:space="preserve"> Debt!BZ$17</f>
        <v>0</v>
      </c>
      <c r="CA56" s="376">
        <f xml:space="preserve"> Debt!CA$17</f>
        <v>0</v>
      </c>
      <c r="CB56" s="376">
        <f xml:space="preserve"> Debt!CB$17</f>
        <v>0</v>
      </c>
      <c r="CC56" s="376">
        <f xml:space="preserve"> Debt!CC$17</f>
        <v>0</v>
      </c>
      <c r="CD56" s="376">
        <f xml:space="preserve"> Debt!CD$17</f>
        <v>0</v>
      </c>
      <c r="CE56" s="376">
        <f xml:space="preserve"> Debt!CE$17</f>
        <v>0</v>
      </c>
      <c r="CF56" s="376">
        <f xml:space="preserve"> Debt!CF$17</f>
        <v>0</v>
      </c>
      <c r="CG56" s="376">
        <f xml:space="preserve"> Debt!CG$17</f>
        <v>0</v>
      </c>
      <c r="CH56" s="376">
        <f xml:space="preserve"> Debt!CH$17</f>
        <v>0</v>
      </c>
      <c r="CI56" s="376">
        <f xml:space="preserve"> Debt!CI$17</f>
        <v>0</v>
      </c>
      <c r="CJ56" s="376">
        <f xml:space="preserve"> Debt!CJ$17</f>
        <v>0</v>
      </c>
      <c r="CK56" s="376">
        <f xml:space="preserve"> Debt!CK$17</f>
        <v>0</v>
      </c>
      <c r="CL56" s="376">
        <f xml:space="preserve"> Debt!CL$17</f>
        <v>0</v>
      </c>
      <c r="CM56" s="376">
        <f xml:space="preserve"> Debt!CM$17</f>
        <v>0</v>
      </c>
      <c r="CN56" s="376">
        <f xml:space="preserve"> Debt!CN$17</f>
        <v>0</v>
      </c>
      <c r="CO56" s="376">
        <f xml:space="preserve"> Debt!CO$17</f>
        <v>0</v>
      </c>
      <c r="CP56" s="376">
        <f xml:space="preserve"> Debt!CP$17</f>
        <v>0</v>
      </c>
      <c r="CQ56" s="376">
        <f xml:space="preserve"> Debt!CQ$17</f>
        <v>0</v>
      </c>
      <c r="CR56" s="376">
        <f xml:space="preserve"> Debt!CR$17</f>
        <v>0</v>
      </c>
      <c r="CS56" s="376">
        <f xml:space="preserve"> Debt!CS$17</f>
        <v>0</v>
      </c>
      <c r="CT56" s="376">
        <f xml:space="preserve"> Debt!CT$17</f>
        <v>0</v>
      </c>
      <c r="CU56" s="376">
        <f xml:space="preserve"> Debt!CU$17</f>
        <v>0</v>
      </c>
      <c r="CV56" s="376">
        <f xml:space="preserve"> Debt!CV$17</f>
        <v>0</v>
      </c>
      <c r="CW56" s="376">
        <f xml:space="preserve"> Debt!CW$17</f>
        <v>0</v>
      </c>
      <c r="CX56" s="376">
        <f xml:space="preserve"> Debt!CX$17</f>
        <v>0</v>
      </c>
      <c r="CY56" s="376">
        <f xml:space="preserve"> Debt!CY$17</f>
        <v>0</v>
      </c>
      <c r="CZ56" s="376">
        <f xml:space="preserve"> Debt!CZ$17</f>
        <v>0</v>
      </c>
      <c r="DA56" s="376">
        <f xml:space="preserve"> Debt!DA$17</f>
        <v>0</v>
      </c>
      <c r="DB56" s="376">
        <f xml:space="preserve"> Debt!DB$17</f>
        <v>0</v>
      </c>
      <c r="DC56" s="376">
        <f xml:space="preserve"> Debt!DC$17</f>
        <v>0</v>
      </c>
      <c r="DD56" s="376">
        <f xml:space="preserve"> Debt!DD$17</f>
        <v>0</v>
      </c>
      <c r="DE56" s="376">
        <f xml:space="preserve"> Debt!DE$17</f>
        <v>0</v>
      </c>
      <c r="DF56" s="376">
        <f xml:space="preserve"> Debt!DF$17</f>
        <v>0</v>
      </c>
      <c r="DG56" s="376">
        <f xml:space="preserve"> Debt!DG$17</f>
        <v>0</v>
      </c>
      <c r="DH56" s="376">
        <f xml:space="preserve"> Debt!DH$17</f>
        <v>0</v>
      </c>
      <c r="DI56" s="376">
        <f xml:space="preserve"> Debt!DI$17</f>
        <v>0</v>
      </c>
      <c r="DJ56" s="376">
        <f xml:space="preserve"> Debt!DJ$17</f>
        <v>0</v>
      </c>
    </row>
    <row r="57" spans="1:114" ht="14.4" x14ac:dyDescent="0.25">
      <c r="A57" s="19"/>
      <c r="B57" s="19"/>
      <c r="C57" s="20"/>
      <c r="D57" s="21"/>
      <c r="E57" s="376" t="str">
        <f xml:space="preserve"> Debt!E$78</f>
        <v xml:space="preserve">Subbordinated Debt Interest </v>
      </c>
      <c r="F57" s="376">
        <f xml:space="preserve"> Debt!F$78</f>
        <v>0</v>
      </c>
      <c r="G57" s="376" t="str">
        <f xml:space="preserve"> Debt!G$78</f>
        <v>$000s</v>
      </c>
      <c r="H57" s="376">
        <f xml:space="preserve"> Debt!H$78</f>
        <v>-5032.0375000000004</v>
      </c>
      <c r="I57" s="376">
        <f xml:space="preserve"> Debt!I$78</f>
        <v>0</v>
      </c>
      <c r="J57" s="376">
        <f xml:space="preserve"> Debt!J$78</f>
        <v>0</v>
      </c>
      <c r="K57" s="376">
        <f xml:space="preserve"> Debt!K$78</f>
        <v>0</v>
      </c>
      <c r="L57" s="376">
        <f xml:space="preserve"> Debt!L$78</f>
        <v>0</v>
      </c>
      <c r="M57" s="376">
        <f xml:space="preserve"> Debt!M$78</f>
        <v>0</v>
      </c>
      <c r="N57" s="376">
        <f xml:space="preserve"> Debt!N$78</f>
        <v>0</v>
      </c>
      <c r="O57" s="376">
        <f xml:space="preserve"> Debt!O$78</f>
        <v>0</v>
      </c>
      <c r="P57" s="376">
        <f xml:space="preserve"> Debt!P$78</f>
        <v>0</v>
      </c>
      <c r="Q57" s="376">
        <f xml:space="preserve"> Debt!Q$78</f>
        <v>0</v>
      </c>
      <c r="R57" s="376">
        <f xml:space="preserve"> Debt!R$78</f>
        <v>0</v>
      </c>
      <c r="S57" s="376">
        <f xml:space="preserve"> Debt!S$78</f>
        <v>0</v>
      </c>
      <c r="T57" s="376">
        <f xml:space="preserve"> Debt!T$78</f>
        <v>0</v>
      </c>
      <c r="U57" s="376">
        <f xml:space="preserve"> Debt!U$78</f>
        <v>0</v>
      </c>
      <c r="V57" s="376">
        <f xml:space="preserve"> Debt!V$78</f>
        <v>0</v>
      </c>
      <c r="W57" s="376">
        <f xml:space="preserve"> Debt!W$78</f>
        <v>0</v>
      </c>
      <c r="X57" s="376">
        <f xml:space="preserve"> Debt!X$78</f>
        <v>0</v>
      </c>
      <c r="Y57" s="376">
        <f xml:space="preserve"> Debt!Y$78</f>
        <v>0</v>
      </c>
      <c r="Z57" s="376">
        <f xml:space="preserve"> Debt!Z$78</f>
        <v>0</v>
      </c>
      <c r="AA57" s="376">
        <f xml:space="preserve"> Debt!AA$78</f>
        <v>0</v>
      </c>
      <c r="AB57" s="376">
        <f xml:space="preserve"> Debt!AB$78</f>
        <v>0</v>
      </c>
      <c r="AC57" s="376">
        <f xml:space="preserve"> Debt!AC$78</f>
        <v>0</v>
      </c>
      <c r="AD57" s="376">
        <f xml:space="preserve"> Debt!AD$78</f>
        <v>0</v>
      </c>
      <c r="AE57" s="376">
        <f xml:space="preserve"> Debt!AE$78</f>
        <v>0</v>
      </c>
      <c r="AF57" s="376">
        <f xml:space="preserve"> Debt!AF$78</f>
        <v>0</v>
      </c>
      <c r="AG57" s="376">
        <f xml:space="preserve"> Debt!AG$78</f>
        <v>0</v>
      </c>
      <c r="AH57" s="376">
        <f xml:space="preserve"> Debt!AH$78</f>
        <v>-318.5</v>
      </c>
      <c r="AI57" s="376">
        <f xml:space="preserve"> Debt!AI$78</f>
        <v>-310.53749999999997</v>
      </c>
      <c r="AJ57" s="376">
        <f xml:space="preserve"> Debt!AJ$78</f>
        <v>-305.89999999999998</v>
      </c>
      <c r="AK57" s="376">
        <f xml:space="preserve"> Debt!AK$78</f>
        <v>-297.84999999999997</v>
      </c>
      <c r="AL57" s="376">
        <f xml:space="preserve"> Debt!AL$78</f>
        <v>-283.49999999999994</v>
      </c>
      <c r="AM57" s="376">
        <f xml:space="preserve"> Debt!AM$78</f>
        <v>-278.6875</v>
      </c>
      <c r="AN57" s="376">
        <f xml:space="preserve"> Debt!AN$78</f>
        <v>-273.7</v>
      </c>
      <c r="AO57" s="376">
        <f xml:space="preserve"> Debt!AO$78</f>
        <v>-265.64999999999998</v>
      </c>
      <c r="AP57" s="376">
        <f xml:space="preserve"> Debt!AP$78</f>
        <v>-251.99999999999994</v>
      </c>
      <c r="AQ57" s="376">
        <f xml:space="preserve"> Debt!AQ$78</f>
        <v>-246.83749999999998</v>
      </c>
      <c r="AR57" s="376">
        <f xml:space="preserve"> Debt!AR$78</f>
        <v>-241.49999999999997</v>
      </c>
      <c r="AS57" s="376">
        <f xml:space="preserve"> Debt!AS$78</f>
        <v>-233.45</v>
      </c>
      <c r="AT57" s="376">
        <f xml:space="preserve"> Debt!AT$78</f>
        <v>-220.49999999999997</v>
      </c>
      <c r="AU57" s="376">
        <f xml:space="preserve"> Debt!AU$78</f>
        <v>-214.98749999999998</v>
      </c>
      <c r="AV57" s="376">
        <f xml:space="preserve"> Debt!AV$78</f>
        <v>-209.29999999999998</v>
      </c>
      <c r="AW57" s="376">
        <f xml:space="preserve"> Debt!AW$78</f>
        <v>-201.24999999999997</v>
      </c>
      <c r="AX57" s="376">
        <f xml:space="preserve"> Debt!AX$78</f>
        <v>-191.1</v>
      </c>
      <c r="AY57" s="376">
        <f xml:space="preserve"> Debt!AY$78</f>
        <v>-183.13749999999999</v>
      </c>
      <c r="AZ57" s="376">
        <f xml:space="preserve"> Debt!AZ$78</f>
        <v>-177.1</v>
      </c>
      <c r="BA57" s="376">
        <f xml:space="preserve"> Debt!BA$78</f>
        <v>-169.04999999999998</v>
      </c>
      <c r="BB57" s="376">
        <f xml:space="preserve"> Debt!BB$78</f>
        <v>-157.49999999999997</v>
      </c>
      <c r="BC57" s="376">
        <f xml:space="preserve"> Debt!BC$78</f>
        <v>-151.28749999999999</v>
      </c>
      <c r="BD57" s="376">
        <f xml:space="preserve"> Debt!BD$78</f>
        <v>-144.89999999999998</v>
      </c>
      <c r="BE57" s="376">
        <f xml:space="preserve"> Debt!BE$78</f>
        <v>-136.85</v>
      </c>
      <c r="BF57" s="376">
        <f xml:space="preserve"> Debt!BF$78</f>
        <v>-125.99999999999997</v>
      </c>
      <c r="BG57" s="376">
        <f xml:space="preserve"> Debt!BG$78</f>
        <v>-119.43749999999999</v>
      </c>
      <c r="BH57" s="376">
        <f xml:space="preserve"> Debt!BH$78</f>
        <v>-112.69999999999999</v>
      </c>
      <c r="BI57" s="376">
        <f xml:space="preserve"> Debt!BI$78</f>
        <v>-104.64999999999999</v>
      </c>
      <c r="BJ57" s="376">
        <f xml:space="preserve"> Debt!BJ$78</f>
        <v>-94.499999999999986</v>
      </c>
      <c r="BK57" s="376">
        <f xml:space="preserve"> Debt!BK$78</f>
        <v>-87.587499999999991</v>
      </c>
      <c r="BL57" s="376">
        <f xml:space="preserve"> Debt!BL$78</f>
        <v>-80.499999999999986</v>
      </c>
      <c r="BM57" s="376">
        <f xml:space="preserve"> Debt!BM$78</f>
        <v>-72.449999999999989</v>
      </c>
      <c r="BN57" s="376">
        <f xml:space="preserve"> Debt!BN$78</f>
        <v>-63.699999999999996</v>
      </c>
      <c r="BO57" s="376">
        <f xml:space="preserve"> Debt!BO$78</f>
        <v>-55.737499999999997</v>
      </c>
      <c r="BP57" s="376">
        <f xml:space="preserve"> Debt!BP$78</f>
        <v>-48.3</v>
      </c>
      <c r="BQ57" s="376">
        <f xml:space="preserve"> Debt!BQ$78</f>
        <v>-40.249999999999993</v>
      </c>
      <c r="BR57" s="376">
        <f xml:space="preserve"> Debt!BR$78</f>
        <v>-31.499999999999993</v>
      </c>
      <c r="BS57" s="376">
        <f xml:space="preserve"> Debt!BS$78</f>
        <v>-23.887499999999999</v>
      </c>
      <c r="BT57" s="376">
        <f xml:space="preserve"> Debt!BT$78</f>
        <v>-16.099999999999998</v>
      </c>
      <c r="BU57" s="376">
        <f xml:space="preserve"> Debt!BU$78</f>
        <v>-8.0499999999999989</v>
      </c>
      <c r="BV57" s="376">
        <f xml:space="preserve"> Debt!BV$78</f>
        <v>0</v>
      </c>
      <c r="BW57" s="376">
        <f xml:space="preserve"> Debt!BW$78</f>
        <v>0</v>
      </c>
      <c r="BX57" s="376">
        <f xml:space="preserve"> Debt!BX$78</f>
        <v>0</v>
      </c>
      <c r="BY57" s="376">
        <f xml:space="preserve"> Debt!BY$78</f>
        <v>0</v>
      </c>
      <c r="BZ57" s="376">
        <f xml:space="preserve"> Debt!BZ$78</f>
        <v>0</v>
      </c>
      <c r="CA57" s="376">
        <f xml:space="preserve"> Debt!CA$78</f>
        <v>0</v>
      </c>
      <c r="CB57" s="376">
        <f xml:space="preserve"> Debt!CB$78</f>
        <v>0</v>
      </c>
      <c r="CC57" s="376">
        <f xml:space="preserve"> Debt!CC$78</f>
        <v>0</v>
      </c>
      <c r="CD57" s="376">
        <f xml:space="preserve"> Debt!CD$78</f>
        <v>0</v>
      </c>
      <c r="CE57" s="376">
        <f xml:space="preserve"> Debt!CE$78</f>
        <v>0</v>
      </c>
      <c r="CF57" s="376">
        <f xml:space="preserve"> Debt!CF$78</f>
        <v>0</v>
      </c>
      <c r="CG57" s="376">
        <f xml:space="preserve"> Debt!CG$78</f>
        <v>0</v>
      </c>
      <c r="CH57" s="376">
        <f xml:space="preserve"> Debt!CH$78</f>
        <v>0</v>
      </c>
      <c r="CI57" s="376">
        <f xml:space="preserve"> Debt!CI$78</f>
        <v>0</v>
      </c>
      <c r="CJ57" s="376">
        <f xml:space="preserve"> Debt!CJ$78</f>
        <v>0</v>
      </c>
      <c r="CK57" s="376">
        <f xml:space="preserve"> Debt!CK$78</f>
        <v>0</v>
      </c>
      <c r="CL57" s="376">
        <f xml:space="preserve"> Debt!CL$78</f>
        <v>0</v>
      </c>
      <c r="CM57" s="376">
        <f xml:space="preserve"> Debt!CM$78</f>
        <v>0</v>
      </c>
      <c r="CN57" s="376">
        <f xml:space="preserve"> Debt!CN$78</f>
        <v>0</v>
      </c>
      <c r="CO57" s="376">
        <f xml:space="preserve"> Debt!CO$78</f>
        <v>0</v>
      </c>
      <c r="CP57" s="376">
        <f xml:space="preserve"> Debt!CP$78</f>
        <v>0</v>
      </c>
      <c r="CQ57" s="376">
        <f xml:space="preserve"> Debt!CQ$78</f>
        <v>0</v>
      </c>
      <c r="CR57" s="376">
        <f xml:space="preserve"> Debt!CR$78</f>
        <v>0</v>
      </c>
      <c r="CS57" s="376">
        <f xml:space="preserve"> Debt!CS$78</f>
        <v>0</v>
      </c>
      <c r="CT57" s="376">
        <f xml:space="preserve"> Debt!CT$78</f>
        <v>0</v>
      </c>
      <c r="CU57" s="376">
        <f xml:space="preserve"> Debt!CU$78</f>
        <v>0</v>
      </c>
      <c r="CV57" s="376">
        <f xml:space="preserve"> Debt!CV$78</f>
        <v>0</v>
      </c>
      <c r="CW57" s="376">
        <f xml:space="preserve"> Debt!CW$78</f>
        <v>0</v>
      </c>
      <c r="CX57" s="376">
        <f xml:space="preserve"> Debt!CX$78</f>
        <v>0</v>
      </c>
      <c r="CY57" s="376">
        <f xml:space="preserve"> Debt!CY$78</f>
        <v>0</v>
      </c>
      <c r="CZ57" s="376">
        <f xml:space="preserve"> Debt!CZ$78</f>
        <v>0</v>
      </c>
      <c r="DA57" s="376">
        <f xml:space="preserve"> Debt!DA$78</f>
        <v>0</v>
      </c>
      <c r="DB57" s="376">
        <f xml:space="preserve"> Debt!DB$78</f>
        <v>0</v>
      </c>
      <c r="DC57" s="376">
        <f xml:space="preserve"> Debt!DC$78</f>
        <v>0</v>
      </c>
      <c r="DD57" s="376">
        <f xml:space="preserve"> Debt!DD$78</f>
        <v>0</v>
      </c>
      <c r="DE57" s="376">
        <f xml:space="preserve"> Debt!DE$78</f>
        <v>0</v>
      </c>
      <c r="DF57" s="376">
        <f xml:space="preserve"> Debt!DF$78</f>
        <v>0</v>
      </c>
      <c r="DG57" s="376">
        <f xml:space="preserve"> Debt!DG$78</f>
        <v>0</v>
      </c>
      <c r="DH57" s="376">
        <f xml:space="preserve"> Debt!DH$78</f>
        <v>0</v>
      </c>
      <c r="DI57" s="376">
        <f xml:space="preserve"> Debt!DI$78</f>
        <v>0</v>
      </c>
      <c r="DJ57" s="376">
        <f xml:space="preserve"> Debt!DJ$78</f>
        <v>0</v>
      </c>
    </row>
    <row r="58" spans="1:114" ht="14.4" x14ac:dyDescent="0.25">
      <c r="A58" s="19"/>
      <c r="B58" s="19"/>
      <c r="C58" s="20"/>
      <c r="D58" s="21"/>
      <c r="E58" s="376" t="str">
        <f xml:space="preserve"> Debt!E$31</f>
        <v>Subbordinated Debt repayment plan</v>
      </c>
      <c r="F58" s="376">
        <f xml:space="preserve"> Debt!F$31</f>
        <v>0</v>
      </c>
      <c r="G58" s="376" t="str">
        <f xml:space="preserve"> Debt!G$31</f>
        <v>$000s</v>
      </c>
      <c r="H58" s="376">
        <f xml:space="preserve"> Debt!H$31</f>
        <v>-6300</v>
      </c>
      <c r="I58" s="376">
        <f xml:space="preserve"> Debt!I$31</f>
        <v>0</v>
      </c>
      <c r="J58" s="376">
        <f xml:space="preserve"> Debt!J$31</f>
        <v>0</v>
      </c>
      <c r="K58" s="376">
        <f xml:space="preserve"> Debt!K$31</f>
        <v>0</v>
      </c>
      <c r="L58" s="376">
        <f xml:space="preserve"> Debt!L$31</f>
        <v>0</v>
      </c>
      <c r="M58" s="376">
        <f xml:space="preserve"> Debt!M$31</f>
        <v>0</v>
      </c>
      <c r="N58" s="376">
        <f xml:space="preserve"> Debt!N$31</f>
        <v>0</v>
      </c>
      <c r="O58" s="376">
        <f xml:space="preserve"> Debt!O$31</f>
        <v>0</v>
      </c>
      <c r="P58" s="376">
        <f xml:space="preserve"> Debt!P$31</f>
        <v>0</v>
      </c>
      <c r="Q58" s="376">
        <f xml:space="preserve"> Debt!Q$31</f>
        <v>0</v>
      </c>
      <c r="R58" s="376">
        <f xml:space="preserve"> Debt!R$31</f>
        <v>0</v>
      </c>
      <c r="S58" s="376">
        <f xml:space="preserve"> Debt!S$31</f>
        <v>0</v>
      </c>
      <c r="T58" s="376">
        <f xml:space="preserve"> Debt!T$31</f>
        <v>0</v>
      </c>
      <c r="U58" s="376">
        <f xml:space="preserve"> Debt!U$31</f>
        <v>0</v>
      </c>
      <c r="V58" s="376">
        <f xml:space="preserve"> Debt!V$31</f>
        <v>0</v>
      </c>
      <c r="W58" s="376">
        <f xml:space="preserve"> Debt!W$31</f>
        <v>0</v>
      </c>
      <c r="X58" s="376">
        <f xml:space="preserve"> Debt!X$31</f>
        <v>0</v>
      </c>
      <c r="Y58" s="376">
        <f xml:space="preserve"> Debt!Y$31</f>
        <v>0</v>
      </c>
      <c r="Z58" s="376">
        <f xml:space="preserve"> Debt!Z$31</f>
        <v>0</v>
      </c>
      <c r="AA58" s="376">
        <f xml:space="preserve"> Debt!AA$31</f>
        <v>0</v>
      </c>
      <c r="AB58" s="376">
        <f xml:space="preserve"> Debt!AB$31</f>
        <v>0</v>
      </c>
      <c r="AC58" s="376">
        <f xml:space="preserve"> Debt!AC$31</f>
        <v>0</v>
      </c>
      <c r="AD58" s="376">
        <f xml:space="preserve"> Debt!AD$31</f>
        <v>0</v>
      </c>
      <c r="AE58" s="376">
        <f xml:space="preserve"> Debt!AE$31</f>
        <v>0</v>
      </c>
      <c r="AF58" s="376">
        <f xml:space="preserve"> Debt!AF$31</f>
        <v>0</v>
      </c>
      <c r="AG58" s="376">
        <f xml:space="preserve"> Debt!AG$31</f>
        <v>0</v>
      </c>
      <c r="AH58" s="376">
        <f xml:space="preserve"> Debt!AH$31</f>
        <v>-300</v>
      </c>
      <c r="AI58" s="376">
        <f xml:space="preserve"> Debt!AI$31</f>
        <v>-300</v>
      </c>
      <c r="AJ58" s="376">
        <f xml:space="preserve"> Debt!AJ$31</f>
        <v>-300</v>
      </c>
      <c r="AK58" s="376">
        <f xml:space="preserve"> Debt!AK$31</f>
        <v>-300</v>
      </c>
      <c r="AL58" s="376">
        <f xml:space="preserve"> Debt!AL$31</f>
        <v>-300</v>
      </c>
      <c r="AM58" s="376">
        <f xml:space="preserve"> Debt!AM$31</f>
        <v>-300</v>
      </c>
      <c r="AN58" s="376">
        <f xml:space="preserve"> Debt!AN$31</f>
        <v>-300</v>
      </c>
      <c r="AO58" s="376">
        <f xml:space="preserve"> Debt!AO$31</f>
        <v>-300</v>
      </c>
      <c r="AP58" s="376">
        <f xml:space="preserve"> Debt!AP$31</f>
        <v>-300</v>
      </c>
      <c r="AQ58" s="376">
        <f xml:space="preserve"> Debt!AQ$31</f>
        <v>-300</v>
      </c>
      <c r="AR58" s="376">
        <f xml:space="preserve"> Debt!AR$31</f>
        <v>-300</v>
      </c>
      <c r="AS58" s="376">
        <f xml:space="preserve"> Debt!AS$31</f>
        <v>-300</v>
      </c>
      <c r="AT58" s="376">
        <f xml:space="preserve"> Debt!AT$31</f>
        <v>-300</v>
      </c>
      <c r="AU58" s="376">
        <f xml:space="preserve"> Debt!AU$31</f>
        <v>-300</v>
      </c>
      <c r="AV58" s="376">
        <f xml:space="preserve"> Debt!AV$31</f>
        <v>-300</v>
      </c>
      <c r="AW58" s="376">
        <f xml:space="preserve"> Debt!AW$31</f>
        <v>-300</v>
      </c>
      <c r="AX58" s="376">
        <f xml:space="preserve"> Debt!AX$31</f>
        <v>-300</v>
      </c>
      <c r="AY58" s="376">
        <f xml:space="preserve"> Debt!AY$31</f>
        <v>-300</v>
      </c>
      <c r="AZ58" s="376">
        <f xml:space="preserve"> Debt!AZ$31</f>
        <v>-300</v>
      </c>
      <c r="BA58" s="376">
        <f xml:space="preserve"> Debt!BA$31</f>
        <v>-300</v>
      </c>
      <c r="BB58" s="376">
        <f xml:space="preserve"> Debt!BB$31</f>
        <v>-300</v>
      </c>
      <c r="BC58" s="376">
        <f xml:space="preserve"> Debt!BC$31</f>
        <v>-300</v>
      </c>
      <c r="BD58" s="376">
        <f xml:space="preserve"> Debt!BD$31</f>
        <v>-300</v>
      </c>
      <c r="BE58" s="376">
        <f xml:space="preserve"> Debt!BE$31</f>
        <v>-300</v>
      </c>
      <c r="BF58" s="376">
        <f xml:space="preserve"> Debt!BF$31</f>
        <v>-300</v>
      </c>
      <c r="BG58" s="376">
        <f xml:space="preserve"> Debt!BG$31</f>
        <v>-300</v>
      </c>
      <c r="BH58" s="376">
        <f xml:space="preserve"> Debt!BH$31</f>
        <v>-300</v>
      </c>
      <c r="BI58" s="376">
        <f xml:space="preserve"> Debt!BI$31</f>
        <v>-300</v>
      </c>
      <c r="BJ58" s="376">
        <f xml:space="preserve"> Debt!BJ$31</f>
        <v>-300</v>
      </c>
      <c r="BK58" s="376">
        <f xml:space="preserve"> Debt!BK$31</f>
        <v>-300</v>
      </c>
      <c r="BL58" s="376">
        <f xml:space="preserve"> Debt!BL$31</f>
        <v>-300</v>
      </c>
      <c r="BM58" s="376">
        <f xml:space="preserve"> Debt!BM$31</f>
        <v>-300</v>
      </c>
      <c r="BN58" s="376">
        <f xml:space="preserve"> Debt!BN$31</f>
        <v>-300</v>
      </c>
      <c r="BO58" s="376">
        <f xml:space="preserve"> Debt!BO$31</f>
        <v>-300</v>
      </c>
      <c r="BP58" s="376">
        <f xml:space="preserve"> Debt!BP$31</f>
        <v>-300</v>
      </c>
      <c r="BQ58" s="376">
        <f xml:space="preserve"> Debt!BQ$31</f>
        <v>-300</v>
      </c>
      <c r="BR58" s="376">
        <f xml:space="preserve"> Debt!BR$31</f>
        <v>-300</v>
      </c>
      <c r="BS58" s="376">
        <f xml:space="preserve"> Debt!BS$31</f>
        <v>-300</v>
      </c>
      <c r="BT58" s="376">
        <f xml:space="preserve"> Debt!BT$31</f>
        <v>-300</v>
      </c>
      <c r="BU58" s="376">
        <f xml:space="preserve"> Debt!BU$31</f>
        <v>-300</v>
      </c>
      <c r="BV58" s="376">
        <f xml:space="preserve"> Debt!BV$31</f>
        <v>0</v>
      </c>
      <c r="BW58" s="376">
        <f xml:space="preserve"> Debt!BW$31</f>
        <v>0</v>
      </c>
      <c r="BX58" s="376">
        <f xml:space="preserve"> Debt!BX$31</f>
        <v>0</v>
      </c>
      <c r="BY58" s="376">
        <f xml:space="preserve"> Debt!BY$31</f>
        <v>0</v>
      </c>
      <c r="BZ58" s="376">
        <f xml:space="preserve"> Debt!BZ$31</f>
        <v>0</v>
      </c>
      <c r="CA58" s="376">
        <f xml:space="preserve"> Debt!CA$31</f>
        <v>0</v>
      </c>
      <c r="CB58" s="376">
        <f xml:space="preserve"> Debt!CB$31</f>
        <v>0</v>
      </c>
      <c r="CC58" s="376">
        <f xml:space="preserve"> Debt!CC$31</f>
        <v>0</v>
      </c>
      <c r="CD58" s="376">
        <f xml:space="preserve"> Debt!CD$31</f>
        <v>0</v>
      </c>
      <c r="CE58" s="376">
        <f xml:space="preserve"> Debt!CE$31</f>
        <v>0</v>
      </c>
      <c r="CF58" s="376">
        <f xml:space="preserve"> Debt!CF$31</f>
        <v>0</v>
      </c>
      <c r="CG58" s="376">
        <f xml:space="preserve"> Debt!CG$31</f>
        <v>0</v>
      </c>
      <c r="CH58" s="376">
        <f xml:space="preserve"> Debt!CH$31</f>
        <v>0</v>
      </c>
      <c r="CI58" s="376">
        <f xml:space="preserve"> Debt!CI$31</f>
        <v>0</v>
      </c>
      <c r="CJ58" s="376">
        <f xml:space="preserve"> Debt!CJ$31</f>
        <v>0</v>
      </c>
      <c r="CK58" s="376">
        <f xml:space="preserve"> Debt!CK$31</f>
        <v>0</v>
      </c>
      <c r="CL58" s="376">
        <f xml:space="preserve"> Debt!CL$31</f>
        <v>0</v>
      </c>
      <c r="CM58" s="376">
        <f xml:space="preserve"> Debt!CM$31</f>
        <v>0</v>
      </c>
      <c r="CN58" s="376">
        <f xml:space="preserve"> Debt!CN$31</f>
        <v>0</v>
      </c>
      <c r="CO58" s="376">
        <f xml:space="preserve"> Debt!CO$31</f>
        <v>0</v>
      </c>
      <c r="CP58" s="376">
        <f xml:space="preserve"> Debt!CP$31</f>
        <v>0</v>
      </c>
      <c r="CQ58" s="376">
        <f xml:space="preserve"> Debt!CQ$31</f>
        <v>0</v>
      </c>
      <c r="CR58" s="376">
        <f xml:space="preserve"> Debt!CR$31</f>
        <v>0</v>
      </c>
      <c r="CS58" s="376">
        <f xml:space="preserve"> Debt!CS$31</f>
        <v>0</v>
      </c>
      <c r="CT58" s="376">
        <f xml:space="preserve"> Debt!CT$31</f>
        <v>0</v>
      </c>
      <c r="CU58" s="376">
        <f xml:space="preserve"> Debt!CU$31</f>
        <v>0</v>
      </c>
      <c r="CV58" s="376">
        <f xml:space="preserve"> Debt!CV$31</f>
        <v>0</v>
      </c>
      <c r="CW58" s="376">
        <f xml:space="preserve"> Debt!CW$31</f>
        <v>0</v>
      </c>
      <c r="CX58" s="376">
        <f xml:space="preserve"> Debt!CX$31</f>
        <v>0</v>
      </c>
      <c r="CY58" s="376">
        <f xml:space="preserve"> Debt!CY$31</f>
        <v>0</v>
      </c>
      <c r="CZ58" s="376">
        <f xml:space="preserve"> Debt!CZ$31</f>
        <v>0</v>
      </c>
      <c r="DA58" s="376">
        <f xml:space="preserve"> Debt!DA$31</f>
        <v>0</v>
      </c>
      <c r="DB58" s="376">
        <f xml:space="preserve"> Debt!DB$31</f>
        <v>0</v>
      </c>
      <c r="DC58" s="376">
        <f xml:space="preserve"> Debt!DC$31</f>
        <v>0</v>
      </c>
      <c r="DD58" s="376">
        <f xml:space="preserve"> Debt!DD$31</f>
        <v>0</v>
      </c>
      <c r="DE58" s="376">
        <f xml:space="preserve"> Debt!DE$31</f>
        <v>0</v>
      </c>
      <c r="DF58" s="376">
        <f xml:space="preserve"> Debt!DF$31</f>
        <v>0</v>
      </c>
      <c r="DG58" s="376">
        <f xml:space="preserve"> Debt!DG$31</f>
        <v>0</v>
      </c>
      <c r="DH58" s="376">
        <f xml:space="preserve"> Debt!DH$31</f>
        <v>0</v>
      </c>
      <c r="DI58" s="376">
        <f xml:space="preserve"> Debt!DI$31</f>
        <v>0</v>
      </c>
      <c r="DJ58" s="376">
        <f xml:space="preserve"> Debt!DJ$31</f>
        <v>0</v>
      </c>
    </row>
    <row r="59" spans="1:114" s="124" customFormat="1" ht="14.4" x14ac:dyDescent="0.25">
      <c r="A59" s="120"/>
      <c r="B59" s="120"/>
      <c r="C59" s="121"/>
      <c r="D59" s="239"/>
      <c r="E59" s="240" t="s">
        <v>123</v>
      </c>
      <c r="F59" s="240"/>
      <c r="G59" s="115" t="s">
        <v>57</v>
      </c>
      <c r="H59" s="240">
        <f xml:space="preserve"> SUM(J59:DJ59)</f>
        <v>1085814.5044316428</v>
      </c>
      <c r="I59" s="240"/>
      <c r="J59" s="240">
        <f>SUM(J53:J58)</f>
        <v>0</v>
      </c>
      <c r="K59" s="240">
        <f t="shared" ref="K59:AO59" si="28">SUM(K53:K58)</f>
        <v>0</v>
      </c>
      <c r="L59" s="240">
        <f t="shared" si="28"/>
        <v>4451.1796436038667</v>
      </c>
      <c r="M59" s="240">
        <f t="shared" si="28"/>
        <v>3548.4055167475844</v>
      </c>
      <c r="N59" s="240">
        <f t="shared" si="28"/>
        <v>4813.2682449964632</v>
      </c>
      <c r="O59" s="240">
        <f t="shared" si="28"/>
        <v>4641.2878856859616</v>
      </c>
      <c r="P59" s="240">
        <f t="shared" si="28"/>
        <v>5583.772108563945</v>
      </c>
      <c r="Q59" s="240">
        <f t="shared" si="28"/>
        <v>4507.902722885091</v>
      </c>
      <c r="R59" s="240">
        <f t="shared" si="28"/>
        <v>5422.7708953514821</v>
      </c>
      <c r="S59" s="240">
        <f t="shared" si="28"/>
        <v>5422.9978276839402</v>
      </c>
      <c r="T59" s="240">
        <f t="shared" si="28"/>
        <v>5211.2586837840763</v>
      </c>
      <c r="U59" s="240">
        <f t="shared" si="28"/>
        <v>4872.4127903469853</v>
      </c>
      <c r="V59" s="240">
        <f t="shared" si="28"/>
        <v>5514.9433061714653</v>
      </c>
      <c r="W59" s="240">
        <f t="shared" si="28"/>
        <v>5521.9127567193364</v>
      </c>
      <c r="X59" s="240">
        <f t="shared" si="28"/>
        <v>6198.6288584769254</v>
      </c>
      <c r="Y59" s="240">
        <f t="shared" si="28"/>
        <v>2706.0416564313655</v>
      </c>
      <c r="Z59" s="240">
        <f t="shared" si="28"/>
        <v>6336.9294825222833</v>
      </c>
      <c r="AA59" s="240">
        <f t="shared" si="28"/>
        <v>5879.2003507167383</v>
      </c>
      <c r="AB59" s="240">
        <f t="shared" si="28"/>
        <v>6426.1216882204744</v>
      </c>
      <c r="AC59" s="240">
        <f t="shared" si="28"/>
        <v>3955.1519042658947</v>
      </c>
      <c r="AD59" s="240">
        <f t="shared" si="28"/>
        <v>6964.8945541617695</v>
      </c>
      <c r="AE59" s="240">
        <f t="shared" si="28"/>
        <v>6645.5122835756674</v>
      </c>
      <c r="AF59" s="240">
        <f t="shared" si="28"/>
        <v>7241.2472123596172</v>
      </c>
      <c r="AG59" s="240">
        <f t="shared" si="28"/>
        <v>5754.7423803030542</v>
      </c>
      <c r="AH59" s="240">
        <f t="shared" si="28"/>
        <v>7107.9425213860713</v>
      </c>
      <c r="AI59" s="240">
        <f t="shared" si="28"/>
        <v>6615.2972953357303</v>
      </c>
      <c r="AJ59" s="240">
        <f t="shared" si="28"/>
        <v>7251.2678905156854</v>
      </c>
      <c r="AK59" s="240">
        <f t="shared" si="28"/>
        <v>5253.682005668983</v>
      </c>
      <c r="AL59" s="240">
        <f t="shared" si="28"/>
        <v>7450.9204183769898</v>
      </c>
      <c r="AM59" s="240">
        <f t="shared" si="28"/>
        <v>6943.1307065791816</v>
      </c>
      <c r="AN59" s="240">
        <f t="shared" si="28"/>
        <v>7888.8055904060011</v>
      </c>
      <c r="AO59" s="240">
        <f t="shared" si="28"/>
        <v>6987.356317822806</v>
      </c>
      <c r="AP59" s="240">
        <f t="shared" ref="AP59:BU59" si="29">SUM(AP53:AP58)</f>
        <v>8213.4413024893365</v>
      </c>
      <c r="AQ59" s="240">
        <f t="shared" si="29"/>
        <v>7692.8100870213875</v>
      </c>
      <c r="AR59" s="240">
        <f t="shared" si="29"/>
        <v>8403.0878901190827</v>
      </c>
      <c r="AS59" s="240">
        <f t="shared" si="29"/>
        <v>7367.2370392325865</v>
      </c>
      <c r="AT59" s="240">
        <f t="shared" si="29"/>
        <v>8626.167066772714</v>
      </c>
      <c r="AU59" s="240">
        <f t="shared" si="29"/>
        <v>8092.6483311933534</v>
      </c>
      <c r="AV59" s="240">
        <f t="shared" si="29"/>
        <v>8839.6044984679411</v>
      </c>
      <c r="AW59" s="240">
        <f t="shared" si="29"/>
        <v>6287.823349635456</v>
      </c>
      <c r="AX59" s="240">
        <f t="shared" si="29"/>
        <v>9470.0165006086063</v>
      </c>
      <c r="AY59" s="240">
        <f t="shared" si="29"/>
        <v>9069.4722327421059</v>
      </c>
      <c r="AZ59" s="240">
        <f t="shared" si="29"/>
        <v>9875.9127849873657</v>
      </c>
      <c r="BA59" s="240">
        <f t="shared" si="29"/>
        <v>9296.8420150769234</v>
      </c>
      <c r="BB59" s="240">
        <f t="shared" si="29"/>
        <v>10126.698376654225</v>
      </c>
      <c r="BC59" s="240">
        <f t="shared" si="29"/>
        <v>9560.1791353236622</v>
      </c>
      <c r="BD59" s="240">
        <f t="shared" si="29"/>
        <v>10398.102882737316</v>
      </c>
      <c r="BE59" s="240">
        <f t="shared" si="29"/>
        <v>9799.5809311691228</v>
      </c>
      <c r="BF59" s="240">
        <f t="shared" si="29"/>
        <v>10574.333116491758</v>
      </c>
      <c r="BG59" s="240">
        <f t="shared" si="29"/>
        <v>9946.8430528117569</v>
      </c>
      <c r="BH59" s="240">
        <f t="shared" si="29"/>
        <v>10307.512698708022</v>
      </c>
      <c r="BI59" s="240">
        <f t="shared" si="29"/>
        <v>10626.524278085903</v>
      </c>
      <c r="BJ59" s="240">
        <f t="shared" si="29"/>
        <v>10580.46828426904</v>
      </c>
      <c r="BK59" s="240">
        <f t="shared" si="29"/>
        <v>10786.004964669943</v>
      </c>
      <c r="BL59" s="240">
        <f t="shared" si="29"/>
        <v>10832.670076071034</v>
      </c>
      <c r="BM59" s="240">
        <f t="shared" si="29"/>
        <v>11067.023591738509</v>
      </c>
      <c r="BN59" s="240">
        <f t="shared" si="29"/>
        <v>11118.922434874217</v>
      </c>
      <c r="BO59" s="240">
        <f t="shared" si="29"/>
        <v>11370.064158600042</v>
      </c>
      <c r="BP59" s="240">
        <f t="shared" si="29"/>
        <v>11427.728547615463</v>
      </c>
      <c r="BQ59" s="240">
        <f t="shared" si="29"/>
        <v>11110.266234684497</v>
      </c>
      <c r="BR59" s="240">
        <f t="shared" si="29"/>
        <v>12184.357982582922</v>
      </c>
      <c r="BS59" s="240">
        <f t="shared" si="29"/>
        <v>11530.480815871315</v>
      </c>
      <c r="BT59" s="240">
        <f t="shared" si="29"/>
        <v>14333.91771758514</v>
      </c>
      <c r="BU59" s="240">
        <f t="shared" si="29"/>
        <v>13615.474743661054</v>
      </c>
      <c r="BV59" s="240">
        <f t="shared" ref="BV59:DA59" si="30">SUM(BV53:BV58)</f>
        <v>14902.078876559008</v>
      </c>
      <c r="BW59" s="240">
        <f t="shared" si="30"/>
        <v>12796.778462661952</v>
      </c>
      <c r="BX59" s="240">
        <f t="shared" si="30"/>
        <v>10493.3925043217</v>
      </c>
      <c r="BY59" s="240">
        <f t="shared" si="30"/>
        <v>11475.036423876008</v>
      </c>
      <c r="BZ59" s="240">
        <f t="shared" si="30"/>
        <v>10824.041014885308</v>
      </c>
      <c r="CA59" s="240">
        <f t="shared" si="30"/>
        <v>12176.361420633575</v>
      </c>
      <c r="CB59" s="240">
        <f t="shared" si="30"/>
        <v>12018.620636267393</v>
      </c>
      <c r="CC59" s="240">
        <f t="shared" si="30"/>
        <v>13078.395064086881</v>
      </c>
      <c r="CD59" s="240">
        <f t="shared" si="30"/>
        <v>11620.010884137942</v>
      </c>
      <c r="CE59" s="240">
        <f t="shared" si="30"/>
        <v>12524.761428314398</v>
      </c>
      <c r="CF59" s="240">
        <f t="shared" si="30"/>
        <v>12800.314380033995</v>
      </c>
      <c r="CG59" s="240">
        <f t="shared" si="30"/>
        <v>13217.789843622204</v>
      </c>
      <c r="CH59" s="240">
        <f t="shared" si="30"/>
        <v>12601.928667120241</v>
      </c>
      <c r="CI59" s="240">
        <f t="shared" si="30"/>
        <v>13802.197651007265</v>
      </c>
      <c r="CJ59" s="240">
        <f t="shared" si="30"/>
        <v>13872.649060902373</v>
      </c>
      <c r="CK59" s="240">
        <f t="shared" si="30"/>
        <v>15248.120985206173</v>
      </c>
      <c r="CL59" s="240">
        <f t="shared" si="30"/>
        <v>14342.50295571644</v>
      </c>
      <c r="CM59" s="240">
        <f t="shared" si="30"/>
        <v>15436.338240567839</v>
      </c>
      <c r="CN59" s="240">
        <f t="shared" si="30"/>
        <v>14614.038825853377</v>
      </c>
      <c r="CO59" s="240">
        <f t="shared" si="30"/>
        <v>15747.922625961744</v>
      </c>
      <c r="CP59" s="240">
        <f t="shared" si="30"/>
        <v>14906.568954046412</v>
      </c>
      <c r="CQ59" s="240">
        <f t="shared" si="30"/>
        <v>16776.12117950651</v>
      </c>
      <c r="CR59" s="240">
        <f t="shared" si="30"/>
        <v>16231.521054675795</v>
      </c>
      <c r="CS59" s="240">
        <f t="shared" si="30"/>
        <v>17437.505492399712</v>
      </c>
      <c r="CT59" s="240">
        <f t="shared" si="30"/>
        <v>16547.000737015522</v>
      </c>
      <c r="CU59" s="240">
        <f t="shared" si="30"/>
        <v>17776.992921581659</v>
      </c>
      <c r="CV59" s="240">
        <f t="shared" si="30"/>
        <v>16879.610820526214</v>
      </c>
      <c r="CW59" s="240">
        <f t="shared" si="30"/>
        <v>18135.111816287783</v>
      </c>
      <c r="CX59" s="240">
        <f t="shared" si="30"/>
        <v>17209.189445015381</v>
      </c>
      <c r="CY59" s="240">
        <f t="shared" si="30"/>
        <v>18489.181231050945</v>
      </c>
      <c r="CZ59" s="240">
        <f t="shared" si="30"/>
        <v>17556.051437967839</v>
      </c>
      <c r="DA59" s="240">
        <f t="shared" si="30"/>
        <v>19410.202200752472</v>
      </c>
      <c r="DB59" s="240">
        <f t="shared" ref="DB59:DJ59" si="31">SUM(DB53:DB58)</f>
        <v>18657.067907374141</v>
      </c>
      <c r="DC59" s="240">
        <f t="shared" si="31"/>
        <v>20025.240888127566</v>
      </c>
      <c r="DD59" s="240">
        <f t="shared" si="31"/>
        <v>19042.050552832676</v>
      </c>
      <c r="DE59" s="240">
        <f t="shared" si="31"/>
        <v>20428.452712400132</v>
      </c>
      <c r="DF59" s="240">
        <f t="shared" si="31"/>
        <v>19408.04849502413</v>
      </c>
      <c r="DG59" s="240">
        <f t="shared" si="31"/>
        <v>20832.103344381372</v>
      </c>
      <c r="DH59" s="240">
        <f t="shared" si="31"/>
        <v>822.00066672330138</v>
      </c>
      <c r="DI59" s="240">
        <f t="shared" si="31"/>
        <v>-1.4239023787215247E-12</v>
      </c>
      <c r="DJ59" s="240">
        <f t="shared" si="31"/>
        <v>-1.4084251789528123E-12</v>
      </c>
    </row>
    <row r="60" spans="1:114" ht="14.4" x14ac:dyDescent="0.25">
      <c r="A60" s="19"/>
      <c r="B60" s="19"/>
      <c r="C60" s="20"/>
      <c r="D60" s="21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</row>
    <row r="61" spans="1:114" ht="14.4" x14ac:dyDescent="0.25">
      <c r="A61" s="19"/>
      <c r="B61" s="19"/>
      <c r="C61" s="20"/>
      <c r="D61" s="21"/>
      <c r="E61" s="376" t="str">
        <f xml:space="preserve"> Equity!E$65</f>
        <v>Share Capital redemption at liquidation</v>
      </c>
      <c r="F61" s="376">
        <f xml:space="preserve"> Equity!F$65</f>
        <v>0</v>
      </c>
      <c r="G61" s="376" t="str">
        <f xml:space="preserve"> Equity!G$65</f>
        <v>$000s</v>
      </c>
      <c r="H61" s="376">
        <f xml:space="preserve"> Equity!H$65</f>
        <v>-49500</v>
      </c>
      <c r="I61" s="376">
        <f xml:space="preserve"> Equity!I$65</f>
        <v>0</v>
      </c>
      <c r="J61" s="376">
        <f xml:space="preserve"> Equity!J$65</f>
        <v>0</v>
      </c>
      <c r="K61" s="376">
        <f xml:space="preserve"> Equity!K$65</f>
        <v>0</v>
      </c>
      <c r="L61" s="376">
        <f xml:space="preserve"> Equity!L$65</f>
        <v>0</v>
      </c>
      <c r="M61" s="376">
        <f xml:space="preserve"> Equity!M$65</f>
        <v>0</v>
      </c>
      <c r="N61" s="376">
        <f xml:space="preserve"> Equity!N$65</f>
        <v>0</v>
      </c>
      <c r="O61" s="376">
        <f xml:space="preserve"> Equity!O$65</f>
        <v>0</v>
      </c>
      <c r="P61" s="376">
        <f xml:space="preserve"> Equity!P$65</f>
        <v>0</v>
      </c>
      <c r="Q61" s="376">
        <f xml:space="preserve"> Equity!Q$65</f>
        <v>0</v>
      </c>
      <c r="R61" s="376">
        <f xml:space="preserve"> Equity!R$65</f>
        <v>0</v>
      </c>
      <c r="S61" s="376">
        <f xml:space="preserve"> Equity!S$65</f>
        <v>0</v>
      </c>
      <c r="T61" s="376">
        <f xml:space="preserve"> Equity!T$65</f>
        <v>0</v>
      </c>
      <c r="U61" s="376">
        <f xml:space="preserve"> Equity!U$65</f>
        <v>0</v>
      </c>
      <c r="V61" s="376">
        <f xml:space="preserve"> Equity!V$65</f>
        <v>0</v>
      </c>
      <c r="W61" s="376">
        <f xml:space="preserve"> Equity!W$65</f>
        <v>0</v>
      </c>
      <c r="X61" s="376">
        <f xml:space="preserve"> Equity!X$65</f>
        <v>0</v>
      </c>
      <c r="Y61" s="376">
        <f xml:space="preserve"> Equity!Y$65</f>
        <v>0</v>
      </c>
      <c r="Z61" s="376">
        <f xml:space="preserve"> Equity!Z$65</f>
        <v>0</v>
      </c>
      <c r="AA61" s="376">
        <f xml:space="preserve"> Equity!AA$65</f>
        <v>0</v>
      </c>
      <c r="AB61" s="376">
        <f xml:space="preserve"> Equity!AB$65</f>
        <v>0</v>
      </c>
      <c r="AC61" s="376">
        <f xml:space="preserve"> Equity!AC$65</f>
        <v>0</v>
      </c>
      <c r="AD61" s="376">
        <f xml:space="preserve"> Equity!AD$65</f>
        <v>0</v>
      </c>
      <c r="AE61" s="376">
        <f xml:space="preserve"> Equity!AE$65</f>
        <v>0</v>
      </c>
      <c r="AF61" s="376">
        <f xml:space="preserve"> Equity!AF$65</f>
        <v>0</v>
      </c>
      <c r="AG61" s="376">
        <f xml:space="preserve"> Equity!AG$65</f>
        <v>0</v>
      </c>
      <c r="AH61" s="376">
        <f xml:space="preserve"> Equity!AH$65</f>
        <v>0</v>
      </c>
      <c r="AI61" s="376">
        <f xml:space="preserve"> Equity!AI$65</f>
        <v>0</v>
      </c>
      <c r="AJ61" s="376">
        <f xml:space="preserve"> Equity!AJ$65</f>
        <v>0</v>
      </c>
      <c r="AK61" s="376">
        <f xml:space="preserve"> Equity!AK$65</f>
        <v>0</v>
      </c>
      <c r="AL61" s="376">
        <f xml:space="preserve"> Equity!AL$65</f>
        <v>0</v>
      </c>
      <c r="AM61" s="376">
        <f xml:space="preserve"> Equity!AM$65</f>
        <v>0</v>
      </c>
      <c r="AN61" s="376">
        <f xml:space="preserve"> Equity!AN$65</f>
        <v>0</v>
      </c>
      <c r="AO61" s="376">
        <f xml:space="preserve"> Equity!AO$65</f>
        <v>0</v>
      </c>
      <c r="AP61" s="376">
        <f xml:space="preserve"> Equity!AP$65</f>
        <v>0</v>
      </c>
      <c r="AQ61" s="376">
        <f xml:space="preserve"> Equity!AQ$65</f>
        <v>0</v>
      </c>
      <c r="AR61" s="376">
        <f xml:space="preserve"> Equity!AR$65</f>
        <v>0</v>
      </c>
      <c r="AS61" s="376">
        <f xml:space="preserve"> Equity!AS$65</f>
        <v>0</v>
      </c>
      <c r="AT61" s="376">
        <f xml:space="preserve"> Equity!AT$65</f>
        <v>0</v>
      </c>
      <c r="AU61" s="376">
        <f xml:space="preserve"> Equity!AU$65</f>
        <v>0</v>
      </c>
      <c r="AV61" s="376">
        <f xml:space="preserve"> Equity!AV$65</f>
        <v>0</v>
      </c>
      <c r="AW61" s="376">
        <f xml:space="preserve"> Equity!AW$65</f>
        <v>0</v>
      </c>
      <c r="AX61" s="376">
        <f xml:space="preserve"> Equity!AX$65</f>
        <v>0</v>
      </c>
      <c r="AY61" s="376">
        <f xml:space="preserve"> Equity!AY$65</f>
        <v>0</v>
      </c>
      <c r="AZ61" s="376">
        <f xml:space="preserve"> Equity!AZ$65</f>
        <v>0</v>
      </c>
      <c r="BA61" s="376">
        <f xml:space="preserve"> Equity!BA$65</f>
        <v>0</v>
      </c>
      <c r="BB61" s="376">
        <f xml:space="preserve"> Equity!BB$65</f>
        <v>0</v>
      </c>
      <c r="BC61" s="376">
        <f xml:space="preserve"> Equity!BC$65</f>
        <v>0</v>
      </c>
      <c r="BD61" s="376">
        <f xml:space="preserve"> Equity!BD$65</f>
        <v>0</v>
      </c>
      <c r="BE61" s="376">
        <f xml:space="preserve"> Equity!BE$65</f>
        <v>0</v>
      </c>
      <c r="BF61" s="376">
        <f xml:space="preserve"> Equity!BF$65</f>
        <v>0</v>
      </c>
      <c r="BG61" s="376">
        <f xml:space="preserve"> Equity!BG$65</f>
        <v>0</v>
      </c>
      <c r="BH61" s="376">
        <f xml:space="preserve"> Equity!BH$65</f>
        <v>0</v>
      </c>
      <c r="BI61" s="376">
        <f xml:space="preserve"> Equity!BI$65</f>
        <v>0</v>
      </c>
      <c r="BJ61" s="376">
        <f xml:space="preserve"> Equity!BJ$65</f>
        <v>0</v>
      </c>
      <c r="BK61" s="376">
        <f xml:space="preserve"> Equity!BK$65</f>
        <v>0</v>
      </c>
      <c r="BL61" s="376">
        <f xml:space="preserve"> Equity!BL$65</f>
        <v>0</v>
      </c>
      <c r="BM61" s="376">
        <f xml:space="preserve"> Equity!BM$65</f>
        <v>0</v>
      </c>
      <c r="BN61" s="376">
        <f xml:space="preserve"> Equity!BN$65</f>
        <v>0</v>
      </c>
      <c r="BO61" s="376">
        <f xml:space="preserve"> Equity!BO$65</f>
        <v>0</v>
      </c>
      <c r="BP61" s="376">
        <f xml:space="preserve"> Equity!BP$65</f>
        <v>0</v>
      </c>
      <c r="BQ61" s="376">
        <f xml:space="preserve"> Equity!BQ$65</f>
        <v>0</v>
      </c>
      <c r="BR61" s="376">
        <f xml:space="preserve"> Equity!BR$65</f>
        <v>0</v>
      </c>
      <c r="BS61" s="376">
        <f xml:space="preserve"> Equity!BS$65</f>
        <v>0</v>
      </c>
      <c r="BT61" s="376">
        <f xml:space="preserve"> Equity!BT$65</f>
        <v>0</v>
      </c>
      <c r="BU61" s="376">
        <f xml:space="preserve"> Equity!BU$65</f>
        <v>0</v>
      </c>
      <c r="BV61" s="376">
        <f xml:space="preserve"> Equity!BV$65</f>
        <v>0</v>
      </c>
      <c r="BW61" s="376">
        <f xml:space="preserve"> Equity!BW$65</f>
        <v>0</v>
      </c>
      <c r="BX61" s="376">
        <f xml:space="preserve"> Equity!BX$65</f>
        <v>0</v>
      </c>
      <c r="BY61" s="376">
        <f xml:space="preserve"> Equity!BY$65</f>
        <v>0</v>
      </c>
      <c r="BZ61" s="376">
        <f xml:space="preserve"> Equity!BZ$65</f>
        <v>0</v>
      </c>
      <c r="CA61" s="376">
        <f xml:space="preserve"> Equity!CA$65</f>
        <v>0</v>
      </c>
      <c r="CB61" s="376">
        <f xml:space="preserve"> Equity!CB$65</f>
        <v>0</v>
      </c>
      <c r="CC61" s="376">
        <f xml:space="preserve"> Equity!CC$65</f>
        <v>0</v>
      </c>
      <c r="CD61" s="376">
        <f xml:space="preserve"> Equity!CD$65</f>
        <v>0</v>
      </c>
      <c r="CE61" s="376">
        <f xml:space="preserve"> Equity!CE$65</f>
        <v>0</v>
      </c>
      <c r="CF61" s="376">
        <f xml:space="preserve"> Equity!CF$65</f>
        <v>0</v>
      </c>
      <c r="CG61" s="376">
        <f xml:space="preserve"> Equity!CG$65</f>
        <v>0</v>
      </c>
      <c r="CH61" s="376">
        <f xml:space="preserve"> Equity!CH$65</f>
        <v>0</v>
      </c>
      <c r="CI61" s="376">
        <f xml:space="preserve"> Equity!CI$65</f>
        <v>0</v>
      </c>
      <c r="CJ61" s="376">
        <f xml:space="preserve"> Equity!CJ$65</f>
        <v>0</v>
      </c>
      <c r="CK61" s="376">
        <f xml:space="preserve"> Equity!CK$65</f>
        <v>0</v>
      </c>
      <c r="CL61" s="376">
        <f xml:space="preserve"> Equity!CL$65</f>
        <v>0</v>
      </c>
      <c r="CM61" s="376">
        <f xml:space="preserve"> Equity!CM$65</f>
        <v>0</v>
      </c>
      <c r="CN61" s="376">
        <f xml:space="preserve"> Equity!CN$65</f>
        <v>0</v>
      </c>
      <c r="CO61" s="376">
        <f xml:space="preserve"> Equity!CO$65</f>
        <v>0</v>
      </c>
      <c r="CP61" s="376">
        <f xml:space="preserve"> Equity!CP$65</f>
        <v>0</v>
      </c>
      <c r="CQ61" s="376">
        <f xml:space="preserve"> Equity!CQ$65</f>
        <v>0</v>
      </c>
      <c r="CR61" s="376">
        <f xml:space="preserve"> Equity!CR$65</f>
        <v>0</v>
      </c>
      <c r="CS61" s="376">
        <f xml:space="preserve"> Equity!CS$65</f>
        <v>0</v>
      </c>
      <c r="CT61" s="376">
        <f xml:space="preserve"> Equity!CT$65</f>
        <v>0</v>
      </c>
      <c r="CU61" s="376">
        <f xml:space="preserve"> Equity!CU$65</f>
        <v>0</v>
      </c>
      <c r="CV61" s="376">
        <f xml:space="preserve"> Equity!CV$65</f>
        <v>0</v>
      </c>
      <c r="CW61" s="376">
        <f xml:space="preserve"> Equity!CW$65</f>
        <v>0</v>
      </c>
      <c r="CX61" s="376">
        <f xml:space="preserve"> Equity!CX$65</f>
        <v>0</v>
      </c>
      <c r="CY61" s="376">
        <f xml:space="preserve"> Equity!CY$65</f>
        <v>0</v>
      </c>
      <c r="CZ61" s="376">
        <f xml:space="preserve"> Equity!CZ$65</f>
        <v>0</v>
      </c>
      <c r="DA61" s="376">
        <f xml:space="preserve"> Equity!DA$65</f>
        <v>0</v>
      </c>
      <c r="DB61" s="376">
        <f xml:space="preserve"> Equity!DB$65</f>
        <v>0</v>
      </c>
      <c r="DC61" s="376">
        <f xml:space="preserve"> Equity!DC$65</f>
        <v>0</v>
      </c>
      <c r="DD61" s="376">
        <f xml:space="preserve"> Equity!DD$65</f>
        <v>0</v>
      </c>
      <c r="DE61" s="376">
        <f xml:space="preserve"> Equity!DE$65</f>
        <v>0</v>
      </c>
      <c r="DF61" s="376">
        <f xml:space="preserve"> Equity!DF$65</f>
        <v>0</v>
      </c>
      <c r="DG61" s="376">
        <f xml:space="preserve"> Equity!DG$65</f>
        <v>-49500</v>
      </c>
      <c r="DH61" s="376">
        <f xml:space="preserve"> Equity!DH$65</f>
        <v>0</v>
      </c>
      <c r="DI61" s="376">
        <f xml:space="preserve"> Equity!DI$65</f>
        <v>0</v>
      </c>
      <c r="DJ61" s="376">
        <f xml:space="preserve"> Equity!DJ$65</f>
        <v>0</v>
      </c>
    </row>
    <row r="62" spans="1:114" s="124" customFormat="1" ht="14.4" x14ac:dyDescent="0.25">
      <c r="A62" s="119"/>
      <c r="B62" s="120"/>
      <c r="C62" s="121"/>
      <c r="D62" s="122"/>
      <c r="E62" s="123" t="s">
        <v>66</v>
      </c>
      <c r="F62" s="123"/>
      <c r="G62" s="123" t="s">
        <v>57</v>
      </c>
      <c r="H62" s="123">
        <f xml:space="preserve"> SUM(J62:DJ62)</f>
        <v>1036314.5044316428</v>
      </c>
      <c r="I62" s="123"/>
      <c r="J62" s="123">
        <f t="shared" ref="J62:AO62" si="32">SUM(J59:J61)</f>
        <v>0</v>
      </c>
      <c r="K62" s="123">
        <f t="shared" si="32"/>
        <v>0</v>
      </c>
      <c r="L62" s="123">
        <f t="shared" si="32"/>
        <v>4451.1796436038667</v>
      </c>
      <c r="M62" s="123">
        <f t="shared" si="32"/>
        <v>3548.4055167475844</v>
      </c>
      <c r="N62" s="123">
        <f t="shared" si="32"/>
        <v>4813.2682449964632</v>
      </c>
      <c r="O62" s="123">
        <f t="shared" si="32"/>
        <v>4641.2878856859616</v>
      </c>
      <c r="P62" s="123">
        <f t="shared" si="32"/>
        <v>5583.772108563945</v>
      </c>
      <c r="Q62" s="123">
        <f t="shared" si="32"/>
        <v>4507.902722885091</v>
      </c>
      <c r="R62" s="123">
        <f t="shared" si="32"/>
        <v>5422.7708953514821</v>
      </c>
      <c r="S62" s="123">
        <f t="shared" si="32"/>
        <v>5422.9978276839402</v>
      </c>
      <c r="T62" s="123">
        <f t="shared" si="32"/>
        <v>5211.2586837840763</v>
      </c>
      <c r="U62" s="123">
        <f t="shared" si="32"/>
        <v>4872.4127903469853</v>
      </c>
      <c r="V62" s="123">
        <f t="shared" si="32"/>
        <v>5514.9433061714653</v>
      </c>
      <c r="W62" s="123">
        <f t="shared" si="32"/>
        <v>5521.9127567193364</v>
      </c>
      <c r="X62" s="123">
        <f t="shared" si="32"/>
        <v>6198.6288584769254</v>
      </c>
      <c r="Y62" s="123">
        <f t="shared" si="32"/>
        <v>2706.0416564313655</v>
      </c>
      <c r="Z62" s="123">
        <f t="shared" si="32"/>
        <v>6336.9294825222833</v>
      </c>
      <c r="AA62" s="123">
        <f t="shared" si="32"/>
        <v>5879.2003507167383</v>
      </c>
      <c r="AB62" s="123">
        <f t="shared" si="32"/>
        <v>6426.1216882204744</v>
      </c>
      <c r="AC62" s="123">
        <f t="shared" si="32"/>
        <v>3955.1519042658947</v>
      </c>
      <c r="AD62" s="123">
        <f t="shared" si="32"/>
        <v>6964.8945541617695</v>
      </c>
      <c r="AE62" s="123">
        <f t="shared" si="32"/>
        <v>6645.5122835756674</v>
      </c>
      <c r="AF62" s="123">
        <f t="shared" si="32"/>
        <v>7241.2472123596172</v>
      </c>
      <c r="AG62" s="123">
        <f t="shared" si="32"/>
        <v>5754.7423803030542</v>
      </c>
      <c r="AH62" s="123">
        <f t="shared" si="32"/>
        <v>7107.9425213860713</v>
      </c>
      <c r="AI62" s="123">
        <f t="shared" si="32"/>
        <v>6615.2972953357303</v>
      </c>
      <c r="AJ62" s="123">
        <f t="shared" si="32"/>
        <v>7251.2678905156854</v>
      </c>
      <c r="AK62" s="123">
        <f t="shared" si="32"/>
        <v>5253.682005668983</v>
      </c>
      <c r="AL62" s="123">
        <f t="shared" si="32"/>
        <v>7450.9204183769898</v>
      </c>
      <c r="AM62" s="123">
        <f t="shared" si="32"/>
        <v>6943.1307065791816</v>
      </c>
      <c r="AN62" s="123">
        <f t="shared" si="32"/>
        <v>7888.8055904060011</v>
      </c>
      <c r="AO62" s="123">
        <f t="shared" si="32"/>
        <v>6987.356317822806</v>
      </c>
      <c r="AP62" s="123">
        <f t="shared" ref="AP62:BU62" si="33">SUM(AP59:AP61)</f>
        <v>8213.4413024893365</v>
      </c>
      <c r="AQ62" s="123">
        <f t="shared" si="33"/>
        <v>7692.8100870213875</v>
      </c>
      <c r="AR62" s="123">
        <f t="shared" si="33"/>
        <v>8403.0878901190827</v>
      </c>
      <c r="AS62" s="123">
        <f t="shared" si="33"/>
        <v>7367.2370392325865</v>
      </c>
      <c r="AT62" s="123">
        <f t="shared" si="33"/>
        <v>8626.167066772714</v>
      </c>
      <c r="AU62" s="123">
        <f t="shared" si="33"/>
        <v>8092.6483311933534</v>
      </c>
      <c r="AV62" s="123">
        <f t="shared" si="33"/>
        <v>8839.6044984679411</v>
      </c>
      <c r="AW62" s="123">
        <f t="shared" si="33"/>
        <v>6287.823349635456</v>
      </c>
      <c r="AX62" s="123">
        <f t="shared" si="33"/>
        <v>9470.0165006086063</v>
      </c>
      <c r="AY62" s="123">
        <f t="shared" si="33"/>
        <v>9069.4722327421059</v>
      </c>
      <c r="AZ62" s="123">
        <f t="shared" si="33"/>
        <v>9875.9127849873657</v>
      </c>
      <c r="BA62" s="123">
        <f t="shared" si="33"/>
        <v>9296.8420150769234</v>
      </c>
      <c r="BB62" s="123">
        <f t="shared" si="33"/>
        <v>10126.698376654225</v>
      </c>
      <c r="BC62" s="123">
        <f t="shared" si="33"/>
        <v>9560.1791353236622</v>
      </c>
      <c r="BD62" s="123">
        <f t="shared" si="33"/>
        <v>10398.102882737316</v>
      </c>
      <c r="BE62" s="123">
        <f t="shared" si="33"/>
        <v>9799.5809311691228</v>
      </c>
      <c r="BF62" s="123">
        <f t="shared" si="33"/>
        <v>10574.333116491758</v>
      </c>
      <c r="BG62" s="123">
        <f t="shared" si="33"/>
        <v>9946.8430528117569</v>
      </c>
      <c r="BH62" s="123">
        <f t="shared" si="33"/>
        <v>10307.512698708022</v>
      </c>
      <c r="BI62" s="123">
        <f t="shared" si="33"/>
        <v>10626.524278085903</v>
      </c>
      <c r="BJ62" s="123">
        <f t="shared" si="33"/>
        <v>10580.46828426904</v>
      </c>
      <c r="BK62" s="123">
        <f t="shared" si="33"/>
        <v>10786.004964669943</v>
      </c>
      <c r="BL62" s="123">
        <f t="shared" si="33"/>
        <v>10832.670076071034</v>
      </c>
      <c r="BM62" s="123">
        <f t="shared" si="33"/>
        <v>11067.023591738509</v>
      </c>
      <c r="BN62" s="123">
        <f t="shared" si="33"/>
        <v>11118.922434874217</v>
      </c>
      <c r="BO62" s="123">
        <f t="shared" si="33"/>
        <v>11370.064158600042</v>
      </c>
      <c r="BP62" s="123">
        <f t="shared" si="33"/>
        <v>11427.728547615463</v>
      </c>
      <c r="BQ62" s="123">
        <f t="shared" si="33"/>
        <v>11110.266234684497</v>
      </c>
      <c r="BR62" s="123">
        <f t="shared" si="33"/>
        <v>12184.357982582922</v>
      </c>
      <c r="BS62" s="123">
        <f t="shared" si="33"/>
        <v>11530.480815871315</v>
      </c>
      <c r="BT62" s="123">
        <f t="shared" si="33"/>
        <v>14333.91771758514</v>
      </c>
      <c r="BU62" s="123">
        <f t="shared" si="33"/>
        <v>13615.474743661054</v>
      </c>
      <c r="BV62" s="123">
        <f t="shared" ref="BV62:DA62" si="34">SUM(BV59:BV61)</f>
        <v>14902.078876559008</v>
      </c>
      <c r="BW62" s="123">
        <f t="shared" si="34"/>
        <v>12796.778462661952</v>
      </c>
      <c r="BX62" s="123">
        <f t="shared" si="34"/>
        <v>10493.3925043217</v>
      </c>
      <c r="BY62" s="123">
        <f t="shared" si="34"/>
        <v>11475.036423876008</v>
      </c>
      <c r="BZ62" s="123">
        <f t="shared" si="34"/>
        <v>10824.041014885308</v>
      </c>
      <c r="CA62" s="123">
        <f t="shared" si="34"/>
        <v>12176.361420633575</v>
      </c>
      <c r="CB62" s="123">
        <f t="shared" si="34"/>
        <v>12018.620636267393</v>
      </c>
      <c r="CC62" s="123">
        <f t="shared" si="34"/>
        <v>13078.395064086881</v>
      </c>
      <c r="CD62" s="123">
        <f t="shared" si="34"/>
        <v>11620.010884137942</v>
      </c>
      <c r="CE62" s="123">
        <f t="shared" si="34"/>
        <v>12524.761428314398</v>
      </c>
      <c r="CF62" s="123">
        <f t="shared" si="34"/>
        <v>12800.314380033995</v>
      </c>
      <c r="CG62" s="123">
        <f t="shared" si="34"/>
        <v>13217.789843622204</v>
      </c>
      <c r="CH62" s="123">
        <f t="shared" si="34"/>
        <v>12601.928667120241</v>
      </c>
      <c r="CI62" s="123">
        <f t="shared" si="34"/>
        <v>13802.197651007265</v>
      </c>
      <c r="CJ62" s="123">
        <f t="shared" si="34"/>
        <v>13872.649060902373</v>
      </c>
      <c r="CK62" s="123">
        <f t="shared" si="34"/>
        <v>15248.120985206173</v>
      </c>
      <c r="CL62" s="123">
        <f t="shared" si="34"/>
        <v>14342.50295571644</v>
      </c>
      <c r="CM62" s="123">
        <f t="shared" si="34"/>
        <v>15436.338240567839</v>
      </c>
      <c r="CN62" s="123">
        <f t="shared" si="34"/>
        <v>14614.038825853377</v>
      </c>
      <c r="CO62" s="123">
        <f t="shared" si="34"/>
        <v>15747.922625961744</v>
      </c>
      <c r="CP62" s="123">
        <f t="shared" si="34"/>
        <v>14906.568954046412</v>
      </c>
      <c r="CQ62" s="123">
        <f t="shared" si="34"/>
        <v>16776.12117950651</v>
      </c>
      <c r="CR62" s="123">
        <f t="shared" si="34"/>
        <v>16231.521054675795</v>
      </c>
      <c r="CS62" s="123">
        <f t="shared" si="34"/>
        <v>17437.505492399712</v>
      </c>
      <c r="CT62" s="123">
        <f t="shared" si="34"/>
        <v>16547.000737015522</v>
      </c>
      <c r="CU62" s="123">
        <f t="shared" si="34"/>
        <v>17776.992921581659</v>
      </c>
      <c r="CV62" s="123">
        <f t="shared" si="34"/>
        <v>16879.610820526214</v>
      </c>
      <c r="CW62" s="123">
        <f t="shared" si="34"/>
        <v>18135.111816287783</v>
      </c>
      <c r="CX62" s="123">
        <f t="shared" si="34"/>
        <v>17209.189445015381</v>
      </c>
      <c r="CY62" s="123">
        <f t="shared" si="34"/>
        <v>18489.181231050945</v>
      </c>
      <c r="CZ62" s="123">
        <f t="shared" si="34"/>
        <v>17556.051437967839</v>
      </c>
      <c r="DA62" s="123">
        <f t="shared" si="34"/>
        <v>19410.202200752472</v>
      </c>
      <c r="DB62" s="123">
        <f t="shared" ref="DB62:DJ62" si="35">SUM(DB59:DB61)</f>
        <v>18657.067907374141</v>
      </c>
      <c r="DC62" s="123">
        <f t="shared" si="35"/>
        <v>20025.240888127566</v>
      </c>
      <c r="DD62" s="123">
        <f t="shared" si="35"/>
        <v>19042.050552832676</v>
      </c>
      <c r="DE62" s="123">
        <f t="shared" si="35"/>
        <v>20428.452712400132</v>
      </c>
      <c r="DF62" s="123">
        <f t="shared" si="35"/>
        <v>19408.04849502413</v>
      </c>
      <c r="DG62" s="123">
        <f t="shared" si="35"/>
        <v>-28667.896655618628</v>
      </c>
      <c r="DH62" s="123">
        <f t="shared" si="35"/>
        <v>822.00066672330138</v>
      </c>
      <c r="DI62" s="123">
        <f t="shared" si="35"/>
        <v>-1.4239023787215247E-12</v>
      </c>
      <c r="DJ62" s="123">
        <f t="shared" si="35"/>
        <v>-1.4084251789528123E-12</v>
      </c>
    </row>
    <row r="63" spans="1:114" ht="14.4" x14ac:dyDescent="0.25">
      <c r="A63" s="109"/>
      <c r="B63" s="19"/>
      <c r="C63" s="20"/>
      <c r="D63" s="110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38"/>
      <c r="CE63" s="38"/>
      <c r="CF63" s="38"/>
      <c r="CG63" s="38"/>
      <c r="CH63" s="38"/>
      <c r="CI63" s="38"/>
      <c r="CJ63" s="38"/>
      <c r="CK63" s="38"/>
      <c r="CL63" s="38"/>
      <c r="CM63" s="38"/>
      <c r="CN63" s="38"/>
      <c r="CO63" s="38"/>
      <c r="CP63" s="38"/>
      <c r="CQ63" s="38"/>
      <c r="CR63" s="38"/>
      <c r="CS63" s="38"/>
      <c r="CT63" s="38"/>
      <c r="CU63" s="38"/>
      <c r="CV63" s="38"/>
      <c r="CW63" s="38"/>
      <c r="CX63" s="38"/>
      <c r="CY63" s="38"/>
      <c r="CZ63" s="38"/>
      <c r="DA63" s="38"/>
      <c r="DB63" s="38"/>
      <c r="DC63" s="38"/>
      <c r="DD63" s="38"/>
      <c r="DE63" s="38"/>
      <c r="DF63" s="38"/>
      <c r="DG63" s="38"/>
      <c r="DH63" s="38"/>
      <c r="DI63" s="38"/>
      <c r="DJ63" s="38"/>
    </row>
    <row r="64" spans="1:114" ht="14.4" x14ac:dyDescent="0.25">
      <c r="A64" s="19"/>
      <c r="B64" s="19"/>
      <c r="C64" s="20"/>
      <c r="D64" s="21"/>
      <c r="E64" s="376" t="str">
        <f xml:space="preserve"> Equity!E$89</f>
        <v>dividend declared and paid</v>
      </c>
      <c r="F64" s="376">
        <f xml:space="preserve"> Equity!F$89</f>
        <v>0</v>
      </c>
      <c r="G64" s="376" t="str">
        <f xml:space="preserve"> Equity!G$89</f>
        <v>$000s</v>
      </c>
      <c r="H64" s="376">
        <f xml:space="preserve"> Equity!H$89</f>
        <v>-278896.78198844334</v>
      </c>
      <c r="I64" s="376">
        <f xml:space="preserve"> Equity!I$89</f>
        <v>0</v>
      </c>
      <c r="J64" s="376">
        <f xml:space="preserve"> Equity!J$89</f>
        <v>0</v>
      </c>
      <c r="K64" s="376">
        <f xml:space="preserve"> Equity!K$89</f>
        <v>0</v>
      </c>
      <c r="L64" s="376">
        <f xml:space="preserve"> Equity!L$89</f>
        <v>-3065.4394813777772</v>
      </c>
      <c r="M64" s="376">
        <f xml:space="preserve"> Equity!M$89</f>
        <v>-2597.0605864007512</v>
      </c>
      <c r="N64" s="376">
        <f xml:space="preserve"> Equity!N$89</f>
        <v>-3704.5297106454891</v>
      </c>
      <c r="O64" s="376">
        <f xml:space="preserve"> Equity!O$89</f>
        <v>-3353.0207159928032</v>
      </c>
      <c r="P64" s="376">
        <f xml:space="preserve"> Equity!P$89</f>
        <v>-4203.8244860531504</v>
      </c>
      <c r="Q64" s="376">
        <f xml:space="preserve"> Equity!Q$89</f>
        <v>-3228.5751017075672</v>
      </c>
      <c r="R64" s="376">
        <f xml:space="preserve"> Equity!R$89</f>
        <v>-4087.2424776575817</v>
      </c>
      <c r="S64" s="376">
        <f xml:space="preserve"> Equity!S$89</f>
        <v>-4110.9166325637952</v>
      </c>
      <c r="T64" s="376">
        <f xml:space="preserve"> Equity!T$89</f>
        <v>-4380.2407380525083</v>
      </c>
      <c r="U64" s="376">
        <f xml:space="preserve"> Equity!U$89</f>
        <v>-4038.1368261799753</v>
      </c>
      <c r="V64" s="376">
        <f xml:space="preserve"> Equity!V$89</f>
        <v>-5044.3719257609182</v>
      </c>
      <c r="W64" s="376">
        <f xml:space="preserve"> Equity!W$89</f>
        <v>-4840.5185401843773</v>
      </c>
      <c r="X64" s="376">
        <f xml:space="preserve"> Equity!X$89</f>
        <v>-5897.3010208447668</v>
      </c>
      <c r="Y64" s="376">
        <f xml:space="preserve"> Equity!Y$89</f>
        <v>-5000.1636483141647</v>
      </c>
      <c r="Z64" s="376">
        <f xml:space="preserve"> Equity!Z$89</f>
        <v>-6043.5440873274147</v>
      </c>
      <c r="AA64" s="376">
        <f xml:space="preserve"> Equity!AA$89</f>
        <v>-5164.3509193563887</v>
      </c>
      <c r="AB64" s="376">
        <f xml:space="preserve"> Equity!AB$89</f>
        <v>-6253.8555167621116</v>
      </c>
      <c r="AC64" s="376">
        <f xml:space="preserve"> Equity!AC$89</f>
        <v>-5347.8876458938985</v>
      </c>
      <c r="AD64" s="376">
        <f xml:space="preserve"> Equity!AD$89</f>
        <v>-6997.0932947319889</v>
      </c>
      <c r="AE64" s="376">
        <f xml:space="preserve"> Equity!AE$89</f>
        <v>-6041.694524051336</v>
      </c>
      <c r="AF64" s="376">
        <f xml:space="preserve"> Equity!AF$89</f>
        <v>-7206.9170208704509</v>
      </c>
      <c r="AG64" s="376">
        <f xml:space="preserve"> Equity!AG$89</f>
        <v>-6243.0254245408987</v>
      </c>
      <c r="AH64" s="376">
        <f xml:space="preserve"> Equity!AH$89</f>
        <v>-7065.438732141989</v>
      </c>
      <c r="AI64" s="376">
        <f xml:space="preserve"> Equity!AI$89</f>
        <v>-6087.0203330757522</v>
      </c>
      <c r="AJ64" s="376">
        <f xml:space="preserve"> Equity!AJ$89</f>
        <v>-7318.155142753586</v>
      </c>
      <c r="AK64" s="376">
        <f xml:space="preserve"> Equity!AK$89</f>
        <v>-6319.9570089378631</v>
      </c>
      <c r="AL64" s="376">
        <f xml:space="preserve"> Equity!AL$89</f>
        <v>-7556.5462372238162</v>
      </c>
      <c r="AM64" s="376">
        <f xml:space="preserve"> Equity!AM$89</f>
        <v>-6526.511033638295</v>
      </c>
      <c r="AN64" s="376">
        <f xml:space="preserve"> Equity!AN$89</f>
        <v>-8208.5856550714816</v>
      </c>
      <c r="AO64" s="376">
        <f xml:space="preserve"> Equity!AO$89</f>
        <v>-7144.842166896573</v>
      </c>
      <c r="AP64" s="376">
        <f xml:space="preserve"> Equity!AP$89</f>
        <v>-8485.7600731633738</v>
      </c>
      <c r="AQ64" s="376">
        <f xml:space="preserve"> Equity!AQ$89</f>
        <v>-7390.1267526701213</v>
      </c>
      <c r="AR64" s="376">
        <f xml:space="preserve"> Equity!AR$89</f>
        <v>-8741.2704028019616</v>
      </c>
      <c r="AS64" s="376">
        <f xml:space="preserve"> Equity!AS$89</f>
        <v>-7633.1535707571875</v>
      </c>
      <c r="AT64" s="376">
        <f xml:space="preserve"> Equity!AT$89</f>
        <v>-9024.5349546473062</v>
      </c>
      <c r="AU64" s="376">
        <f xml:space="preserve"> Equity!AU$89</f>
        <v>-7884.9010851464891</v>
      </c>
      <c r="AV64" s="376">
        <f xml:space="preserve"> Equity!AV$89</f>
        <v>-9291.3674669268694</v>
      </c>
      <c r="AW64" s="376">
        <f xml:space="preserve"> Equity!AW$89</f>
        <v>-8137.0755553140261</v>
      </c>
      <c r="AX64" s="376">
        <f xml:space="preserve"> Equity!AX$89</f>
        <v>-10075.950696556127</v>
      </c>
      <c r="AY64" s="376">
        <f xml:space="preserve"> Equity!AY$89</f>
        <v>-8872.0324200012637</v>
      </c>
      <c r="AZ64" s="376">
        <f xml:space="preserve"> Equity!AZ$89</f>
        <v>-10372.383842411255</v>
      </c>
      <c r="BA64" s="376">
        <f xml:space="preserve"> Equity!BA$89</f>
        <v>-9144.0046679970528</v>
      </c>
      <c r="BB64" s="376">
        <f xml:space="preserve"> Equity!BB$89</f>
        <v>-10767.453865040892</v>
      </c>
      <c r="BC64" s="376">
        <f xml:space="preserve"> Equity!BC$89</f>
        <v>-9507.6697782371775</v>
      </c>
      <c r="BD64" s="376">
        <f xml:space="preserve"> Equity!BD$89</f>
        <v>-11069.299662465666</v>
      </c>
      <c r="BE64" s="376">
        <f xml:space="preserve"> Equity!BE$89</f>
        <v>-9789.8622751311923</v>
      </c>
      <c r="BF64" s="376">
        <f xml:space="preserve"> Equity!BF$89</f>
        <v>-11315.731434064304</v>
      </c>
      <c r="BG64" s="376">
        <f xml:space="preserve"> Equity!BG$89</f>
        <v>-10003.814856541303</v>
      </c>
      <c r="BH64" s="376">
        <f xml:space="preserve"> Equity!BH$89</f>
        <v>-11018.041979814687</v>
      </c>
      <c r="BI64" s="376">
        <f xml:space="preserve"> Equity!BI$89</f>
        <v>-10909.816417725182</v>
      </c>
      <c r="BJ64" s="376">
        <f xml:space="preserve"> Equity!BJ$89</f>
        <v>-11227.240276339564</v>
      </c>
      <c r="BK64" s="376">
        <f xml:space="preserve"> Equity!BK$89</f>
        <v>-11111.288279663251</v>
      </c>
      <c r="BL64" s="376">
        <f xml:space="preserve"> Equity!BL$89</f>
        <v>-11537.303395677736</v>
      </c>
      <c r="BM64" s="376">
        <f xml:space="preserve"> Equity!BM$89</f>
        <v>-11422.108884431316</v>
      </c>
      <c r="BN64" s="376">
        <f xml:space="preserve"> Equity!BN$89</f>
        <v>-11898.649513689146</v>
      </c>
      <c r="BO64" s="376">
        <f xml:space="preserve"> Equity!BO$89</f>
        <v>-11741.367837992915</v>
      </c>
      <c r="BP64" s="376">
        <f xml:space="preserve"> Equity!BP$89</f>
        <v>-11427.728547615463</v>
      </c>
      <c r="BQ64" s="376">
        <f xml:space="preserve"> Equity!BQ$89</f>
        <v>-11110.266234684497</v>
      </c>
      <c r="BR64" s="376">
        <f xml:space="preserve"> Equity!BR$89</f>
        <v>-12184.357982582922</v>
      </c>
      <c r="BS64" s="376">
        <f xml:space="preserve"> Equity!BS$89</f>
        <v>-11530.480815871315</v>
      </c>
      <c r="BT64" s="376">
        <f xml:space="preserve"> Equity!BT$89</f>
        <v>-14333.91771758514</v>
      </c>
      <c r="BU64" s="376">
        <f xml:space="preserve"> Equity!BU$89</f>
        <v>-13615.474743661054</v>
      </c>
      <c r="BV64" s="376">
        <f xml:space="preserve"> Equity!BV$89</f>
        <v>-14078.134865322247</v>
      </c>
      <c r="BW64" s="376">
        <f xml:space="preserve"> Equity!BW$89</f>
        <v>-9912.5617750119072</v>
      </c>
      <c r="BX64" s="376">
        <f xml:space="preserve"> Equity!BX$89</f>
        <v>-8903.3682852707334</v>
      </c>
      <c r="BY64" s="376">
        <f xml:space="preserve"> Equity!BY$89</f>
        <v>-10346.048484738805</v>
      </c>
      <c r="BZ64" s="376">
        <f xml:space="preserve"> Equity!BZ$89</f>
        <v>-9266.3540121163278</v>
      </c>
      <c r="CA64" s="376">
        <f xml:space="preserve"> Equity!CA$89</f>
        <v>-11321.296797884941</v>
      </c>
      <c r="CB64" s="376">
        <f xml:space="preserve"> Equity!CB$89</f>
        <v>-10469.60384871408</v>
      </c>
      <c r="CC64" s="376">
        <f xml:space="preserve"> Equity!CC$89</f>
        <v>-12076.799596589863</v>
      </c>
      <c r="CD64" s="376">
        <f xml:space="preserve"> Equity!CD$89</f>
        <v>-9985.6301391861125</v>
      </c>
      <c r="CE64" s="376">
        <f xml:space="preserve"> Equity!CE$89</f>
        <v>-11531.048942252221</v>
      </c>
      <c r="CF64" s="376">
        <f xml:space="preserve"> Equity!CF$89</f>
        <v>-11438.385885256364</v>
      </c>
      <c r="CG64" s="376">
        <f xml:space="preserve"> Equity!CG$89</f>
        <v>-11884.013717444668</v>
      </c>
      <c r="CH64" s="376">
        <f xml:space="preserve"> Equity!CH$89</f>
        <v>-11107.892225879292</v>
      </c>
      <c r="CI64" s="376">
        <f xml:space="preserve"> Equity!CI$89</f>
        <v>-12902.632549730699</v>
      </c>
      <c r="CJ64" s="376">
        <f xml:space="preserve"> Equity!CJ$89</f>
        <v>-12420.162056992762</v>
      </c>
      <c r="CK64" s="376">
        <f xml:space="preserve"> Equity!CK$89</f>
        <v>-14398.505633069959</v>
      </c>
      <c r="CL64" s="376">
        <f xml:space="preserve"> Equity!CL$89</f>
        <v>-12593.790595047303</v>
      </c>
      <c r="CM64" s="376">
        <f xml:space="preserve"> Equity!CM$89</f>
        <v>-14610.892855073891</v>
      </c>
      <c r="CN64" s="376">
        <f xml:space="preserve"> Equity!CN$89</f>
        <v>-12871.511259691972</v>
      </c>
      <c r="CO64" s="376">
        <f xml:space="preserve"> Equity!CO$89</f>
        <v>-14929.157275145095</v>
      </c>
      <c r="CP64" s="376">
        <f xml:space="preserve"> Equity!CP$89</f>
        <v>-13154.814109695997</v>
      </c>
      <c r="CQ64" s="376">
        <f xml:space="preserve"> Equity!CQ$89</f>
        <v>-16313.818015102774</v>
      </c>
      <c r="CR64" s="376">
        <f xml:space="preserve"> Equity!CR$89</f>
        <v>-14466.02844008845</v>
      </c>
      <c r="CS64" s="376">
        <f xml:space="preserve"> Equity!CS$89</f>
        <v>-16666.311230890547</v>
      </c>
      <c r="CT64" s="376">
        <f xml:space="preserve"> Equity!CT$89</f>
        <v>-14781.381085418438</v>
      </c>
      <c r="CU64" s="376">
        <f xml:space="preserve"> Equity!CU$89</f>
        <v>-17025.889560315663</v>
      </c>
      <c r="CV64" s="376">
        <f xml:space="preserve"> Equity!CV$89</f>
        <v>-15103.072318919552</v>
      </c>
      <c r="CW64" s="376">
        <f xml:space="preserve"> Equity!CW$89</f>
        <v>-17392.695414162219</v>
      </c>
      <c r="CX64" s="376">
        <f xml:space="preserve"> Equity!CX$89</f>
        <v>-15431.229546214057</v>
      </c>
      <c r="CY64" s="376">
        <f xml:space="preserve"> Equity!CY$89</f>
        <v>-17766.874065671091</v>
      </c>
      <c r="CZ64" s="376">
        <f xml:space="preserve"> Equity!CZ$89</f>
        <v>-15765.982733777171</v>
      </c>
      <c r="DA64" s="376">
        <f xml:space="preserve"> Equity!DA$89</f>
        <v>-18942.295627007541</v>
      </c>
      <c r="DB64" s="376">
        <f xml:space="preserve"> Equity!DB$89</f>
        <v>-16855.679655990432</v>
      </c>
      <c r="DC64" s="376">
        <f xml:space="preserve"> Equity!DC$89</f>
        <v>-19347.621242794587</v>
      </c>
      <c r="DD64" s="376">
        <f xml:space="preserve"> Equity!DD$89</f>
        <v>-17219.064290760067</v>
      </c>
      <c r="DE64" s="376">
        <f xml:space="preserve"> Equity!DE$89</f>
        <v>-19761.093903458979</v>
      </c>
      <c r="DF64" s="376">
        <f xml:space="preserve"> Equity!DF$89</f>
        <v>-17727.910851425397</v>
      </c>
      <c r="DG64" s="376">
        <f xml:space="preserve"> Equity!DG$89</f>
        <v>-19071.748250589873</v>
      </c>
      <c r="DH64" s="376">
        <f xml:space="preserve"> Equity!DH$89</f>
        <v>-822.00066672330138</v>
      </c>
      <c r="DI64" s="376">
        <f xml:space="preserve"> Equity!DI$89</f>
        <v>1.4239023787215247E-12</v>
      </c>
      <c r="DJ64" s="376">
        <f xml:space="preserve"> Equity!DJ$89</f>
        <v>1.4084251789528123E-12</v>
      </c>
    </row>
    <row r="65" spans="1:114" ht="14.4" x14ac:dyDescent="0.25">
      <c r="A65" s="111"/>
      <c r="B65" s="112"/>
      <c r="C65" s="113"/>
      <c r="D65" s="114"/>
      <c r="E65" s="115" t="s">
        <v>67</v>
      </c>
      <c r="F65" s="115"/>
      <c r="G65" s="115" t="s">
        <v>57</v>
      </c>
      <c r="H65" s="115">
        <f xml:space="preserve"> SUM(J65:DJ65)</f>
        <v>0</v>
      </c>
      <c r="I65" s="115"/>
      <c r="J65" s="115">
        <f xml:space="preserve"> J62 + J64</f>
        <v>0</v>
      </c>
      <c r="K65" s="115">
        <f xml:space="preserve"> K62 + K64</f>
        <v>0</v>
      </c>
      <c r="L65" s="115">
        <f t="shared" ref="L65:BB65" si="36" xml:space="preserve"> L62 + L64</f>
        <v>1385.7401622260895</v>
      </c>
      <c r="M65" s="115">
        <f t="shared" si="36"/>
        <v>951.34493034683328</v>
      </c>
      <c r="N65" s="115">
        <f t="shared" si="36"/>
        <v>1108.7385343509741</v>
      </c>
      <c r="O65" s="115">
        <f t="shared" si="36"/>
        <v>1288.2671696931584</v>
      </c>
      <c r="P65" s="115">
        <f t="shared" si="36"/>
        <v>1379.9476225107946</v>
      </c>
      <c r="Q65" s="115">
        <f t="shared" si="36"/>
        <v>1279.3276211775237</v>
      </c>
      <c r="R65" s="115">
        <f t="shared" si="36"/>
        <v>1335.5284176939003</v>
      </c>
      <c r="S65" s="115">
        <f t="shared" si="36"/>
        <v>1312.0811951201449</v>
      </c>
      <c r="T65" s="115">
        <f t="shared" si="36"/>
        <v>831.01794573156803</v>
      </c>
      <c r="U65" s="115">
        <f t="shared" si="36"/>
        <v>834.27596416700999</v>
      </c>
      <c r="V65" s="115">
        <f t="shared" si="36"/>
        <v>470.57138041054714</v>
      </c>
      <c r="W65" s="115">
        <f t="shared" si="36"/>
        <v>681.39421653495901</v>
      </c>
      <c r="X65" s="115">
        <f t="shared" si="36"/>
        <v>301.32783763215866</v>
      </c>
      <c r="Y65" s="115">
        <f t="shared" si="36"/>
        <v>-2294.1219918827992</v>
      </c>
      <c r="Z65" s="115">
        <f t="shared" si="36"/>
        <v>293.38539519486858</v>
      </c>
      <c r="AA65" s="115">
        <f t="shared" si="36"/>
        <v>714.84943136034963</v>
      </c>
      <c r="AB65" s="115">
        <f t="shared" si="36"/>
        <v>172.26617145836281</v>
      </c>
      <c r="AC65" s="115">
        <f t="shared" si="36"/>
        <v>-1392.7357416280038</v>
      </c>
      <c r="AD65" s="115">
        <f t="shared" si="36"/>
        <v>-32.198740570219343</v>
      </c>
      <c r="AE65" s="115">
        <f t="shared" si="36"/>
        <v>603.81775952433145</v>
      </c>
      <c r="AF65" s="115">
        <f t="shared" si="36"/>
        <v>34.330191489166282</v>
      </c>
      <c r="AG65" s="115">
        <f t="shared" si="36"/>
        <v>-488.28304423784448</v>
      </c>
      <c r="AH65" s="115">
        <f t="shared" si="36"/>
        <v>42.503789244082327</v>
      </c>
      <c r="AI65" s="115">
        <f t="shared" si="36"/>
        <v>528.27696225997806</v>
      </c>
      <c r="AJ65" s="115">
        <f t="shared" si="36"/>
        <v>-66.887252237900611</v>
      </c>
      <c r="AK65" s="115">
        <f t="shared" si="36"/>
        <v>-1066.27500326888</v>
      </c>
      <c r="AL65" s="115">
        <f t="shared" si="36"/>
        <v>-105.62581884682641</v>
      </c>
      <c r="AM65" s="115">
        <f t="shared" si="36"/>
        <v>416.61967294088663</v>
      </c>
      <c r="AN65" s="115">
        <f t="shared" si="36"/>
        <v>-319.7800646654805</v>
      </c>
      <c r="AO65" s="115">
        <f t="shared" si="36"/>
        <v>-157.48584907376699</v>
      </c>
      <c r="AP65" s="115">
        <f t="shared" si="36"/>
        <v>-272.3187706740373</v>
      </c>
      <c r="AQ65" s="115">
        <f t="shared" si="36"/>
        <v>302.68333435126624</v>
      </c>
      <c r="AR65" s="115">
        <f t="shared" si="36"/>
        <v>-338.18251268287895</v>
      </c>
      <c r="AS65" s="115">
        <f t="shared" si="36"/>
        <v>-265.91653152460094</v>
      </c>
      <c r="AT65" s="115">
        <f t="shared" si="36"/>
        <v>-398.36788787459227</v>
      </c>
      <c r="AU65" s="115">
        <f t="shared" si="36"/>
        <v>207.74724604686435</v>
      </c>
      <c r="AV65" s="115">
        <f t="shared" si="36"/>
        <v>-451.7629684589283</v>
      </c>
      <c r="AW65" s="115">
        <f t="shared" si="36"/>
        <v>-1849.2522056785701</v>
      </c>
      <c r="AX65" s="115">
        <f t="shared" si="36"/>
        <v>-605.93419594752049</v>
      </c>
      <c r="AY65" s="115">
        <f t="shared" si="36"/>
        <v>197.43981274084217</v>
      </c>
      <c r="AZ65" s="115">
        <f t="shared" si="36"/>
        <v>-496.47105742388885</v>
      </c>
      <c r="BA65" s="115">
        <f t="shared" si="36"/>
        <v>152.8373470798706</v>
      </c>
      <c r="BB65" s="115">
        <f t="shared" si="36"/>
        <v>-640.75548838666691</v>
      </c>
      <c r="BC65" s="115">
        <f t="shared" ref="BC65:DJ65" si="37" xml:space="preserve"> BC62 + BC64</f>
        <v>52.50935708648467</v>
      </c>
      <c r="BD65" s="115">
        <f t="shared" si="37"/>
        <v>-671.19677972835052</v>
      </c>
      <c r="BE65" s="115">
        <f t="shared" si="37"/>
        <v>9.7186560379304865</v>
      </c>
      <c r="BF65" s="115">
        <f t="shared" si="37"/>
        <v>-741.39831757254615</v>
      </c>
      <c r="BG65" s="115">
        <f t="shared" si="37"/>
        <v>-56.971803729546082</v>
      </c>
      <c r="BH65" s="115">
        <f t="shared" si="37"/>
        <v>-710.52928110666471</v>
      </c>
      <c r="BI65" s="115">
        <f t="shared" si="37"/>
        <v>-283.29213963927941</v>
      </c>
      <c r="BJ65" s="115">
        <f t="shared" si="37"/>
        <v>-646.77199207052399</v>
      </c>
      <c r="BK65" s="115">
        <f t="shared" si="37"/>
        <v>-325.28331499330852</v>
      </c>
      <c r="BL65" s="115">
        <f t="shared" si="37"/>
        <v>-704.63331960670257</v>
      </c>
      <c r="BM65" s="115">
        <f t="shared" si="37"/>
        <v>-355.08529269280734</v>
      </c>
      <c r="BN65" s="115">
        <f t="shared" si="37"/>
        <v>-779.72707881492897</v>
      </c>
      <c r="BO65" s="115">
        <f t="shared" si="37"/>
        <v>-371.30367939287316</v>
      </c>
      <c r="BP65" s="115">
        <f t="shared" si="37"/>
        <v>0</v>
      </c>
      <c r="BQ65" s="115">
        <f t="shared" si="37"/>
        <v>0</v>
      </c>
      <c r="BR65" s="115">
        <f t="shared" si="37"/>
        <v>0</v>
      </c>
      <c r="BS65" s="115">
        <f t="shared" si="37"/>
        <v>0</v>
      </c>
      <c r="BT65" s="115">
        <f t="shared" si="37"/>
        <v>0</v>
      </c>
      <c r="BU65" s="115">
        <f t="shared" si="37"/>
        <v>0</v>
      </c>
      <c r="BV65" s="115">
        <f t="shared" si="37"/>
        <v>823.94401123676107</v>
      </c>
      <c r="BW65" s="115">
        <f t="shared" si="37"/>
        <v>2884.2166876500451</v>
      </c>
      <c r="BX65" s="115">
        <f t="shared" si="37"/>
        <v>1590.0242190509671</v>
      </c>
      <c r="BY65" s="115">
        <f t="shared" si="37"/>
        <v>1128.9879391372033</v>
      </c>
      <c r="BZ65" s="115">
        <f t="shared" si="37"/>
        <v>1557.6870027689802</v>
      </c>
      <c r="CA65" s="115">
        <f t="shared" si="37"/>
        <v>855.06462274863406</v>
      </c>
      <c r="CB65" s="115">
        <f t="shared" si="37"/>
        <v>1549.0167875533134</v>
      </c>
      <c r="CC65" s="115">
        <f t="shared" si="37"/>
        <v>1001.595467497018</v>
      </c>
      <c r="CD65" s="115">
        <f t="shared" si="37"/>
        <v>1634.3807449518299</v>
      </c>
      <c r="CE65" s="115">
        <f t="shared" si="37"/>
        <v>993.71248606217705</v>
      </c>
      <c r="CF65" s="115">
        <f t="shared" si="37"/>
        <v>1361.9284947776305</v>
      </c>
      <c r="CG65" s="115">
        <f t="shared" si="37"/>
        <v>1333.7761261775358</v>
      </c>
      <c r="CH65" s="115">
        <f t="shared" si="37"/>
        <v>1494.036441240949</v>
      </c>
      <c r="CI65" s="115">
        <f t="shared" si="37"/>
        <v>899.56510127656657</v>
      </c>
      <c r="CJ65" s="115">
        <f t="shared" si="37"/>
        <v>1452.4870039096113</v>
      </c>
      <c r="CK65" s="115">
        <f t="shared" si="37"/>
        <v>849.61535213621391</v>
      </c>
      <c r="CL65" s="115">
        <f t="shared" si="37"/>
        <v>1748.7123606691366</v>
      </c>
      <c r="CM65" s="115">
        <f t="shared" si="37"/>
        <v>825.44538549394747</v>
      </c>
      <c r="CN65" s="115">
        <f t="shared" si="37"/>
        <v>1742.527566161405</v>
      </c>
      <c r="CO65" s="115">
        <f t="shared" si="37"/>
        <v>818.76535081664952</v>
      </c>
      <c r="CP65" s="115">
        <f t="shared" si="37"/>
        <v>1751.7548443504147</v>
      </c>
      <c r="CQ65" s="115">
        <f t="shared" si="37"/>
        <v>462.30316440373645</v>
      </c>
      <c r="CR65" s="115">
        <f t="shared" si="37"/>
        <v>1765.4926145873451</v>
      </c>
      <c r="CS65" s="115">
        <f t="shared" si="37"/>
        <v>771.19426150916479</v>
      </c>
      <c r="CT65" s="115">
        <f t="shared" si="37"/>
        <v>1765.6196515970842</v>
      </c>
      <c r="CU65" s="115">
        <f t="shared" si="37"/>
        <v>751.10336126599577</v>
      </c>
      <c r="CV65" s="115">
        <f t="shared" si="37"/>
        <v>1776.5385016066612</v>
      </c>
      <c r="CW65" s="115">
        <f t="shared" si="37"/>
        <v>742.41640212556376</v>
      </c>
      <c r="CX65" s="115">
        <f t="shared" si="37"/>
        <v>1777.959898801324</v>
      </c>
      <c r="CY65" s="115">
        <f t="shared" si="37"/>
        <v>722.30716537985427</v>
      </c>
      <c r="CZ65" s="115">
        <f t="shared" si="37"/>
        <v>1790.0687041906676</v>
      </c>
      <c r="DA65" s="115">
        <f t="shared" si="37"/>
        <v>467.90657374493094</v>
      </c>
      <c r="DB65" s="115">
        <f t="shared" si="37"/>
        <v>1801.3882513837088</v>
      </c>
      <c r="DC65" s="115">
        <f t="shared" si="37"/>
        <v>677.61964533297942</v>
      </c>
      <c r="DD65" s="115">
        <f t="shared" si="37"/>
        <v>1822.986262072609</v>
      </c>
      <c r="DE65" s="115">
        <f t="shared" si="37"/>
        <v>667.35880894115326</v>
      </c>
      <c r="DF65" s="115">
        <f t="shared" si="37"/>
        <v>1680.1376435987331</v>
      </c>
      <c r="DG65" s="115">
        <f t="shared" si="37"/>
        <v>-47739.644906208501</v>
      </c>
      <c r="DH65" s="115">
        <f t="shared" si="37"/>
        <v>0</v>
      </c>
      <c r="DI65" s="115">
        <f t="shared" si="37"/>
        <v>0</v>
      </c>
      <c r="DJ65" s="115">
        <f t="shared" si="37"/>
        <v>0</v>
      </c>
    </row>
    <row r="66" spans="1:114" ht="14.4" x14ac:dyDescent="0.25">
      <c r="A66" s="109"/>
      <c r="B66" s="19"/>
      <c r="C66" s="20"/>
      <c r="D66" s="110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38"/>
      <c r="CE66" s="38"/>
      <c r="CF66" s="38"/>
      <c r="CG66" s="38"/>
      <c r="CH66" s="38"/>
      <c r="CI66" s="38"/>
      <c r="CJ66" s="38"/>
      <c r="CK66" s="38"/>
      <c r="CL66" s="38"/>
      <c r="CM66" s="38"/>
      <c r="CN66" s="38"/>
      <c r="CO66" s="38"/>
      <c r="CP66" s="38"/>
      <c r="CQ66" s="38"/>
      <c r="CR66" s="38"/>
      <c r="CS66" s="38"/>
      <c r="CT66" s="38"/>
      <c r="CU66" s="38"/>
      <c r="CV66" s="38"/>
      <c r="CW66" s="38"/>
      <c r="CX66" s="38"/>
      <c r="CY66" s="38"/>
      <c r="CZ66" s="38"/>
      <c r="DA66" s="38"/>
      <c r="DB66" s="38"/>
      <c r="DC66" s="38"/>
      <c r="DD66" s="38"/>
      <c r="DE66" s="38"/>
      <c r="DF66" s="38"/>
      <c r="DG66" s="38"/>
      <c r="DH66" s="38"/>
      <c r="DI66" s="38"/>
      <c r="DJ66" s="38"/>
    </row>
    <row r="67" spans="1:114" ht="14.4" x14ac:dyDescent="0.25">
      <c r="A67" s="109"/>
      <c r="B67" s="19"/>
      <c r="C67" s="20"/>
      <c r="D67" s="110"/>
      <c r="E67" s="38"/>
      <c r="F67" s="38"/>
      <c r="G67" s="38"/>
      <c r="H67" s="38"/>
      <c r="I67" s="38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69"/>
      <c r="AK67" s="69"/>
      <c r="AL67" s="69"/>
      <c r="AM67" s="69"/>
      <c r="AN67" s="69"/>
      <c r="AO67" s="69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  <c r="BL67" s="69"/>
      <c r="BM67" s="69"/>
      <c r="BN67" s="69"/>
      <c r="BO67" s="69"/>
      <c r="BP67" s="69"/>
      <c r="BQ67" s="69"/>
      <c r="BR67" s="69"/>
      <c r="BS67" s="69"/>
      <c r="BT67" s="69"/>
      <c r="BU67" s="69"/>
      <c r="BV67" s="69"/>
      <c r="BW67" s="69"/>
      <c r="BX67" s="69"/>
      <c r="BY67" s="69"/>
      <c r="BZ67" s="69"/>
      <c r="CA67" s="69"/>
      <c r="CB67" s="69"/>
      <c r="CC67" s="69"/>
      <c r="CD67" s="69"/>
      <c r="CE67" s="69"/>
      <c r="CF67" s="69"/>
      <c r="CG67" s="69"/>
      <c r="CH67" s="69"/>
      <c r="CI67" s="69"/>
      <c r="CJ67" s="69"/>
      <c r="CK67" s="69"/>
      <c r="CL67" s="69"/>
      <c r="CM67" s="69"/>
      <c r="CN67" s="69"/>
      <c r="CO67" s="69"/>
      <c r="CP67" s="69"/>
      <c r="CQ67" s="69"/>
      <c r="CR67" s="69"/>
      <c r="CS67" s="69"/>
      <c r="CT67" s="69"/>
      <c r="CU67" s="69"/>
      <c r="CV67" s="69"/>
      <c r="CW67" s="69"/>
      <c r="CX67" s="69"/>
      <c r="CY67" s="69"/>
      <c r="CZ67" s="69"/>
      <c r="DA67" s="69"/>
      <c r="DB67" s="69"/>
      <c r="DC67" s="69"/>
      <c r="DD67" s="69"/>
      <c r="DE67" s="69"/>
      <c r="DF67" s="69"/>
      <c r="DG67" s="69"/>
      <c r="DH67" s="69"/>
      <c r="DI67" s="69"/>
      <c r="DJ67" s="69"/>
    </row>
    <row r="68" spans="1:114" ht="14.4" x14ac:dyDescent="0.25">
      <c r="A68" s="109" t="s">
        <v>68</v>
      </c>
      <c r="B68" s="19"/>
      <c r="C68" s="20"/>
      <c r="D68" s="110"/>
      <c r="E68" s="38"/>
      <c r="F68" s="38"/>
      <c r="G68" s="38"/>
      <c r="H68" s="38"/>
      <c r="I68" s="38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69"/>
      <c r="AJ68" s="69"/>
      <c r="AK68" s="69"/>
      <c r="AL68" s="69"/>
      <c r="AM68" s="69"/>
      <c r="AN68" s="69"/>
      <c r="AO68" s="69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  <c r="BE68" s="69"/>
      <c r="BF68" s="69"/>
      <c r="BG68" s="69"/>
      <c r="BH68" s="69"/>
      <c r="BI68" s="69"/>
      <c r="BJ68" s="69"/>
      <c r="BK68" s="69"/>
      <c r="BL68" s="69"/>
      <c r="BM68" s="69"/>
      <c r="BN68" s="69"/>
      <c r="BO68" s="69"/>
      <c r="BP68" s="69"/>
      <c r="BQ68" s="69"/>
      <c r="BR68" s="69"/>
      <c r="BS68" s="69"/>
      <c r="BT68" s="69"/>
      <c r="BU68" s="69"/>
      <c r="BV68" s="69"/>
      <c r="BW68" s="69"/>
      <c r="BX68" s="69"/>
      <c r="BY68" s="69"/>
      <c r="BZ68" s="69"/>
      <c r="CA68" s="69"/>
      <c r="CB68" s="69"/>
      <c r="CC68" s="69"/>
      <c r="CD68" s="69"/>
      <c r="CE68" s="69"/>
      <c r="CF68" s="69"/>
      <c r="CG68" s="69"/>
      <c r="CH68" s="69"/>
      <c r="CI68" s="69"/>
      <c r="CJ68" s="69"/>
      <c r="CK68" s="69"/>
      <c r="CL68" s="69"/>
      <c r="CM68" s="69"/>
      <c r="CN68" s="69"/>
      <c r="CO68" s="69"/>
      <c r="CP68" s="69"/>
      <c r="CQ68" s="69"/>
      <c r="CR68" s="69"/>
      <c r="CS68" s="69"/>
      <c r="CT68" s="69"/>
      <c r="CU68" s="69"/>
      <c r="CV68" s="69"/>
      <c r="CW68" s="69"/>
      <c r="CX68" s="69"/>
      <c r="CY68" s="69"/>
      <c r="CZ68" s="69"/>
      <c r="DA68" s="69"/>
      <c r="DB68" s="69"/>
      <c r="DC68" s="69"/>
      <c r="DD68" s="69"/>
      <c r="DE68" s="69"/>
      <c r="DF68" s="69"/>
      <c r="DG68" s="69"/>
      <c r="DH68" s="69"/>
      <c r="DI68" s="69"/>
      <c r="DJ68" s="69"/>
    </row>
    <row r="69" spans="1:114" ht="14.4" x14ac:dyDescent="0.25">
      <c r="A69" s="109"/>
      <c r="B69" s="19"/>
      <c r="C69" s="20"/>
      <c r="D69" s="110"/>
      <c r="E69" s="38"/>
      <c r="F69" s="38"/>
      <c r="G69" s="38"/>
      <c r="H69" s="38"/>
      <c r="I69" s="38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69"/>
      <c r="AJ69" s="69"/>
      <c r="AK69" s="69"/>
      <c r="AL69" s="69"/>
      <c r="AM69" s="69"/>
      <c r="AN69" s="69"/>
      <c r="AO69" s="69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  <c r="BE69" s="69"/>
      <c r="BF69" s="69"/>
      <c r="BG69" s="69"/>
      <c r="BH69" s="69"/>
      <c r="BI69" s="69"/>
      <c r="BJ69" s="69"/>
      <c r="BK69" s="69"/>
      <c r="BL69" s="69"/>
      <c r="BM69" s="69"/>
      <c r="BN69" s="69"/>
      <c r="BO69" s="69"/>
      <c r="BP69" s="69"/>
      <c r="BQ69" s="69"/>
      <c r="BR69" s="69"/>
      <c r="BS69" s="69"/>
      <c r="BT69" s="69"/>
      <c r="BU69" s="69"/>
      <c r="BV69" s="69"/>
      <c r="BW69" s="69"/>
      <c r="BX69" s="69"/>
      <c r="BY69" s="69"/>
      <c r="BZ69" s="69"/>
      <c r="CA69" s="69"/>
      <c r="CB69" s="69"/>
      <c r="CC69" s="69"/>
      <c r="CD69" s="69"/>
      <c r="CE69" s="69"/>
      <c r="CF69" s="69"/>
      <c r="CG69" s="69"/>
      <c r="CH69" s="69"/>
      <c r="CI69" s="69"/>
      <c r="CJ69" s="69"/>
      <c r="CK69" s="69"/>
      <c r="CL69" s="69"/>
      <c r="CM69" s="69"/>
      <c r="CN69" s="69"/>
      <c r="CO69" s="69"/>
      <c r="CP69" s="69"/>
      <c r="CQ69" s="69"/>
      <c r="CR69" s="69"/>
      <c r="CS69" s="69"/>
      <c r="CT69" s="69"/>
      <c r="CU69" s="69"/>
      <c r="CV69" s="69"/>
      <c r="CW69" s="69"/>
      <c r="CX69" s="69"/>
      <c r="CY69" s="69"/>
      <c r="CZ69" s="69"/>
      <c r="DA69" s="69"/>
      <c r="DB69" s="69"/>
      <c r="DC69" s="69"/>
      <c r="DD69" s="69"/>
      <c r="DE69" s="69"/>
      <c r="DF69" s="69"/>
      <c r="DG69" s="69"/>
      <c r="DH69" s="69"/>
      <c r="DI69" s="69"/>
      <c r="DJ69" s="69"/>
    </row>
    <row r="70" spans="1:114" s="322" customFormat="1" ht="14.4" x14ac:dyDescent="0.25">
      <c r="A70" s="462"/>
      <c r="B70" s="463"/>
      <c r="C70" s="464"/>
      <c r="D70" s="429"/>
      <c r="E70" s="429" t="s">
        <v>69</v>
      </c>
      <c r="F70" s="465">
        <f xml:space="preserve"> IF(SUM(J70:BB70) &lt;&gt; 0, 1, 0)</f>
        <v>0</v>
      </c>
      <c r="G70" s="429" t="s">
        <v>54</v>
      </c>
      <c r="H70" s="429"/>
      <c r="I70" s="429"/>
      <c r="J70" s="465">
        <f t="shared" ref="J70:AO70" si="38" xml:space="preserve"> IF(ABS(J30 - J38) &gt; CHK_TOL, 1, 0)</f>
        <v>0</v>
      </c>
      <c r="K70" s="465">
        <f t="shared" si="38"/>
        <v>0</v>
      </c>
      <c r="L70" s="465">
        <f t="shared" si="38"/>
        <v>0</v>
      </c>
      <c r="M70" s="465">
        <f t="shared" si="38"/>
        <v>0</v>
      </c>
      <c r="N70" s="465">
        <f t="shared" si="38"/>
        <v>0</v>
      </c>
      <c r="O70" s="465">
        <f t="shared" si="38"/>
        <v>0</v>
      </c>
      <c r="P70" s="465">
        <f t="shared" si="38"/>
        <v>0</v>
      </c>
      <c r="Q70" s="465">
        <f t="shared" si="38"/>
        <v>0</v>
      </c>
      <c r="R70" s="465">
        <f t="shared" si="38"/>
        <v>0</v>
      </c>
      <c r="S70" s="465">
        <f t="shared" si="38"/>
        <v>0</v>
      </c>
      <c r="T70" s="465">
        <f t="shared" si="38"/>
        <v>0</v>
      </c>
      <c r="U70" s="465">
        <f t="shared" si="38"/>
        <v>0</v>
      </c>
      <c r="V70" s="465">
        <f t="shared" si="38"/>
        <v>0</v>
      </c>
      <c r="W70" s="465">
        <f t="shared" si="38"/>
        <v>0</v>
      </c>
      <c r="X70" s="465">
        <f t="shared" si="38"/>
        <v>0</v>
      </c>
      <c r="Y70" s="465">
        <f t="shared" si="38"/>
        <v>0</v>
      </c>
      <c r="Z70" s="465">
        <f t="shared" si="38"/>
        <v>0</v>
      </c>
      <c r="AA70" s="465">
        <f t="shared" si="38"/>
        <v>0</v>
      </c>
      <c r="AB70" s="465">
        <f t="shared" si="38"/>
        <v>0</v>
      </c>
      <c r="AC70" s="465">
        <f t="shared" si="38"/>
        <v>0</v>
      </c>
      <c r="AD70" s="465">
        <f t="shared" si="38"/>
        <v>0</v>
      </c>
      <c r="AE70" s="465">
        <f t="shared" si="38"/>
        <v>0</v>
      </c>
      <c r="AF70" s="465">
        <f t="shared" si="38"/>
        <v>0</v>
      </c>
      <c r="AG70" s="465">
        <f t="shared" si="38"/>
        <v>0</v>
      </c>
      <c r="AH70" s="465">
        <f t="shared" si="38"/>
        <v>0</v>
      </c>
      <c r="AI70" s="465">
        <f t="shared" si="38"/>
        <v>0</v>
      </c>
      <c r="AJ70" s="465">
        <f t="shared" si="38"/>
        <v>0</v>
      </c>
      <c r="AK70" s="465">
        <f t="shared" si="38"/>
        <v>0</v>
      </c>
      <c r="AL70" s="465">
        <f t="shared" si="38"/>
        <v>0</v>
      </c>
      <c r="AM70" s="465">
        <f t="shared" si="38"/>
        <v>0</v>
      </c>
      <c r="AN70" s="465">
        <f t="shared" si="38"/>
        <v>0</v>
      </c>
      <c r="AO70" s="465">
        <f t="shared" si="38"/>
        <v>0</v>
      </c>
      <c r="AP70" s="465">
        <f t="shared" ref="AP70:BB70" si="39" xml:space="preserve"> IF(ABS(AP30 - AP38) &gt; CHK_TOL, 1, 0)</f>
        <v>0</v>
      </c>
      <c r="AQ70" s="465">
        <f t="shared" si="39"/>
        <v>0</v>
      </c>
      <c r="AR70" s="465">
        <f t="shared" si="39"/>
        <v>0</v>
      </c>
      <c r="AS70" s="465">
        <f t="shared" si="39"/>
        <v>0</v>
      </c>
      <c r="AT70" s="465">
        <f t="shared" si="39"/>
        <v>0</v>
      </c>
      <c r="AU70" s="465">
        <f t="shared" si="39"/>
        <v>0</v>
      </c>
      <c r="AV70" s="465">
        <f t="shared" si="39"/>
        <v>0</v>
      </c>
      <c r="AW70" s="465">
        <f t="shared" si="39"/>
        <v>0</v>
      </c>
      <c r="AX70" s="465">
        <f t="shared" si="39"/>
        <v>0</v>
      </c>
      <c r="AY70" s="465">
        <f t="shared" si="39"/>
        <v>0</v>
      </c>
      <c r="AZ70" s="465">
        <f t="shared" si="39"/>
        <v>0</v>
      </c>
      <c r="BA70" s="465">
        <f t="shared" si="39"/>
        <v>0</v>
      </c>
      <c r="BB70" s="465">
        <f t="shared" si="39"/>
        <v>0</v>
      </c>
      <c r="BC70" s="465">
        <f t="shared" ref="BC70:DJ70" si="40" xml:space="preserve"> IF(ABS(BC30 - BC38) &gt; CHK_TOL, 1, 0)</f>
        <v>0</v>
      </c>
      <c r="BD70" s="465">
        <f t="shared" si="40"/>
        <v>0</v>
      </c>
      <c r="BE70" s="465">
        <f t="shared" si="40"/>
        <v>0</v>
      </c>
      <c r="BF70" s="465">
        <f t="shared" si="40"/>
        <v>0</v>
      </c>
      <c r="BG70" s="465">
        <f t="shared" si="40"/>
        <v>0</v>
      </c>
      <c r="BH70" s="465">
        <f t="shared" si="40"/>
        <v>0</v>
      </c>
      <c r="BI70" s="465">
        <f t="shared" si="40"/>
        <v>0</v>
      </c>
      <c r="BJ70" s="465">
        <f t="shared" si="40"/>
        <v>0</v>
      </c>
      <c r="BK70" s="465">
        <f t="shared" si="40"/>
        <v>0</v>
      </c>
      <c r="BL70" s="465">
        <f t="shared" si="40"/>
        <v>0</v>
      </c>
      <c r="BM70" s="465">
        <f t="shared" si="40"/>
        <v>0</v>
      </c>
      <c r="BN70" s="465">
        <f t="shared" si="40"/>
        <v>0</v>
      </c>
      <c r="BO70" s="465">
        <f t="shared" si="40"/>
        <v>0</v>
      </c>
      <c r="BP70" s="465">
        <f t="shared" si="40"/>
        <v>0</v>
      </c>
      <c r="BQ70" s="465">
        <f t="shared" si="40"/>
        <v>0</v>
      </c>
      <c r="BR70" s="465">
        <f t="shared" si="40"/>
        <v>0</v>
      </c>
      <c r="BS70" s="465">
        <f t="shared" si="40"/>
        <v>0</v>
      </c>
      <c r="BT70" s="465">
        <f t="shared" si="40"/>
        <v>0</v>
      </c>
      <c r="BU70" s="465">
        <f t="shared" si="40"/>
        <v>0</v>
      </c>
      <c r="BV70" s="465">
        <f t="shared" si="40"/>
        <v>0</v>
      </c>
      <c r="BW70" s="465">
        <f t="shared" si="40"/>
        <v>0</v>
      </c>
      <c r="BX70" s="465">
        <f t="shared" si="40"/>
        <v>0</v>
      </c>
      <c r="BY70" s="465">
        <f t="shared" si="40"/>
        <v>0</v>
      </c>
      <c r="BZ70" s="465">
        <f t="shared" si="40"/>
        <v>0</v>
      </c>
      <c r="CA70" s="465">
        <f t="shared" si="40"/>
        <v>0</v>
      </c>
      <c r="CB70" s="465">
        <f t="shared" si="40"/>
        <v>0</v>
      </c>
      <c r="CC70" s="465">
        <f t="shared" si="40"/>
        <v>0</v>
      </c>
      <c r="CD70" s="465">
        <f t="shared" si="40"/>
        <v>0</v>
      </c>
      <c r="CE70" s="465">
        <f t="shared" si="40"/>
        <v>0</v>
      </c>
      <c r="CF70" s="465">
        <f t="shared" si="40"/>
        <v>0</v>
      </c>
      <c r="CG70" s="465">
        <f t="shared" si="40"/>
        <v>0</v>
      </c>
      <c r="CH70" s="465">
        <f t="shared" si="40"/>
        <v>0</v>
      </c>
      <c r="CI70" s="465">
        <f t="shared" si="40"/>
        <v>0</v>
      </c>
      <c r="CJ70" s="465">
        <f t="shared" si="40"/>
        <v>0</v>
      </c>
      <c r="CK70" s="465">
        <f t="shared" si="40"/>
        <v>0</v>
      </c>
      <c r="CL70" s="465">
        <f t="shared" si="40"/>
        <v>0</v>
      </c>
      <c r="CM70" s="465">
        <f t="shared" si="40"/>
        <v>0</v>
      </c>
      <c r="CN70" s="465">
        <f t="shared" si="40"/>
        <v>0</v>
      </c>
      <c r="CO70" s="465">
        <f t="shared" si="40"/>
        <v>0</v>
      </c>
      <c r="CP70" s="465">
        <f t="shared" si="40"/>
        <v>0</v>
      </c>
      <c r="CQ70" s="465">
        <f t="shared" si="40"/>
        <v>0</v>
      </c>
      <c r="CR70" s="465">
        <f t="shared" si="40"/>
        <v>0</v>
      </c>
      <c r="CS70" s="465">
        <f t="shared" si="40"/>
        <v>0</v>
      </c>
      <c r="CT70" s="465">
        <f t="shared" si="40"/>
        <v>0</v>
      </c>
      <c r="CU70" s="465">
        <f t="shared" si="40"/>
        <v>0</v>
      </c>
      <c r="CV70" s="465">
        <f t="shared" si="40"/>
        <v>0</v>
      </c>
      <c r="CW70" s="465">
        <f t="shared" si="40"/>
        <v>0</v>
      </c>
      <c r="CX70" s="465">
        <f t="shared" si="40"/>
        <v>0</v>
      </c>
      <c r="CY70" s="465">
        <f t="shared" si="40"/>
        <v>0</v>
      </c>
      <c r="CZ70" s="465">
        <f t="shared" si="40"/>
        <v>0</v>
      </c>
      <c r="DA70" s="465">
        <f t="shared" si="40"/>
        <v>0</v>
      </c>
      <c r="DB70" s="465">
        <f t="shared" si="40"/>
        <v>0</v>
      </c>
      <c r="DC70" s="465">
        <f t="shared" si="40"/>
        <v>0</v>
      </c>
      <c r="DD70" s="465">
        <f t="shared" si="40"/>
        <v>0</v>
      </c>
      <c r="DE70" s="465">
        <f t="shared" si="40"/>
        <v>0</v>
      </c>
      <c r="DF70" s="465">
        <f t="shared" si="40"/>
        <v>0</v>
      </c>
      <c r="DG70" s="465">
        <f t="shared" si="40"/>
        <v>0</v>
      </c>
      <c r="DH70" s="465">
        <f t="shared" si="40"/>
        <v>0</v>
      </c>
      <c r="DI70" s="465">
        <f t="shared" si="40"/>
        <v>0</v>
      </c>
      <c r="DJ70" s="465">
        <f t="shared" si="40"/>
        <v>0</v>
      </c>
    </row>
    <row r="71" spans="1:114" ht="14.4" x14ac:dyDescent="0.25">
      <c r="A71" s="109"/>
      <c r="B71" s="19"/>
      <c r="C71" s="20"/>
      <c r="D71" s="38"/>
      <c r="E71" s="22" t="s">
        <v>70</v>
      </c>
      <c r="F71" s="38"/>
      <c r="G71" s="115" t="s">
        <v>57</v>
      </c>
      <c r="H71" s="38">
        <f xml:space="preserve"> SUM(J71:BB71)</f>
        <v>5.0931703299283981E-9</v>
      </c>
      <c r="I71" s="38"/>
      <c r="J71" s="38">
        <f t="shared" ref="J71:AO71" si="41" xml:space="preserve"> ABS(J30 - J38)</f>
        <v>0</v>
      </c>
      <c r="K71" s="38">
        <f t="shared" si="41"/>
        <v>0</v>
      </c>
      <c r="L71" s="38">
        <f t="shared" si="41"/>
        <v>2.9103830456733704E-11</v>
      </c>
      <c r="M71" s="38">
        <f t="shared" si="41"/>
        <v>0</v>
      </c>
      <c r="N71" s="38">
        <f t="shared" si="41"/>
        <v>0</v>
      </c>
      <c r="O71" s="38">
        <f t="shared" si="41"/>
        <v>0</v>
      </c>
      <c r="P71" s="38">
        <f t="shared" si="41"/>
        <v>0</v>
      </c>
      <c r="Q71" s="38">
        <f t="shared" si="41"/>
        <v>0</v>
      </c>
      <c r="R71" s="38">
        <f t="shared" si="41"/>
        <v>2.9103830456733704E-11</v>
      </c>
      <c r="S71" s="38">
        <f t="shared" si="41"/>
        <v>5.8207660913467407E-11</v>
      </c>
      <c r="T71" s="38">
        <f t="shared" si="41"/>
        <v>0</v>
      </c>
      <c r="U71" s="38">
        <f t="shared" si="41"/>
        <v>5.8207660913467407E-11</v>
      </c>
      <c r="V71" s="38">
        <f t="shared" si="41"/>
        <v>5.8207660913467407E-11</v>
      </c>
      <c r="W71" s="38">
        <f t="shared" si="41"/>
        <v>5.8207660913467407E-11</v>
      </c>
      <c r="X71" s="38">
        <f t="shared" si="41"/>
        <v>8.7311491370201111E-11</v>
      </c>
      <c r="Y71" s="38">
        <f t="shared" si="41"/>
        <v>5.8207660913467407E-11</v>
      </c>
      <c r="Z71" s="38">
        <f t="shared" si="41"/>
        <v>1.1641532182693481E-10</v>
      </c>
      <c r="AA71" s="38">
        <f t="shared" si="41"/>
        <v>1.1641532182693481E-10</v>
      </c>
      <c r="AB71" s="38">
        <f t="shared" si="41"/>
        <v>1.1641532182693481E-10</v>
      </c>
      <c r="AC71" s="38">
        <f t="shared" si="41"/>
        <v>1.4551915228366852E-10</v>
      </c>
      <c r="AD71" s="38">
        <f t="shared" si="41"/>
        <v>1.4551915228366852E-10</v>
      </c>
      <c r="AE71" s="38">
        <f t="shared" si="41"/>
        <v>1.7462298274040222E-10</v>
      </c>
      <c r="AF71" s="38">
        <f t="shared" si="41"/>
        <v>1.7462298274040222E-10</v>
      </c>
      <c r="AG71" s="38">
        <f t="shared" si="41"/>
        <v>1.7462298274040222E-10</v>
      </c>
      <c r="AH71" s="38">
        <f t="shared" si="41"/>
        <v>2.0372681319713593E-10</v>
      </c>
      <c r="AI71" s="38">
        <f t="shared" si="41"/>
        <v>2.0372681319713593E-10</v>
      </c>
      <c r="AJ71" s="38">
        <f t="shared" si="41"/>
        <v>2.0372681319713593E-10</v>
      </c>
      <c r="AK71" s="38">
        <f t="shared" si="41"/>
        <v>2.0372681319713593E-10</v>
      </c>
      <c r="AL71" s="38">
        <f t="shared" si="41"/>
        <v>2.0372681319713593E-10</v>
      </c>
      <c r="AM71" s="38">
        <f t="shared" si="41"/>
        <v>1.7462298274040222E-10</v>
      </c>
      <c r="AN71" s="38">
        <f t="shared" si="41"/>
        <v>2.0372681319713593E-10</v>
      </c>
      <c r="AO71" s="38">
        <f t="shared" si="41"/>
        <v>1.7462298274040222E-10</v>
      </c>
      <c r="AP71" s="38">
        <f t="shared" ref="AP71:BB71" si="42" xml:space="preserve"> ABS(AP30 - AP38)</f>
        <v>2.0372681319713593E-10</v>
      </c>
      <c r="AQ71" s="38">
        <f t="shared" si="42"/>
        <v>1.7462298274040222E-10</v>
      </c>
      <c r="AR71" s="38">
        <f t="shared" si="42"/>
        <v>1.7462298274040222E-10</v>
      </c>
      <c r="AS71" s="38">
        <f t="shared" si="42"/>
        <v>1.7462298274040222E-10</v>
      </c>
      <c r="AT71" s="38">
        <f t="shared" si="42"/>
        <v>1.7462298274040222E-10</v>
      </c>
      <c r="AU71" s="38">
        <f t="shared" si="42"/>
        <v>1.4551915228366852E-10</v>
      </c>
      <c r="AV71" s="38">
        <f t="shared" si="42"/>
        <v>1.4551915228366852E-10</v>
      </c>
      <c r="AW71" s="38">
        <f t="shared" si="42"/>
        <v>1.6007106751203537E-10</v>
      </c>
      <c r="AX71" s="38">
        <f t="shared" si="42"/>
        <v>1.4551915228366852E-10</v>
      </c>
      <c r="AY71" s="38">
        <f t="shared" si="42"/>
        <v>1.4551915228366852E-10</v>
      </c>
      <c r="AZ71"/>
      <c r="BA71" s="38">
        <f t="shared" si="42"/>
        <v>1.4551915228366852E-10</v>
      </c>
      <c r="BB71" s="38">
        <f t="shared" si="42"/>
        <v>1.3096723705530167E-10</v>
      </c>
      <c r="BC71" s="38">
        <f t="shared" ref="BC71:DJ71" si="43" xml:space="preserve"> ABS(BC30 - BC38)</f>
        <v>1.3096723705530167E-10</v>
      </c>
      <c r="BD71" s="38">
        <f t="shared" si="43"/>
        <v>1.1641532182693481E-10</v>
      </c>
      <c r="BE71" s="38">
        <f t="shared" si="43"/>
        <v>1.3096723705530167E-10</v>
      </c>
      <c r="BF71" s="38">
        <f t="shared" si="43"/>
        <v>1.1641532182693481E-10</v>
      </c>
      <c r="BG71" s="38">
        <f t="shared" si="43"/>
        <v>1.1641532182693481E-10</v>
      </c>
      <c r="BH71" s="38">
        <f t="shared" si="43"/>
        <v>1.4551915228366852E-10</v>
      </c>
      <c r="BI71" s="38">
        <f t="shared" si="43"/>
        <v>1.4551915228366852E-10</v>
      </c>
      <c r="BJ71" s="38">
        <f t="shared" si="43"/>
        <v>1.4551915228366852E-10</v>
      </c>
      <c r="BK71" s="38">
        <f t="shared" si="43"/>
        <v>1.4551915228366852E-10</v>
      </c>
      <c r="BL71" s="38">
        <f t="shared" si="43"/>
        <v>1.3096723705530167E-10</v>
      </c>
      <c r="BM71" s="38">
        <f t="shared" si="43"/>
        <v>1.1641532182693481E-10</v>
      </c>
      <c r="BN71" s="38">
        <f t="shared" si="43"/>
        <v>1.4551915228366852E-10</v>
      </c>
      <c r="BO71" s="38">
        <f t="shared" si="43"/>
        <v>1.6007106751203537E-10</v>
      </c>
      <c r="BP71" s="38">
        <f t="shared" si="43"/>
        <v>1.6007106751203537E-10</v>
      </c>
      <c r="BQ71" s="38">
        <f t="shared" si="43"/>
        <v>1.7462298274040222E-10</v>
      </c>
      <c r="BR71" s="38">
        <f t="shared" si="43"/>
        <v>1.7462298274040222E-10</v>
      </c>
      <c r="BS71" s="38">
        <f t="shared" si="43"/>
        <v>1.8917489796876907E-10</v>
      </c>
      <c r="BT71" s="38">
        <f t="shared" si="43"/>
        <v>2.0372681319713593E-10</v>
      </c>
      <c r="BU71" s="38">
        <f t="shared" si="43"/>
        <v>2.1827872842550278E-10</v>
      </c>
      <c r="BV71" s="38">
        <f t="shared" si="43"/>
        <v>2.1827872842550278E-10</v>
      </c>
      <c r="BW71" s="38">
        <f t="shared" si="43"/>
        <v>2.1827872842550278E-10</v>
      </c>
      <c r="BX71" s="38">
        <f t="shared" si="43"/>
        <v>2.0372681319713593E-10</v>
      </c>
      <c r="BY71" s="38">
        <f t="shared" si="43"/>
        <v>2.0372681319713593E-10</v>
      </c>
      <c r="BZ71" s="38">
        <f t="shared" si="43"/>
        <v>2.1827872842550278E-10</v>
      </c>
      <c r="CA71" s="38">
        <f t="shared" si="43"/>
        <v>2.1827872842550278E-10</v>
      </c>
      <c r="CB71" s="38">
        <f t="shared" si="43"/>
        <v>2.0372681319713593E-10</v>
      </c>
      <c r="CC71" s="38">
        <f t="shared" si="43"/>
        <v>2.0372681319713593E-10</v>
      </c>
      <c r="CD71" s="38">
        <f t="shared" si="43"/>
        <v>2.0372681319713593E-10</v>
      </c>
      <c r="CE71" s="38">
        <f t="shared" si="43"/>
        <v>2.0372681319713593E-10</v>
      </c>
      <c r="CF71" s="38">
        <f t="shared" si="43"/>
        <v>2.0372681319713593E-10</v>
      </c>
      <c r="CG71" s="38">
        <f t="shared" si="43"/>
        <v>2.0372681319713593E-10</v>
      </c>
      <c r="CH71" s="38">
        <f t="shared" si="43"/>
        <v>2.1827872842550278E-10</v>
      </c>
      <c r="CI71" s="38">
        <f t="shared" si="43"/>
        <v>2.1827872842550278E-10</v>
      </c>
      <c r="CJ71" s="38">
        <f t="shared" si="43"/>
        <v>2.0372681319713593E-10</v>
      </c>
      <c r="CK71" s="38">
        <f t="shared" si="43"/>
        <v>2.0372681319713593E-10</v>
      </c>
      <c r="CL71" s="38">
        <f t="shared" si="43"/>
        <v>2.1827872842550278E-10</v>
      </c>
      <c r="CM71" s="38">
        <f t="shared" si="43"/>
        <v>2.0372681319713593E-10</v>
      </c>
      <c r="CN71" s="38">
        <f t="shared" si="43"/>
        <v>2.1827872842550278E-10</v>
      </c>
      <c r="CO71" s="38">
        <f t="shared" si="43"/>
        <v>2.1827872842550278E-10</v>
      </c>
      <c r="CP71" s="38">
        <f t="shared" si="43"/>
        <v>2.3283064365386963E-10</v>
      </c>
      <c r="CQ71" s="38">
        <f t="shared" si="43"/>
        <v>2.1827872842550278E-10</v>
      </c>
      <c r="CR71" s="38">
        <f t="shared" si="43"/>
        <v>2.0372681319713593E-10</v>
      </c>
      <c r="CS71" s="38">
        <f t="shared" si="43"/>
        <v>2.0372681319713593E-10</v>
      </c>
      <c r="CT71" s="38">
        <f t="shared" si="43"/>
        <v>2.0372681319713593E-10</v>
      </c>
      <c r="CU71" s="38">
        <f t="shared" si="43"/>
        <v>2.0372681319713593E-10</v>
      </c>
      <c r="CV71" s="38">
        <f t="shared" si="43"/>
        <v>2.0372681319713593E-10</v>
      </c>
      <c r="CW71" s="38">
        <f t="shared" si="43"/>
        <v>2.0372681319713593E-10</v>
      </c>
      <c r="CX71" s="38">
        <f t="shared" si="43"/>
        <v>2.0372681319713593E-10</v>
      </c>
      <c r="CY71" s="38">
        <f t="shared" si="43"/>
        <v>2.0372681319713593E-10</v>
      </c>
      <c r="CZ71" s="38">
        <f t="shared" si="43"/>
        <v>2.0372681319713593E-10</v>
      </c>
      <c r="DA71" s="38">
        <f t="shared" si="43"/>
        <v>1.8917489796876907E-10</v>
      </c>
      <c r="DB71" s="38">
        <f t="shared" si="43"/>
        <v>2.1827872842550278E-10</v>
      </c>
      <c r="DC71" s="38">
        <f t="shared" si="43"/>
        <v>1.8917489796876907E-10</v>
      </c>
      <c r="DD71" s="38">
        <f t="shared" si="43"/>
        <v>1.8917489796876907E-10</v>
      </c>
      <c r="DE71" s="38">
        <f t="shared" si="43"/>
        <v>1.8917489796876907E-10</v>
      </c>
      <c r="DF71" s="38">
        <f t="shared" si="43"/>
        <v>2.0372681319713593E-10</v>
      </c>
      <c r="DG71" s="38">
        <f t="shared" si="43"/>
        <v>1.9281287677586079E-10</v>
      </c>
      <c r="DH71" s="38">
        <f t="shared" si="43"/>
        <v>1.9338131096446887E-10</v>
      </c>
      <c r="DI71" s="38">
        <f t="shared" si="43"/>
        <v>1.9332446754560806E-10</v>
      </c>
      <c r="DJ71" s="38">
        <f t="shared" si="43"/>
        <v>1.9338131096446887E-10</v>
      </c>
    </row>
  </sheetData>
  <conditionalFormatting sqref="F70 J70:DJ70">
    <cfRule type="cellIs" dxfId="73" priority="13" stopIfTrue="1" operator="notEqual">
      <formula>0</formula>
    </cfRule>
    <cfRule type="cellIs" dxfId="72" priority="14" stopIfTrue="1" operator="equal">
      <formula>""</formula>
    </cfRule>
  </conditionalFormatting>
  <conditionalFormatting sqref="J3:DJ3">
    <cfRule type="cellIs" dxfId="71" priority="11" stopIfTrue="1" operator="equal">
      <formula>"Pre-fcst"</formula>
    </cfRule>
    <cfRule type="cellIs" dxfId="70" priority="12" stopIfTrue="1" operator="equal">
      <formula>"Forecast"</formula>
    </cfRule>
  </conditionalFormatting>
  <conditionalFormatting sqref="F2">
    <cfRule type="cellIs" dxfId="65" priority="1" stopIfTrue="1" operator="notEqual">
      <formula>0</formula>
    </cfRule>
    <cfRule type="cellIs" dxfId="64" priority="2" stopIfTrue="1" operator="equal">
      <formula>""</formula>
    </cfRule>
  </conditionalFormatting>
  <printOptions verticalCentered="1" heading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&amp;L&amp;"Arial,Bold"&amp;14F1F9 Training Model&amp;C&amp;"Arial,Bold"&amp;14Sheet: &amp;A&amp;R&amp;"Arial,Bold"&amp;14CONFIDENTIAL</oddHeader>
    <oddFooter>&amp;L&amp;F ( Printed on &amp;D at &amp;T )&amp;RPage &amp;P</oddFooter>
  </headerFooter>
  <rowBreaks count="1" manualBreakCount="1">
    <brk id="39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284B0-22CF-4E04-8056-17E1DD61A54B}">
  <sheetPr>
    <tabColor rgb="FF00B0F0"/>
    <outlinePr summaryBelow="0" summaryRight="0"/>
  </sheetPr>
  <dimension ref="A1:DJ75"/>
  <sheetViews>
    <sheetView tabSelected="1" defaultGridColor="0" colorId="22" zoomScale="80" workbookViewId="0">
      <pane xSplit="9" ySplit="5" topLeftCell="J6" activePane="bottomRight" state="frozen"/>
      <selection activeCell="G5" sqref="G5"/>
      <selection pane="topRight" activeCell="G5" sqref="G5"/>
      <selection pane="bottomLeft" activeCell="G5" sqref="G5"/>
      <selection pane="bottomRight" activeCell="F54" sqref="F54"/>
    </sheetView>
  </sheetViews>
  <sheetFormatPr defaultColWidth="0" defaultRowHeight="13.2" x14ac:dyDescent="0.25"/>
  <cols>
    <col min="1" max="2" width="1.21875" style="2" customWidth="1"/>
    <col min="3" max="3" width="1.21875" style="3" customWidth="1"/>
    <col min="4" max="4" width="1.21875" style="5" customWidth="1"/>
    <col min="5" max="5" width="40.77734375" style="64" customWidth="1"/>
    <col min="6" max="6" width="12.77734375" style="64" customWidth="1"/>
    <col min="7" max="8" width="11.77734375" style="64" customWidth="1"/>
    <col min="9" max="9" width="2.77734375" style="64" customWidth="1"/>
    <col min="10" max="114" width="11.77734375" style="64" customWidth="1"/>
    <col min="115" max="16384" width="11.77734375" style="12" hidden="1"/>
  </cols>
  <sheetData>
    <row r="1" spans="1:114" s="127" customFormat="1" ht="25.8" x14ac:dyDescent="0.25">
      <c r="A1" s="1" t="str">
        <f ca="1" xml:space="preserve"> RIGHT(CELL("filename", A1), LEN(CELL("filename", A1)) - SEARCH("]", CELL("filename", A1)))</f>
        <v>Val</v>
      </c>
      <c r="B1" s="2"/>
      <c r="C1" s="3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</row>
    <row r="2" spans="1:114" s="427" customFormat="1" ht="14.4" x14ac:dyDescent="0.25">
      <c r="A2" s="7"/>
      <c r="B2" s="7"/>
      <c r="C2" s="99"/>
      <c r="D2" s="7"/>
      <c r="E2" s="426" t="str">
        <f xml:space="preserve"> Time!E$18</f>
        <v xml:space="preserve">Model period ending </v>
      </c>
      <c r="F2" s="501">
        <f xml:space="preserve"> check!F$15</f>
        <v>0</v>
      </c>
      <c r="G2" s="502" t="s">
        <v>406</v>
      </c>
      <c r="H2" s="430"/>
      <c r="I2" s="425"/>
      <c r="J2" s="425">
        <f xml:space="preserve"> Time!J$18</f>
        <v>44651</v>
      </c>
      <c r="K2" s="425">
        <f xml:space="preserve"> Time!K$18</f>
        <v>44742</v>
      </c>
      <c r="L2" s="425">
        <f xml:space="preserve"> Time!L$18</f>
        <v>44834</v>
      </c>
      <c r="M2" s="425">
        <f xml:space="preserve"> Time!M$18</f>
        <v>44926</v>
      </c>
      <c r="N2" s="425">
        <f xml:space="preserve"> Time!N$18</f>
        <v>45016</v>
      </c>
      <c r="O2" s="425">
        <f xml:space="preserve"> Time!O$18</f>
        <v>45107</v>
      </c>
      <c r="P2" s="425">
        <f xml:space="preserve"> Time!P$18</f>
        <v>45199</v>
      </c>
      <c r="Q2" s="425">
        <f xml:space="preserve"> Time!Q$18</f>
        <v>45291</v>
      </c>
      <c r="R2" s="425">
        <f xml:space="preserve"> Time!R$18</f>
        <v>45382</v>
      </c>
      <c r="S2" s="425">
        <f xml:space="preserve"> Time!S$18</f>
        <v>45473</v>
      </c>
      <c r="T2" s="425">
        <f xml:space="preserve"> Time!T$18</f>
        <v>45565</v>
      </c>
      <c r="U2" s="425">
        <f xml:space="preserve"> Time!U$18</f>
        <v>45657</v>
      </c>
      <c r="V2" s="425">
        <f xml:space="preserve"> Time!V$18</f>
        <v>45747</v>
      </c>
      <c r="W2" s="425">
        <f xml:space="preserve"> Time!W$18</f>
        <v>45838</v>
      </c>
      <c r="X2" s="425">
        <f xml:space="preserve"> Time!X$18</f>
        <v>45930</v>
      </c>
      <c r="Y2" s="425">
        <f xml:space="preserve"> Time!Y$18</f>
        <v>46022</v>
      </c>
      <c r="Z2" s="425">
        <f xml:space="preserve"> Time!Z$18</f>
        <v>46112</v>
      </c>
      <c r="AA2" s="425">
        <f xml:space="preserve"> Time!AA$18</f>
        <v>46203</v>
      </c>
      <c r="AB2" s="425">
        <f xml:space="preserve"> Time!AB$18</f>
        <v>46295</v>
      </c>
      <c r="AC2" s="425">
        <f xml:space="preserve"> Time!AC$18</f>
        <v>46387</v>
      </c>
      <c r="AD2" s="425">
        <f xml:space="preserve"> Time!AD$18</f>
        <v>46477</v>
      </c>
      <c r="AE2" s="425">
        <f xml:space="preserve"> Time!AE$18</f>
        <v>46568</v>
      </c>
      <c r="AF2" s="425">
        <f xml:space="preserve"> Time!AF$18</f>
        <v>46660</v>
      </c>
      <c r="AG2" s="425">
        <f xml:space="preserve"> Time!AG$18</f>
        <v>46752</v>
      </c>
      <c r="AH2" s="425">
        <f xml:space="preserve"> Time!AH$18</f>
        <v>46843</v>
      </c>
      <c r="AI2" s="425">
        <f xml:space="preserve"> Time!AI$18</f>
        <v>46934</v>
      </c>
      <c r="AJ2" s="425">
        <f xml:space="preserve"> Time!AJ$18</f>
        <v>47026</v>
      </c>
      <c r="AK2" s="425">
        <f xml:space="preserve"> Time!AK$18</f>
        <v>47118</v>
      </c>
      <c r="AL2" s="425">
        <f xml:space="preserve"> Time!AL$18</f>
        <v>47208</v>
      </c>
      <c r="AM2" s="425">
        <f xml:space="preserve"> Time!AM$18</f>
        <v>47299</v>
      </c>
      <c r="AN2" s="425">
        <f xml:space="preserve"> Time!AN$18</f>
        <v>47391</v>
      </c>
      <c r="AO2" s="425">
        <f xml:space="preserve"> Time!AO$18</f>
        <v>47483</v>
      </c>
      <c r="AP2" s="425">
        <f xml:space="preserve"> Time!AP$18</f>
        <v>47573</v>
      </c>
      <c r="AQ2" s="425">
        <f xml:space="preserve"> Time!AQ$18</f>
        <v>47664</v>
      </c>
      <c r="AR2" s="425">
        <f xml:space="preserve"> Time!AR$18</f>
        <v>47756</v>
      </c>
      <c r="AS2" s="425">
        <f xml:space="preserve"> Time!AS$18</f>
        <v>47848</v>
      </c>
      <c r="AT2" s="425">
        <f xml:space="preserve"> Time!AT$18</f>
        <v>47938</v>
      </c>
      <c r="AU2" s="425">
        <f xml:space="preserve"> Time!AU$18</f>
        <v>48029</v>
      </c>
      <c r="AV2" s="425">
        <f xml:space="preserve"> Time!AV$18</f>
        <v>48121</v>
      </c>
      <c r="AW2" s="425">
        <f xml:space="preserve"> Time!AW$18</f>
        <v>48213</v>
      </c>
      <c r="AX2" s="425">
        <f xml:space="preserve"> Time!AX$18</f>
        <v>48304</v>
      </c>
      <c r="AY2" s="425">
        <f xml:space="preserve"> Time!AY$18</f>
        <v>48395</v>
      </c>
      <c r="AZ2" s="425">
        <f xml:space="preserve"> Time!AZ$18</f>
        <v>48487</v>
      </c>
      <c r="BA2" s="425">
        <f xml:space="preserve"> Time!BA$18</f>
        <v>48579</v>
      </c>
      <c r="BB2" s="425">
        <f xml:space="preserve"> Time!BB$18</f>
        <v>48669</v>
      </c>
      <c r="BC2" s="425">
        <f xml:space="preserve"> Time!BC$18</f>
        <v>48760</v>
      </c>
      <c r="BD2" s="425">
        <f xml:space="preserve"> Time!BD$18</f>
        <v>48852</v>
      </c>
      <c r="BE2" s="425">
        <f xml:space="preserve"> Time!BE$18</f>
        <v>48944</v>
      </c>
      <c r="BF2" s="425">
        <f xml:space="preserve"> Time!BF$18</f>
        <v>49034</v>
      </c>
      <c r="BG2" s="425">
        <f xml:space="preserve"> Time!BG$18</f>
        <v>49125</v>
      </c>
      <c r="BH2" s="425">
        <f xml:space="preserve"> Time!BH$18</f>
        <v>49217</v>
      </c>
      <c r="BI2" s="425">
        <f xml:space="preserve"> Time!BI$18</f>
        <v>49309</v>
      </c>
      <c r="BJ2" s="425">
        <f xml:space="preserve"> Time!BJ$18</f>
        <v>49399</v>
      </c>
      <c r="BK2" s="425">
        <f xml:space="preserve"> Time!BK$18</f>
        <v>49490</v>
      </c>
      <c r="BL2" s="425">
        <f xml:space="preserve"> Time!BL$18</f>
        <v>49582</v>
      </c>
      <c r="BM2" s="425">
        <f xml:space="preserve"> Time!BM$18</f>
        <v>49674</v>
      </c>
      <c r="BN2" s="425">
        <f xml:space="preserve"> Time!BN$18</f>
        <v>49765</v>
      </c>
      <c r="BO2" s="425">
        <f xml:space="preserve"> Time!BO$18</f>
        <v>49856</v>
      </c>
      <c r="BP2" s="425">
        <f xml:space="preserve"> Time!BP$18</f>
        <v>49948</v>
      </c>
      <c r="BQ2" s="425">
        <f xml:space="preserve"> Time!BQ$18</f>
        <v>50040</v>
      </c>
      <c r="BR2" s="425">
        <f xml:space="preserve"> Time!BR$18</f>
        <v>50130</v>
      </c>
      <c r="BS2" s="425">
        <f xml:space="preserve"> Time!BS$18</f>
        <v>50221</v>
      </c>
      <c r="BT2" s="425">
        <f xml:space="preserve"> Time!BT$18</f>
        <v>50313</v>
      </c>
      <c r="BU2" s="425">
        <f xml:space="preserve"> Time!BU$18</f>
        <v>50405</v>
      </c>
      <c r="BV2" s="425">
        <f xml:space="preserve"> Time!BV$18</f>
        <v>50495</v>
      </c>
      <c r="BW2" s="425">
        <f xml:space="preserve"> Time!BW$18</f>
        <v>50586</v>
      </c>
      <c r="BX2" s="425">
        <f xml:space="preserve"> Time!BX$18</f>
        <v>50678</v>
      </c>
      <c r="BY2" s="425">
        <f xml:space="preserve"> Time!BY$18</f>
        <v>50770</v>
      </c>
      <c r="BZ2" s="425">
        <f xml:space="preserve"> Time!BZ$18</f>
        <v>50860</v>
      </c>
      <c r="CA2" s="425">
        <f xml:space="preserve"> Time!CA$18</f>
        <v>50951</v>
      </c>
      <c r="CB2" s="425">
        <f xml:space="preserve"> Time!CB$18</f>
        <v>51043</v>
      </c>
      <c r="CC2" s="425">
        <f xml:space="preserve"> Time!CC$18</f>
        <v>51135</v>
      </c>
      <c r="CD2" s="425">
        <f xml:space="preserve"> Time!CD$18</f>
        <v>51226</v>
      </c>
      <c r="CE2" s="425">
        <f xml:space="preserve"> Time!CE$18</f>
        <v>51317</v>
      </c>
      <c r="CF2" s="425">
        <f xml:space="preserve"> Time!CF$18</f>
        <v>51409</v>
      </c>
      <c r="CG2" s="425">
        <f xml:space="preserve"> Time!CG$18</f>
        <v>51501</v>
      </c>
      <c r="CH2" s="425">
        <f xml:space="preserve"> Time!CH$18</f>
        <v>51591</v>
      </c>
      <c r="CI2" s="425">
        <f xml:space="preserve"> Time!CI$18</f>
        <v>51682</v>
      </c>
      <c r="CJ2" s="425">
        <f xml:space="preserve"> Time!CJ$18</f>
        <v>51774</v>
      </c>
      <c r="CK2" s="425">
        <f xml:space="preserve"> Time!CK$18</f>
        <v>51866</v>
      </c>
      <c r="CL2" s="425">
        <f xml:space="preserve"> Time!CL$18</f>
        <v>51956</v>
      </c>
      <c r="CM2" s="425">
        <f xml:space="preserve"> Time!CM$18</f>
        <v>52047</v>
      </c>
      <c r="CN2" s="425">
        <f xml:space="preserve"> Time!CN$18</f>
        <v>52139</v>
      </c>
      <c r="CO2" s="425">
        <f xml:space="preserve"> Time!CO$18</f>
        <v>52231</v>
      </c>
      <c r="CP2" s="425">
        <f xml:space="preserve"> Time!CP$18</f>
        <v>52321</v>
      </c>
      <c r="CQ2" s="425">
        <f xml:space="preserve"> Time!CQ$18</f>
        <v>52412</v>
      </c>
      <c r="CR2" s="425">
        <f xml:space="preserve"> Time!CR$18</f>
        <v>52504</v>
      </c>
      <c r="CS2" s="425">
        <f xml:space="preserve"> Time!CS$18</f>
        <v>52596</v>
      </c>
      <c r="CT2" s="425">
        <f xml:space="preserve"> Time!CT$18</f>
        <v>52687</v>
      </c>
      <c r="CU2" s="425">
        <f xml:space="preserve"> Time!CU$18</f>
        <v>52778</v>
      </c>
      <c r="CV2" s="425">
        <f xml:space="preserve"> Time!CV$18</f>
        <v>52870</v>
      </c>
      <c r="CW2" s="425">
        <f xml:space="preserve"> Time!CW$18</f>
        <v>52962</v>
      </c>
      <c r="CX2" s="425">
        <f xml:space="preserve"> Time!CX$18</f>
        <v>53052</v>
      </c>
      <c r="CY2" s="425">
        <f xml:space="preserve"> Time!CY$18</f>
        <v>53143</v>
      </c>
      <c r="CZ2" s="425">
        <f xml:space="preserve"> Time!CZ$18</f>
        <v>53235</v>
      </c>
      <c r="DA2" s="425">
        <f xml:space="preserve"> Time!DA$18</f>
        <v>53327</v>
      </c>
      <c r="DB2" s="425">
        <f xml:space="preserve"> Time!DB$18</f>
        <v>53417</v>
      </c>
      <c r="DC2" s="425">
        <f xml:space="preserve"> Time!DC$18</f>
        <v>53508</v>
      </c>
      <c r="DD2" s="425">
        <f xml:space="preserve"> Time!DD$18</f>
        <v>53600</v>
      </c>
      <c r="DE2" s="425">
        <f xml:space="preserve"> Time!DE$18</f>
        <v>53692</v>
      </c>
      <c r="DF2" s="425">
        <f xml:space="preserve"> Time!DF$18</f>
        <v>53782</v>
      </c>
      <c r="DG2" s="425">
        <f xml:space="preserve"> Time!DG$18</f>
        <v>53873</v>
      </c>
      <c r="DH2" s="425">
        <f xml:space="preserve"> Time!DH$18</f>
        <v>53965</v>
      </c>
      <c r="DI2" s="425">
        <f xml:space="preserve"> Time!DI$18</f>
        <v>54057</v>
      </c>
      <c r="DJ2" s="425">
        <f xml:space="preserve"> Time!DJ$18</f>
        <v>54148</v>
      </c>
    </row>
    <row r="3" spans="1:114" s="427" customFormat="1" ht="14.4" x14ac:dyDescent="0.25">
      <c r="A3" s="7"/>
      <c r="B3" s="7"/>
      <c r="C3" s="8"/>
      <c r="D3" s="7"/>
      <c r="E3" s="426" t="str">
        <f xml:space="preserve"> Time!E$141</f>
        <v>Timeline label</v>
      </c>
      <c r="F3"/>
      <c r="G3"/>
      <c r="H3" s="430"/>
      <c r="I3" s="425"/>
      <c r="J3" s="56" t="str">
        <f xml:space="preserve"> Time!J$141</f>
        <v>Pre-fcst</v>
      </c>
      <c r="K3" s="56" t="str">
        <f xml:space="preserve"> Time!K$141</f>
        <v>Fin close</v>
      </c>
      <c r="L3" s="56" t="str">
        <f xml:space="preserve"> Time!L$141</f>
        <v>Forecast</v>
      </c>
      <c r="M3" s="56" t="str">
        <f xml:space="preserve"> Time!M$141</f>
        <v>Forecast</v>
      </c>
      <c r="N3" s="56" t="str">
        <f xml:space="preserve"> Time!N$141</f>
        <v>Forecast</v>
      </c>
      <c r="O3" s="56" t="str">
        <f xml:space="preserve"> Time!O$141</f>
        <v>Forecast</v>
      </c>
      <c r="P3" s="56" t="str">
        <f xml:space="preserve"> Time!P$141</f>
        <v>Forecast</v>
      </c>
      <c r="Q3" s="56" t="str">
        <f xml:space="preserve"> Time!Q$141</f>
        <v>Forecast</v>
      </c>
      <c r="R3" s="56" t="str">
        <f xml:space="preserve"> Time!R$141</f>
        <v>Forecast</v>
      </c>
      <c r="S3" s="56" t="str">
        <f xml:space="preserve"> Time!S$141</f>
        <v>Forecast</v>
      </c>
      <c r="T3" s="56" t="str">
        <f xml:space="preserve"> Time!T$141</f>
        <v>Forecast</v>
      </c>
      <c r="U3" s="56" t="str">
        <f xml:space="preserve"> Time!U$141</f>
        <v>Forecast</v>
      </c>
      <c r="V3" s="56" t="str">
        <f xml:space="preserve"> Time!V$141</f>
        <v>Forecast</v>
      </c>
      <c r="W3" s="56" t="str">
        <f xml:space="preserve"> Time!W$141</f>
        <v>Forecast</v>
      </c>
      <c r="X3" s="56" t="str">
        <f xml:space="preserve"> Time!X$141</f>
        <v>Forecast</v>
      </c>
      <c r="Y3" s="56" t="str">
        <f xml:space="preserve"> Time!Y$141</f>
        <v>Forecast</v>
      </c>
      <c r="Z3" s="56" t="str">
        <f xml:space="preserve"> Time!Z$141</f>
        <v>Forecast</v>
      </c>
      <c r="AA3" s="56" t="str">
        <f xml:space="preserve"> Time!AA$141</f>
        <v>Forecast</v>
      </c>
      <c r="AB3" s="56" t="str">
        <f xml:space="preserve"> Time!AB$141</f>
        <v>Forecast</v>
      </c>
      <c r="AC3" s="56" t="str">
        <f xml:space="preserve"> Time!AC$141</f>
        <v>Forecast</v>
      </c>
      <c r="AD3" s="56" t="str">
        <f xml:space="preserve"> Time!AD$141</f>
        <v>Forecast</v>
      </c>
      <c r="AE3" s="56" t="str">
        <f xml:space="preserve"> Time!AE$141</f>
        <v>Forecast</v>
      </c>
      <c r="AF3" s="56" t="str">
        <f xml:space="preserve"> Time!AF$141</f>
        <v>Forecast</v>
      </c>
      <c r="AG3" s="56" t="str">
        <f xml:space="preserve"> Time!AG$141</f>
        <v>Forecast</v>
      </c>
      <c r="AH3" s="56" t="str">
        <f xml:space="preserve"> Time!AH$141</f>
        <v>Forecast</v>
      </c>
      <c r="AI3" s="56" t="str">
        <f xml:space="preserve"> Time!AI$141</f>
        <v>Forecast</v>
      </c>
      <c r="AJ3" s="56" t="str">
        <f xml:space="preserve"> Time!AJ$141</f>
        <v>Forecast</v>
      </c>
      <c r="AK3" s="56" t="str">
        <f xml:space="preserve"> Time!AK$141</f>
        <v>Forecast</v>
      </c>
      <c r="AL3" s="56" t="str">
        <f xml:space="preserve"> Time!AL$141</f>
        <v>Forecast</v>
      </c>
      <c r="AM3" s="56" t="str">
        <f xml:space="preserve"> Time!AM$141</f>
        <v>Forecast</v>
      </c>
      <c r="AN3" s="56" t="str">
        <f xml:space="preserve"> Time!AN$141</f>
        <v>Forecast</v>
      </c>
      <c r="AO3" s="56" t="str">
        <f xml:space="preserve"> Time!AO$141</f>
        <v>Forecast</v>
      </c>
      <c r="AP3" s="56" t="str">
        <f xml:space="preserve"> Time!AP$141</f>
        <v>Forecast</v>
      </c>
      <c r="AQ3" s="56" t="str">
        <f xml:space="preserve"> Time!AQ$141</f>
        <v>Forecast</v>
      </c>
      <c r="AR3" s="56" t="str">
        <f xml:space="preserve"> Time!AR$141</f>
        <v>Forecast</v>
      </c>
      <c r="AS3" s="56" t="str">
        <f xml:space="preserve"> Time!AS$141</f>
        <v>Forecast</v>
      </c>
      <c r="AT3" s="56" t="str">
        <f xml:space="preserve"> Time!AT$141</f>
        <v>Forecast</v>
      </c>
      <c r="AU3" s="56" t="str">
        <f xml:space="preserve"> Time!AU$141</f>
        <v>Forecast</v>
      </c>
      <c r="AV3" s="56" t="str">
        <f xml:space="preserve"> Time!AV$141</f>
        <v>Forecast</v>
      </c>
      <c r="AW3" s="56" t="str">
        <f xml:space="preserve"> Time!AW$141</f>
        <v>Forecast</v>
      </c>
      <c r="AX3" s="56" t="str">
        <f xml:space="preserve"> Time!AX$141</f>
        <v>Forecast</v>
      </c>
      <c r="AY3" s="56" t="str">
        <f xml:space="preserve"> Time!AY$141</f>
        <v>Forecast</v>
      </c>
      <c r="AZ3" s="56" t="str">
        <f xml:space="preserve"> Time!AZ$141</f>
        <v>Forecast</v>
      </c>
      <c r="BA3" s="56" t="str">
        <f xml:space="preserve"> Time!BA$141</f>
        <v>Forecast</v>
      </c>
      <c r="BB3" s="56" t="str">
        <f xml:space="preserve"> Time!BB$141</f>
        <v>Forecast</v>
      </c>
      <c r="BC3" s="56" t="str">
        <f xml:space="preserve"> Time!BC$141</f>
        <v>Forecast</v>
      </c>
      <c r="BD3" s="56" t="str">
        <f xml:space="preserve"> Time!BD$141</f>
        <v>Forecast</v>
      </c>
      <c r="BE3" s="56" t="str">
        <f xml:space="preserve"> Time!BE$141</f>
        <v>Forecast</v>
      </c>
      <c r="BF3" s="56" t="str">
        <f xml:space="preserve"> Time!BF$141</f>
        <v>Forecast</v>
      </c>
      <c r="BG3" s="56" t="str">
        <f xml:space="preserve"> Time!BG$141</f>
        <v>Forecast</v>
      </c>
      <c r="BH3" s="56" t="str">
        <f xml:space="preserve"> Time!BH$141</f>
        <v>Forecast</v>
      </c>
      <c r="BI3" s="56" t="str">
        <f xml:space="preserve"> Time!BI$141</f>
        <v>Forecast</v>
      </c>
      <c r="BJ3" s="56" t="str">
        <f xml:space="preserve"> Time!BJ$141</f>
        <v>Forecast</v>
      </c>
      <c r="BK3" s="56" t="str">
        <f xml:space="preserve"> Time!BK$141</f>
        <v>Forecast</v>
      </c>
      <c r="BL3" s="56" t="str">
        <f xml:space="preserve"> Time!BL$141</f>
        <v>Forecast</v>
      </c>
      <c r="BM3" s="56" t="str">
        <f xml:space="preserve"> Time!BM$141</f>
        <v>Forecast</v>
      </c>
      <c r="BN3" s="56" t="str">
        <f xml:space="preserve"> Time!BN$141</f>
        <v>Forecast</v>
      </c>
      <c r="BO3" s="56" t="str">
        <f xml:space="preserve"> Time!BO$141</f>
        <v>Forecast</v>
      </c>
      <c r="BP3" s="56" t="str">
        <f xml:space="preserve"> Time!BP$141</f>
        <v>Forecast</v>
      </c>
      <c r="BQ3" s="56" t="str">
        <f xml:space="preserve"> Time!BQ$141</f>
        <v>Forecast</v>
      </c>
      <c r="BR3" s="56" t="str">
        <f xml:space="preserve"> Time!BR$141</f>
        <v>Forecast</v>
      </c>
      <c r="BS3" s="56" t="str">
        <f xml:space="preserve"> Time!BS$141</f>
        <v>Forecast</v>
      </c>
      <c r="BT3" s="56" t="str">
        <f xml:space="preserve"> Time!BT$141</f>
        <v>Forecast</v>
      </c>
      <c r="BU3" s="56" t="str">
        <f xml:space="preserve"> Time!BU$141</f>
        <v>Forecast</v>
      </c>
      <c r="BV3" s="56" t="str">
        <f xml:space="preserve"> Time!BV$141</f>
        <v>Forecast</v>
      </c>
      <c r="BW3" s="56" t="str">
        <f xml:space="preserve"> Time!BW$141</f>
        <v>Forecast</v>
      </c>
      <c r="BX3" s="56" t="str">
        <f xml:space="preserve"> Time!BX$141</f>
        <v>Forecast</v>
      </c>
      <c r="BY3" s="56" t="str">
        <f xml:space="preserve"> Time!BY$141</f>
        <v>Forecast</v>
      </c>
      <c r="BZ3" s="56" t="str">
        <f xml:space="preserve"> Time!BZ$141</f>
        <v>Forecast</v>
      </c>
      <c r="CA3" s="56" t="str">
        <f xml:space="preserve"> Time!CA$141</f>
        <v>Forecast</v>
      </c>
      <c r="CB3" s="56" t="str">
        <f xml:space="preserve"> Time!CB$141</f>
        <v>Forecast</v>
      </c>
      <c r="CC3" s="56" t="str">
        <f xml:space="preserve"> Time!CC$141</f>
        <v>Forecast</v>
      </c>
      <c r="CD3" s="56" t="str">
        <f xml:space="preserve"> Time!CD$141</f>
        <v>Forecast</v>
      </c>
      <c r="CE3" s="56" t="str">
        <f xml:space="preserve"> Time!CE$141</f>
        <v>Forecast</v>
      </c>
      <c r="CF3" s="56" t="str">
        <f xml:space="preserve"> Time!CF$141</f>
        <v>Forecast</v>
      </c>
      <c r="CG3" s="56" t="str">
        <f xml:space="preserve"> Time!CG$141</f>
        <v>Forecast</v>
      </c>
      <c r="CH3" s="56" t="str">
        <f xml:space="preserve"> Time!CH$141</f>
        <v>Forecast</v>
      </c>
      <c r="CI3" s="56" t="str">
        <f xml:space="preserve"> Time!CI$141</f>
        <v>Forecast</v>
      </c>
      <c r="CJ3" s="56" t="str">
        <f xml:space="preserve"> Time!CJ$141</f>
        <v>Forecast</v>
      </c>
      <c r="CK3" s="56" t="str">
        <f xml:space="preserve"> Time!CK$141</f>
        <v>Forecast</v>
      </c>
      <c r="CL3" s="56" t="str">
        <f xml:space="preserve"> Time!CL$141</f>
        <v>Forecast</v>
      </c>
      <c r="CM3" s="56" t="str">
        <f xml:space="preserve"> Time!CM$141</f>
        <v>Forecast</v>
      </c>
      <c r="CN3" s="56" t="str">
        <f xml:space="preserve"> Time!CN$141</f>
        <v>Forecast</v>
      </c>
      <c r="CO3" s="56" t="str">
        <f xml:space="preserve"> Time!CO$141</f>
        <v>Forecast</v>
      </c>
      <c r="CP3" s="56" t="str">
        <f xml:space="preserve"> Time!CP$141</f>
        <v>Forecast</v>
      </c>
      <c r="CQ3" s="56" t="str">
        <f xml:space="preserve"> Time!CQ$141</f>
        <v>Forecast</v>
      </c>
      <c r="CR3" s="56" t="str">
        <f xml:space="preserve"> Time!CR$141</f>
        <v>Forecast</v>
      </c>
      <c r="CS3" s="56" t="str">
        <f xml:space="preserve"> Time!CS$141</f>
        <v>Forecast</v>
      </c>
      <c r="CT3" s="56" t="str">
        <f xml:space="preserve"> Time!CT$141</f>
        <v>Forecast</v>
      </c>
      <c r="CU3" s="56" t="str">
        <f xml:space="preserve"> Time!CU$141</f>
        <v>Forecast</v>
      </c>
      <c r="CV3" s="56" t="str">
        <f xml:space="preserve"> Time!CV$141</f>
        <v>Forecast</v>
      </c>
      <c r="CW3" s="56" t="str">
        <f xml:space="preserve"> Time!CW$141</f>
        <v>Forecast</v>
      </c>
      <c r="CX3" s="56" t="str">
        <f xml:space="preserve"> Time!CX$141</f>
        <v>Forecast</v>
      </c>
      <c r="CY3" s="56" t="str">
        <f xml:space="preserve"> Time!CY$141</f>
        <v>Forecast</v>
      </c>
      <c r="CZ3" s="56" t="str">
        <f xml:space="preserve"> Time!CZ$141</f>
        <v>Forecast</v>
      </c>
      <c r="DA3" s="56" t="str">
        <f xml:space="preserve"> Time!DA$141</f>
        <v>Forecast</v>
      </c>
      <c r="DB3" s="56" t="str">
        <f xml:space="preserve"> Time!DB$141</f>
        <v>Forecast</v>
      </c>
      <c r="DC3" s="56" t="str">
        <f xml:space="preserve"> Time!DC$141</f>
        <v>Forecast</v>
      </c>
      <c r="DD3" s="56" t="str">
        <f xml:space="preserve"> Time!DD$141</f>
        <v>Forecast</v>
      </c>
      <c r="DE3" s="56" t="str">
        <f xml:space="preserve"> Time!DE$141</f>
        <v>Forecast</v>
      </c>
      <c r="DF3" s="56" t="str">
        <f xml:space="preserve"> Time!DF$141</f>
        <v>Forecast</v>
      </c>
      <c r="DG3" s="56" t="str">
        <f xml:space="preserve"> Time!DG$141</f>
        <v>Forecast</v>
      </c>
      <c r="DH3" s="56" t="str">
        <f xml:space="preserve"> Time!DH$141</f>
        <v>Post-fcst</v>
      </c>
      <c r="DI3" s="56" t="str">
        <f xml:space="preserve"> Time!DI$141</f>
        <v>Post-fcst</v>
      </c>
      <c r="DJ3" s="56" t="str">
        <f xml:space="preserve"> Time!DJ$141</f>
        <v>Post-fcst</v>
      </c>
    </row>
    <row r="4" spans="1:114" s="128" customFormat="1" ht="14.4" x14ac:dyDescent="0.25">
      <c r="A4" s="19"/>
      <c r="B4" s="19"/>
      <c r="C4" s="20"/>
      <c r="D4" s="22"/>
      <c r="E4" s="426" t="str">
        <f xml:space="preserve"> Time!E$22</f>
        <v>Financial year ending</v>
      </c>
      <c r="F4"/>
      <c r="G4"/>
      <c r="H4" s="60"/>
      <c r="I4" s="60"/>
      <c r="J4" s="61">
        <f xml:space="preserve"> Time!J$22</f>
        <v>2022</v>
      </c>
      <c r="K4" s="61">
        <f xml:space="preserve"> Time!K$22</f>
        <v>2022</v>
      </c>
      <c r="L4" s="61">
        <f xml:space="preserve"> Time!L$22</f>
        <v>2022</v>
      </c>
      <c r="M4" s="61">
        <f xml:space="preserve"> Time!M$22</f>
        <v>2022</v>
      </c>
      <c r="N4" s="61">
        <f xml:space="preserve"> Time!N$22</f>
        <v>2023</v>
      </c>
      <c r="O4" s="61">
        <f xml:space="preserve"> Time!O$22</f>
        <v>2023</v>
      </c>
      <c r="P4" s="61">
        <f xml:space="preserve"> Time!P$22</f>
        <v>2023</v>
      </c>
      <c r="Q4" s="61">
        <f xml:space="preserve"> Time!Q$22</f>
        <v>2023</v>
      </c>
      <c r="R4" s="61">
        <f xml:space="preserve"> Time!R$22</f>
        <v>2024</v>
      </c>
      <c r="S4" s="61">
        <f xml:space="preserve"> Time!S$22</f>
        <v>2024</v>
      </c>
      <c r="T4" s="61">
        <f xml:space="preserve"> Time!T$22</f>
        <v>2024</v>
      </c>
      <c r="U4" s="61">
        <f xml:space="preserve"> Time!U$22</f>
        <v>2024</v>
      </c>
      <c r="V4" s="61">
        <f xml:space="preserve"> Time!V$22</f>
        <v>2025</v>
      </c>
      <c r="W4" s="61">
        <f xml:space="preserve"> Time!W$22</f>
        <v>2025</v>
      </c>
      <c r="X4" s="61">
        <f xml:space="preserve"> Time!X$22</f>
        <v>2025</v>
      </c>
      <c r="Y4" s="61">
        <f xml:space="preserve"> Time!Y$22</f>
        <v>2025</v>
      </c>
      <c r="Z4" s="61">
        <f xml:space="preserve"> Time!Z$22</f>
        <v>2026</v>
      </c>
      <c r="AA4" s="61">
        <f xml:space="preserve"> Time!AA$22</f>
        <v>2026</v>
      </c>
      <c r="AB4" s="61">
        <f xml:space="preserve"> Time!AB$22</f>
        <v>2026</v>
      </c>
      <c r="AC4" s="61">
        <f xml:space="preserve"> Time!AC$22</f>
        <v>2026</v>
      </c>
      <c r="AD4" s="61">
        <f xml:space="preserve"> Time!AD$22</f>
        <v>2027</v>
      </c>
      <c r="AE4" s="61">
        <f xml:space="preserve"> Time!AE$22</f>
        <v>2027</v>
      </c>
      <c r="AF4" s="61">
        <f xml:space="preserve"> Time!AF$22</f>
        <v>2027</v>
      </c>
      <c r="AG4" s="61">
        <f xml:space="preserve"> Time!AG$22</f>
        <v>2027</v>
      </c>
      <c r="AH4" s="61">
        <f xml:space="preserve"> Time!AH$22</f>
        <v>2028</v>
      </c>
      <c r="AI4" s="61">
        <f xml:space="preserve"> Time!AI$22</f>
        <v>2028</v>
      </c>
      <c r="AJ4" s="61">
        <f xml:space="preserve"> Time!AJ$22</f>
        <v>2028</v>
      </c>
      <c r="AK4" s="61">
        <f xml:space="preserve"> Time!AK$22</f>
        <v>2028</v>
      </c>
      <c r="AL4" s="61">
        <f xml:space="preserve"> Time!AL$22</f>
        <v>2029</v>
      </c>
      <c r="AM4" s="61">
        <f xml:space="preserve"> Time!AM$22</f>
        <v>2029</v>
      </c>
      <c r="AN4" s="61">
        <f xml:space="preserve"> Time!AN$22</f>
        <v>2029</v>
      </c>
      <c r="AO4" s="61">
        <f xml:space="preserve"> Time!AO$22</f>
        <v>2029</v>
      </c>
      <c r="AP4" s="61">
        <f xml:space="preserve"> Time!AP$22</f>
        <v>2030</v>
      </c>
      <c r="AQ4" s="61">
        <f xml:space="preserve"> Time!AQ$22</f>
        <v>2030</v>
      </c>
      <c r="AR4" s="61">
        <f xml:space="preserve"> Time!AR$22</f>
        <v>2030</v>
      </c>
      <c r="AS4" s="61">
        <f xml:space="preserve"> Time!AS$22</f>
        <v>2030</v>
      </c>
      <c r="AT4" s="61">
        <f xml:space="preserve"> Time!AT$22</f>
        <v>2031</v>
      </c>
      <c r="AU4" s="61">
        <f xml:space="preserve"> Time!AU$22</f>
        <v>2031</v>
      </c>
      <c r="AV4" s="61">
        <f xml:space="preserve"> Time!AV$22</f>
        <v>2031</v>
      </c>
      <c r="AW4" s="61">
        <f xml:space="preserve"> Time!AW$22</f>
        <v>2031</v>
      </c>
      <c r="AX4" s="61">
        <f xml:space="preserve"> Time!AX$22</f>
        <v>2032</v>
      </c>
      <c r="AY4" s="61">
        <f xml:space="preserve"> Time!AY$22</f>
        <v>2032</v>
      </c>
      <c r="AZ4" s="61">
        <f xml:space="preserve"> Time!AZ$22</f>
        <v>2032</v>
      </c>
      <c r="BA4" s="61">
        <f xml:space="preserve"> Time!BA$22</f>
        <v>2032</v>
      </c>
      <c r="BB4" s="61">
        <f xml:space="preserve"> Time!BB$22</f>
        <v>2033</v>
      </c>
      <c r="BC4" s="61">
        <f xml:space="preserve"> Time!BC$22</f>
        <v>2033</v>
      </c>
      <c r="BD4" s="61">
        <f xml:space="preserve"> Time!BD$22</f>
        <v>2033</v>
      </c>
      <c r="BE4" s="61">
        <f xml:space="preserve"> Time!BE$22</f>
        <v>2033</v>
      </c>
      <c r="BF4" s="61">
        <f xml:space="preserve"> Time!BF$22</f>
        <v>2034</v>
      </c>
      <c r="BG4" s="61">
        <f xml:space="preserve"> Time!BG$22</f>
        <v>2034</v>
      </c>
      <c r="BH4" s="61">
        <f xml:space="preserve"> Time!BH$22</f>
        <v>2034</v>
      </c>
      <c r="BI4" s="61">
        <f xml:space="preserve"> Time!BI$22</f>
        <v>2034</v>
      </c>
      <c r="BJ4" s="61">
        <f xml:space="preserve"> Time!BJ$22</f>
        <v>2035</v>
      </c>
      <c r="BK4" s="61">
        <f xml:space="preserve"> Time!BK$22</f>
        <v>2035</v>
      </c>
      <c r="BL4" s="61">
        <f xml:space="preserve"> Time!BL$22</f>
        <v>2035</v>
      </c>
      <c r="BM4" s="61">
        <f xml:space="preserve"> Time!BM$22</f>
        <v>2035</v>
      </c>
      <c r="BN4" s="61">
        <f xml:space="preserve"> Time!BN$22</f>
        <v>2036</v>
      </c>
      <c r="BO4" s="61">
        <f xml:space="preserve"> Time!BO$22</f>
        <v>2036</v>
      </c>
      <c r="BP4" s="61">
        <f xml:space="preserve"> Time!BP$22</f>
        <v>2036</v>
      </c>
      <c r="BQ4" s="61">
        <f xml:space="preserve"> Time!BQ$22</f>
        <v>2036</v>
      </c>
      <c r="BR4" s="61">
        <f xml:space="preserve"> Time!BR$22</f>
        <v>2037</v>
      </c>
      <c r="BS4" s="61">
        <f xml:space="preserve"> Time!BS$22</f>
        <v>2037</v>
      </c>
      <c r="BT4" s="61">
        <f xml:space="preserve"> Time!BT$22</f>
        <v>2037</v>
      </c>
      <c r="BU4" s="61">
        <f xml:space="preserve"> Time!BU$22</f>
        <v>2037</v>
      </c>
      <c r="BV4" s="61">
        <f xml:space="preserve"> Time!BV$22</f>
        <v>2038</v>
      </c>
      <c r="BW4" s="61">
        <f xml:space="preserve"> Time!BW$22</f>
        <v>2038</v>
      </c>
      <c r="BX4" s="61">
        <f xml:space="preserve"> Time!BX$22</f>
        <v>2038</v>
      </c>
      <c r="BY4" s="61">
        <f xml:space="preserve"> Time!BY$22</f>
        <v>2038</v>
      </c>
      <c r="BZ4" s="61">
        <f xml:space="preserve"> Time!BZ$22</f>
        <v>2039</v>
      </c>
      <c r="CA4" s="61">
        <f xml:space="preserve"> Time!CA$22</f>
        <v>2039</v>
      </c>
      <c r="CB4" s="61">
        <f xml:space="preserve"> Time!CB$22</f>
        <v>2039</v>
      </c>
      <c r="CC4" s="61">
        <f xml:space="preserve"> Time!CC$22</f>
        <v>2039</v>
      </c>
      <c r="CD4" s="61">
        <f xml:space="preserve"> Time!CD$22</f>
        <v>2040</v>
      </c>
      <c r="CE4" s="61">
        <f xml:space="preserve"> Time!CE$22</f>
        <v>2040</v>
      </c>
      <c r="CF4" s="61">
        <f xml:space="preserve"> Time!CF$22</f>
        <v>2040</v>
      </c>
      <c r="CG4" s="61">
        <f xml:space="preserve"> Time!CG$22</f>
        <v>2040</v>
      </c>
      <c r="CH4" s="61">
        <f xml:space="preserve"> Time!CH$22</f>
        <v>2041</v>
      </c>
      <c r="CI4" s="61">
        <f xml:space="preserve"> Time!CI$22</f>
        <v>2041</v>
      </c>
      <c r="CJ4" s="61">
        <f xml:space="preserve"> Time!CJ$22</f>
        <v>2041</v>
      </c>
      <c r="CK4" s="61">
        <f xml:space="preserve"> Time!CK$22</f>
        <v>2041</v>
      </c>
      <c r="CL4" s="61">
        <f xml:space="preserve"> Time!CL$22</f>
        <v>2042</v>
      </c>
      <c r="CM4" s="61">
        <f xml:space="preserve"> Time!CM$22</f>
        <v>2042</v>
      </c>
      <c r="CN4" s="61">
        <f xml:space="preserve"> Time!CN$22</f>
        <v>2042</v>
      </c>
      <c r="CO4" s="61">
        <f xml:space="preserve"> Time!CO$22</f>
        <v>2042</v>
      </c>
      <c r="CP4" s="61">
        <f xml:space="preserve"> Time!CP$22</f>
        <v>2043</v>
      </c>
      <c r="CQ4" s="61">
        <f xml:space="preserve"> Time!CQ$22</f>
        <v>2043</v>
      </c>
      <c r="CR4" s="61">
        <f xml:space="preserve"> Time!CR$22</f>
        <v>2043</v>
      </c>
      <c r="CS4" s="61">
        <f xml:space="preserve"> Time!CS$22</f>
        <v>2043</v>
      </c>
      <c r="CT4" s="61">
        <f xml:space="preserve"> Time!CT$22</f>
        <v>2044</v>
      </c>
      <c r="CU4" s="61">
        <f xml:space="preserve"> Time!CU$22</f>
        <v>2044</v>
      </c>
      <c r="CV4" s="61">
        <f xml:space="preserve"> Time!CV$22</f>
        <v>2044</v>
      </c>
      <c r="CW4" s="61">
        <f xml:space="preserve"> Time!CW$22</f>
        <v>2044</v>
      </c>
      <c r="CX4" s="61">
        <f xml:space="preserve"> Time!CX$22</f>
        <v>2045</v>
      </c>
      <c r="CY4" s="61">
        <f xml:space="preserve"> Time!CY$22</f>
        <v>2045</v>
      </c>
      <c r="CZ4" s="61">
        <f xml:space="preserve"> Time!CZ$22</f>
        <v>2045</v>
      </c>
      <c r="DA4" s="61">
        <f xml:space="preserve"> Time!DA$22</f>
        <v>2045</v>
      </c>
      <c r="DB4" s="61">
        <f xml:space="preserve"> Time!DB$22</f>
        <v>2046</v>
      </c>
      <c r="DC4" s="61">
        <f xml:space="preserve"> Time!DC$22</f>
        <v>2046</v>
      </c>
      <c r="DD4" s="61">
        <f xml:space="preserve"> Time!DD$22</f>
        <v>2046</v>
      </c>
      <c r="DE4" s="61">
        <f xml:space="preserve"> Time!DE$22</f>
        <v>2046</v>
      </c>
      <c r="DF4" s="61">
        <f xml:space="preserve"> Time!DF$22</f>
        <v>2047</v>
      </c>
      <c r="DG4" s="61">
        <f xml:space="preserve"> Time!DG$22</f>
        <v>2047</v>
      </c>
      <c r="DH4" s="61">
        <f xml:space="preserve"> Time!DH$22</f>
        <v>2047</v>
      </c>
      <c r="DI4" s="61">
        <f xml:space="preserve"> Time!DI$22</f>
        <v>2047</v>
      </c>
      <c r="DJ4" s="61">
        <f xml:space="preserve"> Time!DJ$22</f>
        <v>2048</v>
      </c>
    </row>
    <row r="5" spans="1:114" ht="14.4" x14ac:dyDescent="0.25">
      <c r="A5" s="7"/>
      <c r="B5" s="7"/>
      <c r="C5" s="8"/>
      <c r="D5" s="10"/>
      <c r="E5" s="426" t="str">
        <f xml:space="preserve"> Time!E$9</f>
        <v>Model column counter</v>
      </c>
      <c r="F5" s="17" t="s">
        <v>24</v>
      </c>
      <c r="G5" s="7" t="s">
        <v>1</v>
      </c>
      <c r="H5" s="17" t="s">
        <v>25</v>
      </c>
      <c r="I5" s="10"/>
      <c r="J5" s="10">
        <f xml:space="preserve"> Time!J$9</f>
        <v>1</v>
      </c>
      <c r="K5" s="10">
        <f xml:space="preserve"> Time!K$9</f>
        <v>2</v>
      </c>
      <c r="L5" s="10">
        <f xml:space="preserve"> Time!L$9</f>
        <v>3</v>
      </c>
      <c r="M5" s="10">
        <f xml:space="preserve"> Time!M$9</f>
        <v>4</v>
      </c>
      <c r="N5" s="10">
        <f xml:space="preserve"> Time!N$9</f>
        <v>5</v>
      </c>
      <c r="O5" s="10">
        <f xml:space="preserve"> Time!O$9</f>
        <v>6</v>
      </c>
      <c r="P5" s="10">
        <f xml:space="preserve"> Time!P$9</f>
        <v>7</v>
      </c>
      <c r="Q5" s="10">
        <f xml:space="preserve"> Time!Q$9</f>
        <v>8</v>
      </c>
      <c r="R5" s="10">
        <f xml:space="preserve"> Time!R$9</f>
        <v>9</v>
      </c>
      <c r="S5" s="10">
        <f xml:space="preserve"> Time!S$9</f>
        <v>10</v>
      </c>
      <c r="T5" s="10">
        <f xml:space="preserve"> Time!T$9</f>
        <v>11</v>
      </c>
      <c r="U5" s="10">
        <f xml:space="preserve"> Time!U$9</f>
        <v>12</v>
      </c>
      <c r="V5" s="10">
        <f xml:space="preserve"> Time!V$9</f>
        <v>13</v>
      </c>
      <c r="W5" s="10">
        <f xml:space="preserve"> Time!W$9</f>
        <v>14</v>
      </c>
      <c r="X5" s="10">
        <f xml:space="preserve"> Time!X$9</f>
        <v>15</v>
      </c>
      <c r="Y5" s="10">
        <f xml:space="preserve"> Time!Y$9</f>
        <v>16</v>
      </c>
      <c r="Z5" s="10">
        <f xml:space="preserve"> Time!Z$9</f>
        <v>17</v>
      </c>
      <c r="AA5" s="10">
        <f xml:space="preserve"> Time!AA$9</f>
        <v>18</v>
      </c>
      <c r="AB5" s="10">
        <f xml:space="preserve"> Time!AB$9</f>
        <v>19</v>
      </c>
      <c r="AC5" s="10">
        <f xml:space="preserve"> Time!AC$9</f>
        <v>20</v>
      </c>
      <c r="AD5" s="10">
        <f xml:space="preserve"> Time!AD$9</f>
        <v>21</v>
      </c>
      <c r="AE5" s="10">
        <f xml:space="preserve"> Time!AE$9</f>
        <v>22</v>
      </c>
      <c r="AF5" s="10">
        <f xml:space="preserve"> Time!AF$9</f>
        <v>23</v>
      </c>
      <c r="AG5" s="10">
        <f xml:space="preserve"> Time!AG$9</f>
        <v>24</v>
      </c>
      <c r="AH5" s="10">
        <f xml:space="preserve"> Time!AH$9</f>
        <v>25</v>
      </c>
      <c r="AI5" s="10">
        <f xml:space="preserve"> Time!AI$9</f>
        <v>26</v>
      </c>
      <c r="AJ5" s="10">
        <f xml:space="preserve"> Time!AJ$9</f>
        <v>27</v>
      </c>
      <c r="AK5" s="10">
        <f xml:space="preserve"> Time!AK$9</f>
        <v>28</v>
      </c>
      <c r="AL5" s="10">
        <f xml:space="preserve"> Time!AL$9</f>
        <v>29</v>
      </c>
      <c r="AM5" s="10">
        <f xml:space="preserve"> Time!AM$9</f>
        <v>30</v>
      </c>
      <c r="AN5" s="10">
        <f xml:space="preserve"> Time!AN$9</f>
        <v>31</v>
      </c>
      <c r="AO5" s="10">
        <f xml:space="preserve"> Time!AO$9</f>
        <v>32</v>
      </c>
      <c r="AP5" s="10">
        <f xml:space="preserve"> Time!AP$9</f>
        <v>33</v>
      </c>
      <c r="AQ5" s="10">
        <f xml:space="preserve"> Time!AQ$9</f>
        <v>34</v>
      </c>
      <c r="AR5" s="10">
        <f xml:space="preserve"> Time!AR$9</f>
        <v>35</v>
      </c>
      <c r="AS5" s="10">
        <f xml:space="preserve"> Time!AS$9</f>
        <v>36</v>
      </c>
      <c r="AT5" s="10">
        <f xml:space="preserve"> Time!AT$9</f>
        <v>37</v>
      </c>
      <c r="AU5" s="10">
        <f xml:space="preserve"> Time!AU$9</f>
        <v>38</v>
      </c>
      <c r="AV5" s="10">
        <f xml:space="preserve"> Time!AV$9</f>
        <v>39</v>
      </c>
      <c r="AW5" s="10">
        <f xml:space="preserve"> Time!AW$9</f>
        <v>40</v>
      </c>
      <c r="AX5" s="10">
        <f xml:space="preserve"> Time!AX$9</f>
        <v>41</v>
      </c>
      <c r="AY5" s="10">
        <f xml:space="preserve"> Time!AY$9</f>
        <v>42</v>
      </c>
      <c r="AZ5" s="10">
        <f xml:space="preserve"> Time!AZ$9</f>
        <v>43</v>
      </c>
      <c r="BA5" s="10">
        <f xml:space="preserve"> Time!BA$9</f>
        <v>44</v>
      </c>
      <c r="BB5" s="10">
        <f xml:space="preserve"> Time!BB$9</f>
        <v>45</v>
      </c>
      <c r="BC5" s="10">
        <f xml:space="preserve"> Time!BC$9</f>
        <v>46</v>
      </c>
      <c r="BD5" s="10">
        <f xml:space="preserve"> Time!BD$9</f>
        <v>47</v>
      </c>
      <c r="BE5" s="10">
        <f xml:space="preserve"> Time!BE$9</f>
        <v>48</v>
      </c>
      <c r="BF5" s="10">
        <f xml:space="preserve"> Time!BF$9</f>
        <v>49</v>
      </c>
      <c r="BG5" s="10">
        <f xml:space="preserve"> Time!BG$9</f>
        <v>50</v>
      </c>
      <c r="BH5" s="10">
        <f xml:space="preserve"> Time!BH$9</f>
        <v>51</v>
      </c>
      <c r="BI5" s="10">
        <f xml:space="preserve"> Time!BI$9</f>
        <v>52</v>
      </c>
      <c r="BJ5" s="10">
        <f xml:space="preserve"> Time!BJ$9</f>
        <v>53</v>
      </c>
      <c r="BK5" s="10">
        <f xml:space="preserve"> Time!BK$9</f>
        <v>54</v>
      </c>
      <c r="BL5" s="10">
        <f xml:space="preserve"> Time!BL$9</f>
        <v>55</v>
      </c>
      <c r="BM5" s="10">
        <f xml:space="preserve"> Time!BM$9</f>
        <v>56</v>
      </c>
      <c r="BN5" s="10">
        <f xml:space="preserve"> Time!BN$9</f>
        <v>57</v>
      </c>
      <c r="BO5" s="10">
        <f xml:space="preserve"> Time!BO$9</f>
        <v>58</v>
      </c>
      <c r="BP5" s="10">
        <f xml:space="preserve"> Time!BP$9</f>
        <v>59</v>
      </c>
      <c r="BQ5" s="10">
        <f xml:space="preserve"> Time!BQ$9</f>
        <v>60</v>
      </c>
      <c r="BR5" s="10">
        <f xml:space="preserve"> Time!BR$9</f>
        <v>61</v>
      </c>
      <c r="BS5" s="10">
        <f xml:space="preserve"> Time!BS$9</f>
        <v>62</v>
      </c>
      <c r="BT5" s="10">
        <f xml:space="preserve"> Time!BT$9</f>
        <v>63</v>
      </c>
      <c r="BU5" s="10">
        <f xml:space="preserve"> Time!BU$9</f>
        <v>64</v>
      </c>
      <c r="BV5" s="10">
        <f xml:space="preserve"> Time!BV$9</f>
        <v>65</v>
      </c>
      <c r="BW5" s="10">
        <f xml:space="preserve"> Time!BW$9</f>
        <v>66</v>
      </c>
      <c r="BX5" s="10">
        <f xml:space="preserve"> Time!BX$9</f>
        <v>67</v>
      </c>
      <c r="BY5" s="10">
        <f xml:space="preserve"> Time!BY$9</f>
        <v>68</v>
      </c>
      <c r="BZ5" s="10">
        <f xml:space="preserve"> Time!BZ$9</f>
        <v>69</v>
      </c>
      <c r="CA5" s="10">
        <f xml:space="preserve"> Time!CA$9</f>
        <v>70</v>
      </c>
      <c r="CB5" s="10">
        <f xml:space="preserve"> Time!CB$9</f>
        <v>71</v>
      </c>
      <c r="CC5" s="10">
        <f xml:space="preserve"> Time!CC$9</f>
        <v>72</v>
      </c>
      <c r="CD5" s="10">
        <f xml:space="preserve"> Time!CD$9</f>
        <v>73</v>
      </c>
      <c r="CE5" s="10">
        <f xml:space="preserve"> Time!CE$9</f>
        <v>74</v>
      </c>
      <c r="CF5" s="10">
        <f xml:space="preserve"> Time!CF$9</f>
        <v>75</v>
      </c>
      <c r="CG5" s="10">
        <f xml:space="preserve"> Time!CG$9</f>
        <v>76</v>
      </c>
      <c r="CH5" s="10">
        <f xml:space="preserve"> Time!CH$9</f>
        <v>77</v>
      </c>
      <c r="CI5" s="10">
        <f xml:space="preserve"> Time!CI$9</f>
        <v>78</v>
      </c>
      <c r="CJ5" s="10">
        <f xml:space="preserve"> Time!CJ$9</f>
        <v>79</v>
      </c>
      <c r="CK5" s="10">
        <f xml:space="preserve"> Time!CK$9</f>
        <v>80</v>
      </c>
      <c r="CL5" s="10">
        <f xml:space="preserve"> Time!CL$9</f>
        <v>81</v>
      </c>
      <c r="CM5" s="10">
        <f xml:space="preserve"> Time!CM$9</f>
        <v>82</v>
      </c>
      <c r="CN5" s="10">
        <f xml:space="preserve"> Time!CN$9</f>
        <v>83</v>
      </c>
      <c r="CO5" s="10">
        <f xml:space="preserve"> Time!CO$9</f>
        <v>84</v>
      </c>
      <c r="CP5" s="10">
        <f xml:space="preserve"> Time!CP$9</f>
        <v>85</v>
      </c>
      <c r="CQ5" s="10">
        <f xml:space="preserve"> Time!CQ$9</f>
        <v>86</v>
      </c>
      <c r="CR5" s="10">
        <f xml:space="preserve"> Time!CR$9</f>
        <v>87</v>
      </c>
      <c r="CS5" s="10">
        <f xml:space="preserve"> Time!CS$9</f>
        <v>88</v>
      </c>
      <c r="CT5" s="10">
        <f xml:space="preserve"> Time!CT$9</f>
        <v>89</v>
      </c>
      <c r="CU5" s="10">
        <f xml:space="preserve"> Time!CU$9</f>
        <v>90</v>
      </c>
      <c r="CV5" s="10">
        <f xml:space="preserve"> Time!CV$9</f>
        <v>91</v>
      </c>
      <c r="CW5" s="10">
        <f xml:space="preserve"> Time!CW$9</f>
        <v>92</v>
      </c>
      <c r="CX5" s="10">
        <f xml:space="preserve"> Time!CX$9</f>
        <v>93</v>
      </c>
      <c r="CY5" s="10">
        <f xml:space="preserve"> Time!CY$9</f>
        <v>94</v>
      </c>
      <c r="CZ5" s="10">
        <f xml:space="preserve"> Time!CZ$9</f>
        <v>95</v>
      </c>
      <c r="DA5" s="10">
        <f xml:space="preserve"> Time!DA$9</f>
        <v>96</v>
      </c>
      <c r="DB5" s="10">
        <f xml:space="preserve"> Time!DB$9</f>
        <v>97</v>
      </c>
      <c r="DC5" s="10">
        <f xml:space="preserve"> Time!DC$9</f>
        <v>98</v>
      </c>
      <c r="DD5" s="10">
        <f xml:space="preserve"> Time!DD$9</f>
        <v>99</v>
      </c>
      <c r="DE5" s="10">
        <f xml:space="preserve"> Time!DE$9</f>
        <v>100</v>
      </c>
      <c r="DF5" s="10">
        <f xml:space="preserve"> Time!DF$9</f>
        <v>101</v>
      </c>
      <c r="DG5" s="10">
        <f xml:space="preserve"> Time!DG$9</f>
        <v>102</v>
      </c>
      <c r="DH5" s="10">
        <f xml:space="preserve"> Time!DH$9</f>
        <v>103</v>
      </c>
      <c r="DI5" s="10">
        <f xml:space="preserve"> Time!DI$9</f>
        <v>104</v>
      </c>
      <c r="DJ5" s="10">
        <f xml:space="preserve"> Time!DJ$9</f>
        <v>105</v>
      </c>
    </row>
    <row r="6" spans="1:114" ht="14.4" x14ac:dyDescent="0.25">
      <c r="A6" s="19" t="s">
        <v>165</v>
      </c>
      <c r="B6" s="19"/>
      <c r="C6" s="20"/>
      <c r="D6" s="22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  <c r="CJ6" s="38"/>
      <c r="CK6" s="38"/>
      <c r="CL6" s="38"/>
      <c r="CM6" s="38"/>
      <c r="CN6" s="38"/>
      <c r="CO6" s="38"/>
      <c r="CP6" s="38"/>
      <c r="CQ6" s="38"/>
      <c r="CR6" s="38"/>
      <c r="CS6" s="38"/>
      <c r="CT6" s="38"/>
      <c r="CU6" s="38"/>
      <c r="CV6" s="38"/>
      <c r="CW6" s="38"/>
      <c r="CX6" s="38"/>
      <c r="CY6" s="38"/>
      <c r="CZ6" s="38"/>
      <c r="DA6" s="38"/>
      <c r="DB6" s="38"/>
      <c r="DC6" s="38"/>
      <c r="DD6" s="38"/>
      <c r="DE6" s="38"/>
      <c r="DF6" s="38"/>
      <c r="DG6" s="38"/>
      <c r="DH6" s="38"/>
      <c r="DI6" s="38"/>
      <c r="DJ6" s="38"/>
    </row>
    <row r="7" spans="1:114" ht="14.4" x14ac:dyDescent="0.25">
      <c r="A7" s="19" t="s">
        <v>352</v>
      </c>
      <c r="B7" s="19"/>
      <c r="C7" s="20"/>
      <c r="D7" s="22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  <c r="CJ7" s="38"/>
      <c r="CK7" s="38"/>
      <c r="CL7" s="38"/>
      <c r="CM7" s="38"/>
      <c r="CN7" s="38"/>
      <c r="CO7" s="38"/>
      <c r="CP7" s="38"/>
      <c r="CQ7" s="38"/>
      <c r="CR7" s="38"/>
      <c r="CS7" s="38"/>
      <c r="CT7" s="38"/>
      <c r="CU7" s="38"/>
      <c r="CV7" s="38"/>
      <c r="CW7" s="38"/>
      <c r="CX7" s="38"/>
      <c r="CY7" s="38"/>
      <c r="CZ7" s="38"/>
      <c r="DA7" s="38"/>
      <c r="DB7" s="38"/>
      <c r="DC7" s="38"/>
      <c r="DD7" s="38"/>
      <c r="DE7" s="38"/>
      <c r="DF7" s="38"/>
      <c r="DG7" s="38"/>
      <c r="DH7" s="38"/>
      <c r="DI7" s="38"/>
      <c r="DJ7" s="38"/>
    </row>
    <row r="8" spans="1:114" ht="14.4" x14ac:dyDescent="0.25">
      <c r="A8" s="19"/>
      <c r="B8" s="19"/>
      <c r="C8" s="20"/>
      <c r="D8" s="22"/>
      <c r="E8" s="392" t="str">
        <f xml:space="preserve"> InpC!E$86</f>
        <v>Shareholders valuation date</v>
      </c>
      <c r="F8" s="466">
        <f xml:space="preserve"> InpC!F$86</f>
        <v>44742</v>
      </c>
      <c r="G8" s="392" t="str">
        <f xml:space="preserve"> InpC!G$86</f>
        <v>date</v>
      </c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</row>
    <row r="9" spans="1:114" x14ac:dyDescent="0.25">
      <c r="E9" s="284" t="str">
        <f xml:space="preserve"> InpC!E$88</f>
        <v>Daya in shareholder discount year</v>
      </c>
      <c r="F9" s="359">
        <f xml:space="preserve"> InpC!F$88</f>
        <v>365</v>
      </c>
      <c r="G9" s="284" t="str">
        <f xml:space="preserve"> InpC!G$88</f>
        <v>days</v>
      </c>
    </row>
    <row r="10" spans="1:114" x14ac:dyDescent="0.25">
      <c r="E10" s="284" t="str">
        <f xml:space="preserve"> Time!E$18</f>
        <v xml:space="preserve">Model period ending </v>
      </c>
      <c r="F10" s="284">
        <f xml:space="preserve"> Time!F$18</f>
        <v>0</v>
      </c>
      <c r="G10" s="284" t="str">
        <f xml:space="preserve"> Time!G$18</f>
        <v>date</v>
      </c>
      <c r="H10" s="284">
        <f xml:space="preserve"> Time!H$18</f>
        <v>0</v>
      </c>
      <c r="I10" s="284">
        <f xml:space="preserve"> Time!I$18</f>
        <v>0</v>
      </c>
      <c r="J10" s="284">
        <f xml:space="preserve"> Time!J$18</f>
        <v>44651</v>
      </c>
      <c r="K10" s="284">
        <f xml:space="preserve"> Time!K$18</f>
        <v>44742</v>
      </c>
      <c r="L10" s="284">
        <f xml:space="preserve"> Time!L$18</f>
        <v>44834</v>
      </c>
      <c r="M10" s="284">
        <f xml:space="preserve"> Time!M$18</f>
        <v>44926</v>
      </c>
      <c r="N10" s="284">
        <f xml:space="preserve"> Time!N$18</f>
        <v>45016</v>
      </c>
      <c r="O10" s="284">
        <f xml:space="preserve"> Time!O$18</f>
        <v>45107</v>
      </c>
      <c r="P10" s="284">
        <f xml:space="preserve"> Time!P$18</f>
        <v>45199</v>
      </c>
      <c r="Q10" s="284">
        <f xml:space="preserve"> Time!Q$18</f>
        <v>45291</v>
      </c>
      <c r="R10" s="284">
        <f xml:space="preserve"> Time!R$18</f>
        <v>45382</v>
      </c>
      <c r="S10" s="284">
        <f xml:space="preserve"> Time!S$18</f>
        <v>45473</v>
      </c>
      <c r="T10" s="284">
        <f xml:space="preserve"> Time!T$18</f>
        <v>45565</v>
      </c>
      <c r="U10" s="284">
        <f xml:space="preserve"> Time!U$18</f>
        <v>45657</v>
      </c>
      <c r="V10" s="284">
        <f xml:space="preserve"> Time!V$18</f>
        <v>45747</v>
      </c>
      <c r="W10" s="284">
        <f xml:space="preserve"> Time!W$18</f>
        <v>45838</v>
      </c>
      <c r="X10" s="284">
        <f xml:space="preserve"> Time!X$18</f>
        <v>45930</v>
      </c>
      <c r="Y10" s="284">
        <f xml:space="preserve"> Time!Y$18</f>
        <v>46022</v>
      </c>
      <c r="Z10" s="284">
        <f xml:space="preserve"> Time!Z$18</f>
        <v>46112</v>
      </c>
      <c r="AA10" s="284">
        <f xml:space="preserve"> Time!AA$18</f>
        <v>46203</v>
      </c>
      <c r="AB10" s="284">
        <f xml:space="preserve"> Time!AB$18</f>
        <v>46295</v>
      </c>
      <c r="AC10" s="284">
        <f xml:space="preserve"> Time!AC$18</f>
        <v>46387</v>
      </c>
      <c r="AD10" s="284">
        <f xml:space="preserve"> Time!AD$18</f>
        <v>46477</v>
      </c>
      <c r="AE10" s="284">
        <f xml:space="preserve"> Time!AE$18</f>
        <v>46568</v>
      </c>
      <c r="AF10" s="284">
        <f xml:space="preserve"> Time!AF$18</f>
        <v>46660</v>
      </c>
      <c r="AG10" s="284">
        <f xml:space="preserve"> Time!AG$18</f>
        <v>46752</v>
      </c>
      <c r="AH10" s="284">
        <f xml:space="preserve"> Time!AH$18</f>
        <v>46843</v>
      </c>
      <c r="AI10" s="284">
        <f xml:space="preserve"> Time!AI$18</f>
        <v>46934</v>
      </c>
      <c r="AJ10" s="284">
        <f xml:space="preserve"> Time!AJ$18</f>
        <v>47026</v>
      </c>
      <c r="AK10" s="284">
        <f xml:space="preserve"> Time!AK$18</f>
        <v>47118</v>
      </c>
      <c r="AL10" s="284">
        <f xml:space="preserve"> Time!AL$18</f>
        <v>47208</v>
      </c>
      <c r="AM10" s="284">
        <f xml:space="preserve"> Time!AM$18</f>
        <v>47299</v>
      </c>
      <c r="AN10" s="284">
        <f xml:space="preserve"> Time!AN$18</f>
        <v>47391</v>
      </c>
      <c r="AO10" s="284">
        <f xml:space="preserve"> Time!AO$18</f>
        <v>47483</v>
      </c>
      <c r="AP10" s="284">
        <f xml:space="preserve"> Time!AP$18</f>
        <v>47573</v>
      </c>
      <c r="AQ10" s="284">
        <f xml:space="preserve"> Time!AQ$18</f>
        <v>47664</v>
      </c>
      <c r="AR10" s="284">
        <f xml:space="preserve"> Time!AR$18</f>
        <v>47756</v>
      </c>
      <c r="AS10" s="284">
        <f xml:space="preserve"> Time!AS$18</f>
        <v>47848</v>
      </c>
      <c r="AT10" s="284">
        <f xml:space="preserve"> Time!AT$18</f>
        <v>47938</v>
      </c>
      <c r="AU10" s="284">
        <f xml:space="preserve"> Time!AU$18</f>
        <v>48029</v>
      </c>
      <c r="AV10" s="284">
        <f xml:space="preserve"> Time!AV$18</f>
        <v>48121</v>
      </c>
      <c r="AW10" s="284">
        <f xml:space="preserve"> Time!AW$18</f>
        <v>48213</v>
      </c>
      <c r="AX10" s="284">
        <f xml:space="preserve"> Time!AX$18</f>
        <v>48304</v>
      </c>
      <c r="AY10" s="284">
        <f xml:space="preserve"> Time!AY$18</f>
        <v>48395</v>
      </c>
      <c r="AZ10" s="284">
        <f xml:space="preserve"> Time!AZ$18</f>
        <v>48487</v>
      </c>
      <c r="BA10" s="284">
        <f xml:space="preserve"> Time!BA$18</f>
        <v>48579</v>
      </c>
      <c r="BB10" s="284">
        <f xml:space="preserve"> Time!BB$18</f>
        <v>48669</v>
      </c>
      <c r="BC10" s="284">
        <f xml:space="preserve"> Time!BC$18</f>
        <v>48760</v>
      </c>
      <c r="BD10" s="284">
        <f xml:space="preserve"> Time!BD$18</f>
        <v>48852</v>
      </c>
      <c r="BE10" s="284">
        <f xml:space="preserve"> Time!BE$18</f>
        <v>48944</v>
      </c>
      <c r="BF10" s="284">
        <f xml:space="preserve"> Time!BF$18</f>
        <v>49034</v>
      </c>
      <c r="BG10" s="284">
        <f xml:space="preserve"> Time!BG$18</f>
        <v>49125</v>
      </c>
      <c r="BH10" s="284">
        <f xml:space="preserve"> Time!BH$18</f>
        <v>49217</v>
      </c>
      <c r="BI10" s="284">
        <f xml:space="preserve"> Time!BI$18</f>
        <v>49309</v>
      </c>
      <c r="BJ10" s="284">
        <f xml:space="preserve"> Time!BJ$18</f>
        <v>49399</v>
      </c>
      <c r="BK10" s="284">
        <f xml:space="preserve"> Time!BK$18</f>
        <v>49490</v>
      </c>
      <c r="BL10" s="284">
        <f xml:space="preserve"> Time!BL$18</f>
        <v>49582</v>
      </c>
      <c r="BM10" s="284">
        <f xml:space="preserve"> Time!BM$18</f>
        <v>49674</v>
      </c>
      <c r="BN10" s="284">
        <f xml:space="preserve"> Time!BN$18</f>
        <v>49765</v>
      </c>
      <c r="BO10" s="284">
        <f xml:space="preserve"> Time!BO$18</f>
        <v>49856</v>
      </c>
      <c r="BP10" s="284">
        <f xml:space="preserve"> Time!BP$18</f>
        <v>49948</v>
      </c>
      <c r="BQ10" s="284">
        <f xml:space="preserve"> Time!BQ$18</f>
        <v>50040</v>
      </c>
      <c r="BR10" s="284">
        <f xml:space="preserve"> Time!BR$18</f>
        <v>50130</v>
      </c>
      <c r="BS10" s="284">
        <f xml:space="preserve"> Time!BS$18</f>
        <v>50221</v>
      </c>
      <c r="BT10" s="284">
        <f xml:space="preserve"> Time!BT$18</f>
        <v>50313</v>
      </c>
      <c r="BU10" s="284">
        <f xml:space="preserve"> Time!BU$18</f>
        <v>50405</v>
      </c>
      <c r="BV10" s="284">
        <f xml:space="preserve"> Time!BV$18</f>
        <v>50495</v>
      </c>
      <c r="BW10" s="284">
        <f xml:space="preserve"> Time!BW$18</f>
        <v>50586</v>
      </c>
      <c r="BX10" s="284">
        <f xml:space="preserve"> Time!BX$18</f>
        <v>50678</v>
      </c>
      <c r="BY10" s="284">
        <f xml:space="preserve"> Time!BY$18</f>
        <v>50770</v>
      </c>
      <c r="BZ10" s="284">
        <f xml:space="preserve"> Time!BZ$18</f>
        <v>50860</v>
      </c>
      <c r="CA10" s="284">
        <f xml:space="preserve"> Time!CA$18</f>
        <v>50951</v>
      </c>
      <c r="CB10" s="284">
        <f xml:space="preserve"> Time!CB$18</f>
        <v>51043</v>
      </c>
      <c r="CC10" s="284">
        <f xml:space="preserve"> Time!CC$18</f>
        <v>51135</v>
      </c>
      <c r="CD10" s="284">
        <f xml:space="preserve"> Time!CD$18</f>
        <v>51226</v>
      </c>
      <c r="CE10" s="284">
        <f xml:space="preserve"> Time!CE$18</f>
        <v>51317</v>
      </c>
      <c r="CF10" s="284">
        <f xml:space="preserve"> Time!CF$18</f>
        <v>51409</v>
      </c>
      <c r="CG10" s="284">
        <f xml:space="preserve"> Time!CG$18</f>
        <v>51501</v>
      </c>
      <c r="CH10" s="284">
        <f xml:space="preserve"> Time!CH$18</f>
        <v>51591</v>
      </c>
      <c r="CI10" s="284">
        <f xml:space="preserve"> Time!CI$18</f>
        <v>51682</v>
      </c>
      <c r="CJ10" s="284">
        <f xml:space="preserve"> Time!CJ$18</f>
        <v>51774</v>
      </c>
      <c r="CK10" s="284">
        <f xml:space="preserve"> Time!CK$18</f>
        <v>51866</v>
      </c>
      <c r="CL10" s="284">
        <f xml:space="preserve"> Time!CL$18</f>
        <v>51956</v>
      </c>
      <c r="CM10" s="284">
        <f xml:space="preserve"> Time!CM$18</f>
        <v>52047</v>
      </c>
      <c r="CN10" s="284">
        <f xml:space="preserve"> Time!CN$18</f>
        <v>52139</v>
      </c>
      <c r="CO10" s="284">
        <f xml:space="preserve"> Time!CO$18</f>
        <v>52231</v>
      </c>
      <c r="CP10" s="284">
        <f xml:space="preserve"> Time!CP$18</f>
        <v>52321</v>
      </c>
      <c r="CQ10" s="284">
        <f xml:space="preserve"> Time!CQ$18</f>
        <v>52412</v>
      </c>
      <c r="CR10" s="284">
        <f xml:space="preserve"> Time!CR$18</f>
        <v>52504</v>
      </c>
      <c r="CS10" s="284">
        <f xml:space="preserve"> Time!CS$18</f>
        <v>52596</v>
      </c>
      <c r="CT10" s="284">
        <f xml:space="preserve"> Time!CT$18</f>
        <v>52687</v>
      </c>
      <c r="CU10" s="284">
        <f xml:space="preserve"> Time!CU$18</f>
        <v>52778</v>
      </c>
      <c r="CV10" s="284">
        <f xml:space="preserve"> Time!CV$18</f>
        <v>52870</v>
      </c>
      <c r="CW10" s="284">
        <f xml:space="preserve"> Time!CW$18</f>
        <v>52962</v>
      </c>
      <c r="CX10" s="284">
        <f xml:space="preserve"> Time!CX$18</f>
        <v>53052</v>
      </c>
      <c r="CY10" s="284">
        <f xml:space="preserve"> Time!CY$18</f>
        <v>53143</v>
      </c>
      <c r="CZ10" s="284">
        <f xml:space="preserve"> Time!CZ$18</f>
        <v>53235</v>
      </c>
      <c r="DA10" s="284">
        <f xml:space="preserve"> Time!DA$18</f>
        <v>53327</v>
      </c>
      <c r="DB10" s="284">
        <f xml:space="preserve"> Time!DB$18</f>
        <v>53417</v>
      </c>
      <c r="DC10" s="284">
        <f xml:space="preserve"> Time!DC$18</f>
        <v>53508</v>
      </c>
      <c r="DD10" s="284">
        <f xml:space="preserve"> Time!DD$18</f>
        <v>53600</v>
      </c>
      <c r="DE10" s="284">
        <f xml:space="preserve"> Time!DE$18</f>
        <v>53692</v>
      </c>
      <c r="DF10" s="284">
        <f xml:space="preserve"> Time!DF$18</f>
        <v>53782</v>
      </c>
      <c r="DG10" s="284">
        <f xml:space="preserve"> Time!DG$18</f>
        <v>53873</v>
      </c>
      <c r="DH10" s="284">
        <f xml:space="preserve"> Time!DH$18</f>
        <v>53965</v>
      </c>
      <c r="DI10" s="284">
        <f xml:space="preserve"> Time!DI$18</f>
        <v>54057</v>
      </c>
      <c r="DJ10" s="284">
        <f xml:space="preserve"> Time!DJ$18</f>
        <v>54148</v>
      </c>
    </row>
    <row r="11" spans="1:114" s="124" customFormat="1" x14ac:dyDescent="0.25">
      <c r="A11" s="301"/>
      <c r="B11" s="301"/>
      <c r="C11" s="302"/>
      <c r="E11" s="303" t="s">
        <v>351</v>
      </c>
      <c r="F11" s="303"/>
      <c r="G11" s="303"/>
      <c r="H11" s="303"/>
      <c r="I11" s="303"/>
      <c r="J11" s="312">
        <f t="shared" ref="J11:AO11" si="0">(J10-$F8)/$F9</f>
        <v>-0.24931506849315069</v>
      </c>
      <c r="K11" s="312">
        <f t="shared" si="0"/>
        <v>0</v>
      </c>
      <c r="L11" s="312">
        <f t="shared" si="0"/>
        <v>0.25205479452054796</v>
      </c>
      <c r="M11" s="312">
        <f t="shared" si="0"/>
        <v>0.50410958904109593</v>
      </c>
      <c r="N11" s="312">
        <f t="shared" si="0"/>
        <v>0.75068493150684934</v>
      </c>
      <c r="O11" s="312">
        <f t="shared" si="0"/>
        <v>1</v>
      </c>
      <c r="P11" s="312">
        <f t="shared" si="0"/>
        <v>1.252054794520548</v>
      </c>
      <c r="Q11" s="312">
        <f t="shared" si="0"/>
        <v>1.5041095890410958</v>
      </c>
      <c r="R11" s="312">
        <f t="shared" si="0"/>
        <v>1.7534246575342465</v>
      </c>
      <c r="S11" s="312">
        <f t="shared" si="0"/>
        <v>2.0027397260273974</v>
      </c>
      <c r="T11" s="312">
        <f t="shared" si="0"/>
        <v>2.2547945205479452</v>
      </c>
      <c r="U11" s="312">
        <f t="shared" si="0"/>
        <v>2.506849315068493</v>
      </c>
      <c r="V11" s="312">
        <f t="shared" si="0"/>
        <v>2.7534246575342465</v>
      </c>
      <c r="W11" s="312">
        <f t="shared" si="0"/>
        <v>3.0027397260273974</v>
      </c>
      <c r="X11" s="312">
        <f t="shared" si="0"/>
        <v>3.2547945205479452</v>
      </c>
      <c r="Y11" s="312">
        <f t="shared" si="0"/>
        <v>3.506849315068493</v>
      </c>
      <c r="Z11" s="312">
        <f t="shared" si="0"/>
        <v>3.7534246575342465</v>
      </c>
      <c r="AA11" s="312">
        <f t="shared" si="0"/>
        <v>4.0027397260273974</v>
      </c>
      <c r="AB11" s="312">
        <f t="shared" si="0"/>
        <v>4.2547945205479456</v>
      </c>
      <c r="AC11" s="312">
        <f t="shared" si="0"/>
        <v>4.506849315068493</v>
      </c>
      <c r="AD11" s="312">
        <f t="shared" si="0"/>
        <v>4.7534246575342465</v>
      </c>
      <c r="AE11" s="312">
        <f t="shared" si="0"/>
        <v>5.0027397260273974</v>
      </c>
      <c r="AF11" s="312">
        <f t="shared" si="0"/>
        <v>5.2547945205479456</v>
      </c>
      <c r="AG11" s="312">
        <f t="shared" si="0"/>
        <v>5.506849315068493</v>
      </c>
      <c r="AH11" s="312">
        <f t="shared" si="0"/>
        <v>5.7561643835616438</v>
      </c>
      <c r="AI11" s="312">
        <f t="shared" si="0"/>
        <v>6.0054794520547947</v>
      </c>
      <c r="AJ11" s="312">
        <f t="shared" si="0"/>
        <v>6.2575342465753421</v>
      </c>
      <c r="AK11" s="312">
        <f t="shared" si="0"/>
        <v>6.5095890410958903</v>
      </c>
      <c r="AL11" s="312">
        <f t="shared" si="0"/>
        <v>6.7561643835616438</v>
      </c>
      <c r="AM11" s="312">
        <f t="shared" si="0"/>
        <v>7.0054794520547947</v>
      </c>
      <c r="AN11" s="312">
        <f t="shared" si="0"/>
        <v>7.2575342465753421</v>
      </c>
      <c r="AO11" s="312">
        <f t="shared" si="0"/>
        <v>7.5095890410958903</v>
      </c>
      <c r="AP11" s="312">
        <f t="shared" ref="AP11:BU11" si="1">(AP10-$F8)/$F9</f>
        <v>7.7561643835616438</v>
      </c>
      <c r="AQ11" s="312">
        <f t="shared" si="1"/>
        <v>8.0054794520547947</v>
      </c>
      <c r="AR11" s="312">
        <f t="shared" si="1"/>
        <v>8.257534246575343</v>
      </c>
      <c r="AS11" s="312">
        <f t="shared" si="1"/>
        <v>8.5095890410958912</v>
      </c>
      <c r="AT11" s="312">
        <f t="shared" si="1"/>
        <v>8.7561643835616429</v>
      </c>
      <c r="AU11" s="312">
        <f t="shared" si="1"/>
        <v>9.0054794520547947</v>
      </c>
      <c r="AV11" s="312">
        <f t="shared" si="1"/>
        <v>9.257534246575343</v>
      </c>
      <c r="AW11" s="312">
        <f t="shared" si="1"/>
        <v>9.5095890410958912</v>
      </c>
      <c r="AX11" s="312">
        <f t="shared" si="1"/>
        <v>9.7589041095890412</v>
      </c>
      <c r="AY11" s="312">
        <f t="shared" si="1"/>
        <v>10.008219178082191</v>
      </c>
      <c r="AZ11" s="312">
        <f t="shared" si="1"/>
        <v>10.260273972602739</v>
      </c>
      <c r="BA11" s="312">
        <f t="shared" si="1"/>
        <v>10.512328767123288</v>
      </c>
      <c r="BB11" s="312">
        <f t="shared" si="1"/>
        <v>10.758904109589041</v>
      </c>
      <c r="BC11" s="312">
        <f t="shared" si="1"/>
        <v>11.008219178082191</v>
      </c>
      <c r="BD11" s="312">
        <f t="shared" si="1"/>
        <v>11.260273972602739</v>
      </c>
      <c r="BE11" s="312">
        <f t="shared" si="1"/>
        <v>11.512328767123288</v>
      </c>
      <c r="BF11" s="312">
        <f t="shared" si="1"/>
        <v>11.758904109589041</v>
      </c>
      <c r="BG11" s="312">
        <f t="shared" si="1"/>
        <v>12.008219178082191</v>
      </c>
      <c r="BH11" s="312">
        <f t="shared" si="1"/>
        <v>12.260273972602739</v>
      </c>
      <c r="BI11" s="312">
        <f t="shared" si="1"/>
        <v>12.512328767123288</v>
      </c>
      <c r="BJ11" s="312">
        <f t="shared" si="1"/>
        <v>12.758904109589041</v>
      </c>
      <c r="BK11" s="312">
        <f t="shared" si="1"/>
        <v>13.008219178082191</v>
      </c>
      <c r="BL11" s="312">
        <f t="shared" si="1"/>
        <v>13.260273972602739</v>
      </c>
      <c r="BM11" s="312">
        <f t="shared" si="1"/>
        <v>13.512328767123288</v>
      </c>
      <c r="BN11" s="312">
        <f t="shared" si="1"/>
        <v>13.761643835616438</v>
      </c>
      <c r="BO11" s="312">
        <f t="shared" si="1"/>
        <v>14.010958904109589</v>
      </c>
      <c r="BP11" s="312">
        <f t="shared" si="1"/>
        <v>14.263013698630138</v>
      </c>
      <c r="BQ11" s="312">
        <f t="shared" si="1"/>
        <v>14.515068493150684</v>
      </c>
      <c r="BR11" s="312">
        <f t="shared" si="1"/>
        <v>14.761643835616438</v>
      </c>
      <c r="BS11" s="312">
        <f t="shared" si="1"/>
        <v>15.010958904109589</v>
      </c>
      <c r="BT11" s="312">
        <f t="shared" si="1"/>
        <v>15.263013698630138</v>
      </c>
      <c r="BU11" s="312">
        <f t="shared" si="1"/>
        <v>15.515068493150684</v>
      </c>
      <c r="BV11" s="312">
        <f t="shared" ref="BV11:DA11" si="2">(BV10-$F8)/$F9</f>
        <v>15.761643835616438</v>
      </c>
      <c r="BW11" s="312">
        <f t="shared" si="2"/>
        <v>16.010958904109589</v>
      </c>
      <c r="BX11" s="312">
        <f t="shared" si="2"/>
        <v>16.263013698630136</v>
      </c>
      <c r="BY11" s="312">
        <f t="shared" si="2"/>
        <v>16.515068493150686</v>
      </c>
      <c r="BZ11" s="312">
        <f t="shared" si="2"/>
        <v>16.761643835616439</v>
      </c>
      <c r="CA11" s="312">
        <f t="shared" si="2"/>
        <v>17.010958904109589</v>
      </c>
      <c r="CB11" s="312">
        <f t="shared" si="2"/>
        <v>17.263013698630136</v>
      </c>
      <c r="CC11" s="312">
        <f t="shared" si="2"/>
        <v>17.515068493150686</v>
      </c>
      <c r="CD11" s="312">
        <f t="shared" si="2"/>
        <v>17.764383561643836</v>
      </c>
      <c r="CE11" s="312">
        <f t="shared" si="2"/>
        <v>18.013698630136986</v>
      </c>
      <c r="CF11" s="312">
        <f t="shared" si="2"/>
        <v>18.265753424657536</v>
      </c>
      <c r="CG11" s="312">
        <f t="shared" si="2"/>
        <v>18.517808219178082</v>
      </c>
      <c r="CH11" s="312">
        <f t="shared" si="2"/>
        <v>18.764383561643836</v>
      </c>
      <c r="CI11" s="312">
        <f t="shared" si="2"/>
        <v>19.013698630136986</v>
      </c>
      <c r="CJ11" s="312">
        <f t="shared" si="2"/>
        <v>19.265753424657536</v>
      </c>
      <c r="CK11" s="312">
        <f t="shared" si="2"/>
        <v>19.517808219178082</v>
      </c>
      <c r="CL11" s="312">
        <f t="shared" si="2"/>
        <v>19.764383561643836</v>
      </c>
      <c r="CM11" s="312">
        <f t="shared" si="2"/>
        <v>20.013698630136986</v>
      </c>
      <c r="CN11" s="312">
        <f t="shared" si="2"/>
        <v>20.265753424657536</v>
      </c>
      <c r="CO11" s="312">
        <f t="shared" si="2"/>
        <v>20.517808219178082</v>
      </c>
      <c r="CP11" s="312">
        <f t="shared" si="2"/>
        <v>20.764383561643836</v>
      </c>
      <c r="CQ11" s="312">
        <f t="shared" si="2"/>
        <v>21.013698630136986</v>
      </c>
      <c r="CR11" s="312">
        <f t="shared" si="2"/>
        <v>21.265753424657536</v>
      </c>
      <c r="CS11" s="312">
        <f t="shared" si="2"/>
        <v>21.517808219178082</v>
      </c>
      <c r="CT11" s="312">
        <f t="shared" si="2"/>
        <v>21.767123287671232</v>
      </c>
      <c r="CU11" s="312">
        <f t="shared" si="2"/>
        <v>22.016438356164382</v>
      </c>
      <c r="CV11" s="312">
        <f t="shared" si="2"/>
        <v>22.268493150684932</v>
      </c>
      <c r="CW11" s="312">
        <f t="shared" si="2"/>
        <v>22.520547945205479</v>
      </c>
      <c r="CX11" s="312">
        <f t="shared" si="2"/>
        <v>22.767123287671232</v>
      </c>
      <c r="CY11" s="312">
        <f t="shared" si="2"/>
        <v>23.016438356164382</v>
      </c>
      <c r="CZ11" s="312">
        <f t="shared" si="2"/>
        <v>23.268493150684932</v>
      </c>
      <c r="DA11" s="312">
        <f t="shared" si="2"/>
        <v>23.520547945205479</v>
      </c>
      <c r="DB11" s="312">
        <f t="shared" ref="DB11:EG11" si="3">(DB10-$F8)/$F9</f>
        <v>23.767123287671232</v>
      </c>
      <c r="DC11" s="312">
        <f t="shared" si="3"/>
        <v>24.016438356164382</v>
      </c>
      <c r="DD11" s="312">
        <f t="shared" si="3"/>
        <v>24.268493150684932</v>
      </c>
      <c r="DE11" s="312">
        <f t="shared" si="3"/>
        <v>24.520547945205479</v>
      </c>
      <c r="DF11" s="312">
        <f t="shared" si="3"/>
        <v>24.767123287671232</v>
      </c>
      <c r="DG11" s="312">
        <f t="shared" si="3"/>
        <v>25.016438356164382</v>
      </c>
      <c r="DH11" s="312">
        <f t="shared" si="3"/>
        <v>25.268493150684932</v>
      </c>
      <c r="DI11" s="312">
        <f t="shared" si="3"/>
        <v>25.520547945205479</v>
      </c>
      <c r="DJ11" s="312">
        <f t="shared" si="3"/>
        <v>25.769863013698629</v>
      </c>
    </row>
    <row r="13" spans="1:114" x14ac:dyDescent="0.25">
      <c r="E13" s="284" t="str">
        <f xml:space="preserve"> InpC!E$87</f>
        <v>discounting Rate</v>
      </c>
      <c r="F13" s="286">
        <f xml:space="preserve"> InpC!F$87</f>
        <v>0.27250000000000002</v>
      </c>
      <c r="G13" s="284" t="str">
        <f xml:space="preserve"> InpC!G$87</f>
        <v>%</v>
      </c>
    </row>
    <row r="14" spans="1:114" x14ac:dyDescent="0.25">
      <c r="E14" s="311" t="str">
        <f t="shared" ref="E14:AJ14" si="4" xml:space="preserve"> E$11</f>
        <v>No of years</v>
      </c>
      <c r="F14" s="311">
        <f t="shared" si="4"/>
        <v>0</v>
      </c>
      <c r="G14" s="311">
        <f t="shared" si="4"/>
        <v>0</v>
      </c>
      <c r="H14" s="311">
        <f t="shared" si="4"/>
        <v>0</v>
      </c>
      <c r="I14" s="311">
        <f t="shared" si="4"/>
        <v>0</v>
      </c>
      <c r="J14" s="311">
        <f t="shared" si="4"/>
        <v>-0.24931506849315069</v>
      </c>
      <c r="K14" s="311">
        <f t="shared" si="4"/>
        <v>0</v>
      </c>
      <c r="L14" s="311">
        <f t="shared" si="4"/>
        <v>0.25205479452054796</v>
      </c>
      <c r="M14" s="311">
        <f t="shared" si="4"/>
        <v>0.50410958904109593</v>
      </c>
      <c r="N14" s="311">
        <f t="shared" si="4"/>
        <v>0.75068493150684934</v>
      </c>
      <c r="O14" s="311">
        <f t="shared" si="4"/>
        <v>1</v>
      </c>
      <c r="P14" s="311">
        <f t="shared" si="4"/>
        <v>1.252054794520548</v>
      </c>
      <c r="Q14" s="311">
        <f t="shared" si="4"/>
        <v>1.5041095890410958</v>
      </c>
      <c r="R14" s="311">
        <f t="shared" si="4"/>
        <v>1.7534246575342465</v>
      </c>
      <c r="S14" s="311">
        <f t="shared" si="4"/>
        <v>2.0027397260273974</v>
      </c>
      <c r="T14" s="311">
        <f t="shared" si="4"/>
        <v>2.2547945205479452</v>
      </c>
      <c r="U14" s="311">
        <f t="shared" si="4"/>
        <v>2.506849315068493</v>
      </c>
      <c r="V14" s="311">
        <f t="shared" si="4"/>
        <v>2.7534246575342465</v>
      </c>
      <c r="W14" s="311">
        <f t="shared" si="4"/>
        <v>3.0027397260273974</v>
      </c>
      <c r="X14" s="311">
        <f t="shared" si="4"/>
        <v>3.2547945205479452</v>
      </c>
      <c r="Y14" s="311">
        <f t="shared" si="4"/>
        <v>3.506849315068493</v>
      </c>
      <c r="Z14" s="311">
        <f t="shared" si="4"/>
        <v>3.7534246575342465</v>
      </c>
      <c r="AA14" s="311">
        <f t="shared" si="4"/>
        <v>4.0027397260273974</v>
      </c>
      <c r="AB14" s="311">
        <f t="shared" si="4"/>
        <v>4.2547945205479456</v>
      </c>
      <c r="AC14" s="311">
        <f t="shared" si="4"/>
        <v>4.506849315068493</v>
      </c>
      <c r="AD14" s="311">
        <f t="shared" si="4"/>
        <v>4.7534246575342465</v>
      </c>
      <c r="AE14" s="311">
        <f t="shared" si="4"/>
        <v>5.0027397260273974</v>
      </c>
      <c r="AF14" s="311">
        <f t="shared" si="4"/>
        <v>5.2547945205479456</v>
      </c>
      <c r="AG14" s="311">
        <f t="shared" si="4"/>
        <v>5.506849315068493</v>
      </c>
      <c r="AH14" s="311">
        <f t="shared" si="4"/>
        <v>5.7561643835616438</v>
      </c>
      <c r="AI14" s="311">
        <f t="shared" si="4"/>
        <v>6.0054794520547947</v>
      </c>
      <c r="AJ14" s="311">
        <f t="shared" si="4"/>
        <v>6.2575342465753421</v>
      </c>
      <c r="AK14" s="311">
        <f t="shared" ref="AK14:BP14" si="5" xml:space="preserve"> AK$11</f>
        <v>6.5095890410958903</v>
      </c>
      <c r="AL14" s="311">
        <f t="shared" si="5"/>
        <v>6.7561643835616438</v>
      </c>
      <c r="AM14" s="311">
        <f t="shared" si="5"/>
        <v>7.0054794520547947</v>
      </c>
      <c r="AN14" s="311">
        <f t="shared" si="5"/>
        <v>7.2575342465753421</v>
      </c>
      <c r="AO14" s="311">
        <f t="shared" si="5"/>
        <v>7.5095890410958903</v>
      </c>
      <c r="AP14" s="311">
        <f t="shared" si="5"/>
        <v>7.7561643835616438</v>
      </c>
      <c r="AQ14" s="311">
        <f t="shared" si="5"/>
        <v>8.0054794520547947</v>
      </c>
      <c r="AR14" s="311">
        <f t="shared" si="5"/>
        <v>8.257534246575343</v>
      </c>
      <c r="AS14" s="311">
        <f t="shared" si="5"/>
        <v>8.5095890410958912</v>
      </c>
      <c r="AT14" s="311">
        <f t="shared" si="5"/>
        <v>8.7561643835616429</v>
      </c>
      <c r="AU14" s="311">
        <f t="shared" si="5"/>
        <v>9.0054794520547947</v>
      </c>
      <c r="AV14" s="311">
        <f t="shared" si="5"/>
        <v>9.257534246575343</v>
      </c>
      <c r="AW14" s="311">
        <f t="shared" si="5"/>
        <v>9.5095890410958912</v>
      </c>
      <c r="AX14" s="311">
        <f t="shared" si="5"/>
        <v>9.7589041095890412</v>
      </c>
      <c r="AY14" s="311">
        <f t="shared" si="5"/>
        <v>10.008219178082191</v>
      </c>
      <c r="AZ14" s="311">
        <f t="shared" si="5"/>
        <v>10.260273972602739</v>
      </c>
      <c r="BA14" s="311">
        <f t="shared" si="5"/>
        <v>10.512328767123288</v>
      </c>
      <c r="BB14" s="311">
        <f t="shared" si="5"/>
        <v>10.758904109589041</v>
      </c>
      <c r="BC14" s="311">
        <f t="shared" si="5"/>
        <v>11.008219178082191</v>
      </c>
      <c r="BD14" s="311">
        <f t="shared" si="5"/>
        <v>11.260273972602739</v>
      </c>
      <c r="BE14" s="311">
        <f t="shared" si="5"/>
        <v>11.512328767123288</v>
      </c>
      <c r="BF14" s="311">
        <f t="shared" si="5"/>
        <v>11.758904109589041</v>
      </c>
      <c r="BG14" s="311">
        <f t="shared" si="5"/>
        <v>12.008219178082191</v>
      </c>
      <c r="BH14" s="311">
        <f t="shared" si="5"/>
        <v>12.260273972602739</v>
      </c>
      <c r="BI14" s="311">
        <f t="shared" si="5"/>
        <v>12.512328767123288</v>
      </c>
      <c r="BJ14" s="311">
        <f t="shared" si="5"/>
        <v>12.758904109589041</v>
      </c>
      <c r="BK14" s="311">
        <f t="shared" si="5"/>
        <v>13.008219178082191</v>
      </c>
      <c r="BL14" s="311">
        <f t="shared" si="5"/>
        <v>13.260273972602739</v>
      </c>
      <c r="BM14" s="311">
        <f t="shared" si="5"/>
        <v>13.512328767123288</v>
      </c>
      <c r="BN14" s="311">
        <f t="shared" si="5"/>
        <v>13.761643835616438</v>
      </c>
      <c r="BO14" s="311">
        <f t="shared" si="5"/>
        <v>14.010958904109589</v>
      </c>
      <c r="BP14" s="311">
        <f t="shared" si="5"/>
        <v>14.263013698630138</v>
      </c>
      <c r="BQ14" s="311">
        <f t="shared" ref="BQ14:CV14" si="6" xml:space="preserve"> BQ$11</f>
        <v>14.515068493150684</v>
      </c>
      <c r="BR14" s="311">
        <f t="shared" si="6"/>
        <v>14.761643835616438</v>
      </c>
      <c r="BS14" s="311">
        <f t="shared" si="6"/>
        <v>15.010958904109589</v>
      </c>
      <c r="BT14" s="311">
        <f t="shared" si="6"/>
        <v>15.263013698630138</v>
      </c>
      <c r="BU14" s="311">
        <f t="shared" si="6"/>
        <v>15.515068493150684</v>
      </c>
      <c r="BV14" s="311">
        <f t="shared" si="6"/>
        <v>15.761643835616438</v>
      </c>
      <c r="BW14" s="311">
        <f t="shared" si="6"/>
        <v>16.010958904109589</v>
      </c>
      <c r="BX14" s="311">
        <f t="shared" si="6"/>
        <v>16.263013698630136</v>
      </c>
      <c r="BY14" s="311">
        <f t="shared" si="6"/>
        <v>16.515068493150686</v>
      </c>
      <c r="BZ14" s="311">
        <f t="shared" si="6"/>
        <v>16.761643835616439</v>
      </c>
      <c r="CA14" s="311">
        <f t="shared" si="6"/>
        <v>17.010958904109589</v>
      </c>
      <c r="CB14" s="311">
        <f t="shared" si="6"/>
        <v>17.263013698630136</v>
      </c>
      <c r="CC14" s="311">
        <f t="shared" si="6"/>
        <v>17.515068493150686</v>
      </c>
      <c r="CD14" s="311">
        <f t="shared" si="6"/>
        <v>17.764383561643836</v>
      </c>
      <c r="CE14" s="311">
        <f t="shared" si="6"/>
        <v>18.013698630136986</v>
      </c>
      <c r="CF14" s="311">
        <f t="shared" si="6"/>
        <v>18.265753424657536</v>
      </c>
      <c r="CG14" s="311">
        <f t="shared" si="6"/>
        <v>18.517808219178082</v>
      </c>
      <c r="CH14" s="311">
        <f t="shared" si="6"/>
        <v>18.764383561643836</v>
      </c>
      <c r="CI14" s="311">
        <f t="shared" si="6"/>
        <v>19.013698630136986</v>
      </c>
      <c r="CJ14" s="311">
        <f t="shared" si="6"/>
        <v>19.265753424657536</v>
      </c>
      <c r="CK14" s="311">
        <f t="shared" si="6"/>
        <v>19.517808219178082</v>
      </c>
      <c r="CL14" s="311">
        <f t="shared" si="6"/>
        <v>19.764383561643836</v>
      </c>
      <c r="CM14" s="311">
        <f t="shared" si="6"/>
        <v>20.013698630136986</v>
      </c>
      <c r="CN14" s="311">
        <f t="shared" si="6"/>
        <v>20.265753424657536</v>
      </c>
      <c r="CO14" s="311">
        <f t="shared" si="6"/>
        <v>20.517808219178082</v>
      </c>
      <c r="CP14" s="311">
        <f t="shared" si="6"/>
        <v>20.764383561643836</v>
      </c>
      <c r="CQ14" s="311">
        <f t="shared" si="6"/>
        <v>21.013698630136986</v>
      </c>
      <c r="CR14" s="311">
        <f t="shared" si="6"/>
        <v>21.265753424657536</v>
      </c>
      <c r="CS14" s="311">
        <f t="shared" si="6"/>
        <v>21.517808219178082</v>
      </c>
      <c r="CT14" s="311">
        <f t="shared" si="6"/>
        <v>21.767123287671232</v>
      </c>
      <c r="CU14" s="311">
        <f t="shared" si="6"/>
        <v>22.016438356164382</v>
      </c>
      <c r="CV14" s="311">
        <f t="shared" si="6"/>
        <v>22.268493150684932</v>
      </c>
      <c r="CW14" s="311">
        <f t="shared" ref="CW14:DJ14" si="7" xml:space="preserve"> CW$11</f>
        <v>22.520547945205479</v>
      </c>
      <c r="CX14" s="311">
        <f t="shared" si="7"/>
        <v>22.767123287671232</v>
      </c>
      <c r="CY14" s="311">
        <f t="shared" si="7"/>
        <v>23.016438356164382</v>
      </c>
      <c r="CZ14" s="311">
        <f t="shared" si="7"/>
        <v>23.268493150684932</v>
      </c>
      <c r="DA14" s="311">
        <f t="shared" si="7"/>
        <v>23.520547945205479</v>
      </c>
      <c r="DB14" s="311">
        <f t="shared" si="7"/>
        <v>23.767123287671232</v>
      </c>
      <c r="DC14" s="311">
        <f t="shared" si="7"/>
        <v>24.016438356164382</v>
      </c>
      <c r="DD14" s="311">
        <f t="shared" si="7"/>
        <v>24.268493150684932</v>
      </c>
      <c r="DE14" s="311">
        <f t="shared" si="7"/>
        <v>24.520547945205479</v>
      </c>
      <c r="DF14" s="311">
        <f t="shared" si="7"/>
        <v>24.767123287671232</v>
      </c>
      <c r="DG14" s="311">
        <f t="shared" si="7"/>
        <v>25.016438356164382</v>
      </c>
      <c r="DH14" s="311">
        <f t="shared" si="7"/>
        <v>25.268493150684932</v>
      </c>
      <c r="DI14" s="311">
        <f t="shared" si="7"/>
        <v>25.520547945205479</v>
      </c>
      <c r="DJ14" s="311">
        <f t="shared" si="7"/>
        <v>25.769863013698629</v>
      </c>
    </row>
    <row r="15" spans="1:114" s="470" customFormat="1" x14ac:dyDescent="0.25">
      <c r="A15" s="468"/>
      <c r="B15" s="468"/>
      <c r="C15" s="469"/>
      <c r="E15" s="312" t="s">
        <v>175</v>
      </c>
      <c r="F15" s="312"/>
      <c r="G15" s="312" t="s">
        <v>203</v>
      </c>
      <c r="H15" s="312"/>
      <c r="I15" s="312"/>
      <c r="J15" s="312">
        <f t="shared" ref="J15:AO15" si="8">(1+$F13)^-J14</f>
        <v>1.0619223572253476</v>
      </c>
      <c r="K15" s="312">
        <f t="shared" si="8"/>
        <v>1</v>
      </c>
      <c r="L15" s="312">
        <f t="shared" si="8"/>
        <v>0.94106690797124615</v>
      </c>
      <c r="M15" s="312">
        <f t="shared" si="8"/>
        <v>0.88560692527856189</v>
      </c>
      <c r="N15" s="312">
        <f t="shared" si="8"/>
        <v>0.83451658721048927</v>
      </c>
      <c r="O15" s="312">
        <f t="shared" si="8"/>
        <v>0.78585461689587432</v>
      </c>
      <c r="P15" s="312">
        <f t="shared" si="8"/>
        <v>0.73954177443712865</v>
      </c>
      <c r="Q15" s="312">
        <f t="shared" si="8"/>
        <v>0.69595829098511741</v>
      </c>
      <c r="R15" s="312">
        <f t="shared" si="8"/>
        <v>0.6553758721151306</v>
      </c>
      <c r="S15" s="312">
        <f t="shared" si="8"/>
        <v>0.61715987770286207</v>
      </c>
      <c r="T15" s="312">
        <f t="shared" si="8"/>
        <v>0.58078873783374485</v>
      </c>
      <c r="U15" s="312">
        <f t="shared" si="8"/>
        <v>0.54656106169772511</v>
      </c>
      <c r="V15" s="312">
        <f t="shared" si="8"/>
        <v>0.51503015490383552</v>
      </c>
      <c r="W15" s="312">
        <f t="shared" si="8"/>
        <v>0.48499793925568735</v>
      </c>
      <c r="X15" s="312">
        <f t="shared" si="8"/>
        <v>0.45641551106777595</v>
      </c>
      <c r="Y15" s="312">
        <f t="shared" si="8"/>
        <v>0.42951753375066803</v>
      </c>
      <c r="Z15" s="312">
        <f t="shared" si="8"/>
        <v>0.40473882507177639</v>
      </c>
      <c r="AA15" s="312">
        <f t="shared" si="8"/>
        <v>0.38113786974906666</v>
      </c>
      <c r="AB15" s="312">
        <f t="shared" si="8"/>
        <v>0.35867623659550169</v>
      </c>
      <c r="AC15" s="312">
        <f t="shared" si="8"/>
        <v>0.33753833693569196</v>
      </c>
      <c r="AD15" s="312">
        <f t="shared" si="8"/>
        <v>0.3180658743196671</v>
      </c>
      <c r="AE15" s="312">
        <f t="shared" si="8"/>
        <v>0.2995189546161624</v>
      </c>
      <c r="AF15" s="312">
        <f t="shared" si="8"/>
        <v>0.28186737649941196</v>
      </c>
      <c r="AG15" s="312">
        <f t="shared" si="8"/>
        <v>0.26525606046026873</v>
      </c>
      <c r="AH15" s="312">
        <f t="shared" si="8"/>
        <v>0.24978856378289763</v>
      </c>
      <c r="AI15" s="312">
        <f t="shared" si="8"/>
        <v>0.23522300108226335</v>
      </c>
      <c r="AJ15" s="312">
        <f t="shared" si="8"/>
        <v>0.22136058231220271</v>
      </c>
      <c r="AK15" s="312">
        <f t="shared" si="8"/>
        <v>0.20831511874325914</v>
      </c>
      <c r="AL15" s="312">
        <f t="shared" si="8"/>
        <v>0.19629749609657968</v>
      </c>
      <c r="AM15" s="312">
        <f t="shared" si="8"/>
        <v>0.18485108140059989</v>
      </c>
      <c r="AN15" s="312">
        <f t="shared" si="8"/>
        <v>0.17395723560880372</v>
      </c>
      <c r="AO15" s="312">
        <f t="shared" si="8"/>
        <v>0.16370539783360247</v>
      </c>
      <c r="AP15" s="312">
        <f t="shared" ref="AP15:BU15" si="9">(1+$F13)^-AP14</f>
        <v>0.15426129359259699</v>
      </c>
      <c r="AQ15" s="312">
        <f t="shared" si="9"/>
        <v>0.14526607575685652</v>
      </c>
      <c r="AR15" s="312">
        <f t="shared" si="9"/>
        <v>0.13670509674562173</v>
      </c>
      <c r="AS15" s="312">
        <f t="shared" si="9"/>
        <v>0.1286486426983123</v>
      </c>
      <c r="AT15" s="312">
        <f t="shared" si="9"/>
        <v>0.12122694977807233</v>
      </c>
      <c r="AU15" s="312">
        <f t="shared" si="9"/>
        <v>0.1141580163118715</v>
      </c>
      <c r="AV15" s="312">
        <f t="shared" si="9"/>
        <v>0.10743033143074399</v>
      </c>
      <c r="AW15" s="312">
        <f t="shared" si="9"/>
        <v>0.10109912982185644</v>
      </c>
      <c r="AX15" s="312">
        <f t="shared" si="9"/>
        <v>9.5203881087892461E-2</v>
      </c>
      <c r="AY15" s="312">
        <f t="shared" si="9"/>
        <v>8.9652393548476289E-2</v>
      </c>
      <c r="AZ15" s="312">
        <f t="shared" si="9"/>
        <v>8.4368900788885884E-2</v>
      </c>
      <c r="BA15" s="312">
        <f t="shared" si="9"/>
        <v>7.9396780594329669E-2</v>
      </c>
      <c r="BB15" s="312">
        <f t="shared" si="9"/>
        <v>7.4816409499326109E-2</v>
      </c>
      <c r="BC15" s="312">
        <f t="shared" si="9"/>
        <v>7.0453747385835985E-2</v>
      </c>
      <c r="BD15" s="312">
        <f t="shared" si="9"/>
        <v>6.6301690207375932E-2</v>
      </c>
      <c r="BE15" s="312">
        <f t="shared" si="9"/>
        <v>6.239432659672272E-2</v>
      </c>
      <c r="BF15" s="312">
        <f t="shared" si="9"/>
        <v>5.8794820824617761E-2</v>
      </c>
      <c r="BG15" s="312">
        <f t="shared" si="9"/>
        <v>5.5366402660774833E-2</v>
      </c>
      <c r="BH15" s="312">
        <f t="shared" si="9"/>
        <v>5.2103489357466351E-2</v>
      </c>
      <c r="BI15" s="312">
        <f t="shared" si="9"/>
        <v>4.9032869624143598E-2</v>
      </c>
      <c r="BJ15" s="312">
        <f t="shared" si="9"/>
        <v>4.6204181394591558E-2</v>
      </c>
      <c r="BK15" s="312">
        <f t="shared" si="9"/>
        <v>4.3509943151885923E-2</v>
      </c>
      <c r="BL15" s="312">
        <f t="shared" si="9"/>
        <v>4.0945767667949981E-2</v>
      </c>
      <c r="BM15" s="312">
        <f t="shared" si="9"/>
        <v>3.8532706973786711E-2</v>
      </c>
      <c r="BN15" s="312">
        <f t="shared" si="9"/>
        <v>3.6285804429682808E-2</v>
      </c>
      <c r="BO15" s="312">
        <f t="shared" si="9"/>
        <v>3.4169922294971206E-2</v>
      </c>
      <c r="BP15" s="312">
        <f t="shared" si="9"/>
        <v>3.2156183119746294E-2</v>
      </c>
      <c r="BQ15" s="312">
        <f t="shared" si="9"/>
        <v>3.0261119820656844E-2</v>
      </c>
      <c r="BR15" s="312">
        <f t="shared" si="9"/>
        <v>2.8515366938846994E-2</v>
      </c>
      <c r="BS15" s="312">
        <f t="shared" si="9"/>
        <v>2.6852591194476399E-2</v>
      </c>
      <c r="BT15" s="312">
        <f t="shared" si="9"/>
        <v>2.5270084966401804E-2</v>
      </c>
      <c r="BU15" s="312">
        <f t="shared" si="9"/>
        <v>2.3780840723502429E-2</v>
      </c>
      <c r="BV15" s="312">
        <f t="shared" ref="BV15:DA15" si="10">(1+$F13)^-BV14</f>
        <v>2.2408932761372881E-2</v>
      </c>
      <c r="BW15" s="312">
        <f t="shared" si="10"/>
        <v>2.1102232765796775E-2</v>
      </c>
      <c r="BX15" s="312">
        <f t="shared" si="10"/>
        <v>1.98586129401979E-2</v>
      </c>
      <c r="BY15" s="312">
        <f t="shared" si="10"/>
        <v>1.8688283476229799E-2</v>
      </c>
      <c r="BZ15" s="312">
        <f t="shared" si="10"/>
        <v>1.7610163270234094E-2</v>
      </c>
      <c r="CA15" s="312">
        <f t="shared" si="10"/>
        <v>1.6583287045812783E-2</v>
      </c>
      <c r="CB15" s="312">
        <f t="shared" si="10"/>
        <v>1.5605982664202669E-2</v>
      </c>
      <c r="CC15" s="312">
        <f t="shared" si="10"/>
        <v>1.4686273851654065E-2</v>
      </c>
      <c r="CD15" s="312">
        <f t="shared" si="10"/>
        <v>1.3829894202460544E-2</v>
      </c>
      <c r="CE15" s="312">
        <f t="shared" si="10"/>
        <v>1.3023451392996467E-2</v>
      </c>
      <c r="CF15" s="312">
        <f t="shared" si="10"/>
        <v>1.2255939133520995E-2</v>
      </c>
      <c r="CG15" s="312">
        <f t="shared" si="10"/>
        <v>1.1533658744666407E-2</v>
      </c>
      <c r="CH15" s="312">
        <f t="shared" si="10"/>
        <v>1.0868286210185102E-2</v>
      </c>
      <c r="CI15" s="312">
        <f t="shared" si="10"/>
        <v>1.023453940510528E-2</v>
      </c>
      <c r="CJ15" s="312">
        <f t="shared" si="10"/>
        <v>9.6313863524723035E-3</v>
      </c>
      <c r="CK15" s="312">
        <f t="shared" si="10"/>
        <v>9.0637789741975679E-3</v>
      </c>
      <c r="CL15" s="312">
        <f t="shared" si="10"/>
        <v>8.5408928960197267E-3</v>
      </c>
      <c r="CM15" s="312">
        <f t="shared" si="10"/>
        <v>8.0428600433047372E-3</v>
      </c>
      <c r="CN15" s="312">
        <f t="shared" si="10"/>
        <v>7.5688694321982717E-3</v>
      </c>
      <c r="CO15" s="312">
        <f t="shared" si="10"/>
        <v>7.1228125533969108E-3</v>
      </c>
      <c r="CP15" s="312">
        <f t="shared" si="10"/>
        <v>6.7119001147502759E-3</v>
      </c>
      <c r="CQ15" s="312">
        <f t="shared" si="10"/>
        <v>6.3205186980783788E-3</v>
      </c>
      <c r="CR15" s="312">
        <f t="shared" si="10"/>
        <v>5.9480309879750663E-3</v>
      </c>
      <c r="CS15" s="312">
        <f t="shared" si="10"/>
        <v>5.5974951303708522E-3</v>
      </c>
      <c r="CT15" s="312">
        <f t="shared" si="10"/>
        <v>5.2710964151807807E-3</v>
      </c>
      <c r="CU15" s="312">
        <f t="shared" si="10"/>
        <v>4.9637305207071904E-3</v>
      </c>
      <c r="CV15" s="312">
        <f t="shared" si="10"/>
        <v>4.6712025331244154E-3</v>
      </c>
      <c r="CW15" s="312">
        <f t="shared" si="10"/>
        <v>4.3959141243548501E-3</v>
      </c>
      <c r="CX15" s="312">
        <f t="shared" si="10"/>
        <v>4.1423154539731079E-3</v>
      </c>
      <c r="CY15" s="312">
        <f t="shared" si="10"/>
        <v>3.9007705467247072E-3</v>
      </c>
      <c r="CZ15" s="312">
        <f t="shared" si="10"/>
        <v>3.6708860771115246E-3</v>
      </c>
      <c r="DA15" s="312">
        <f t="shared" si="10"/>
        <v>3.4545494101020434E-3</v>
      </c>
      <c r="DB15" s="312">
        <f t="shared" ref="DB15:EG15" si="11">(1+$F13)^-DB14</f>
        <v>3.2552577241438969E-3</v>
      </c>
      <c r="DC15" s="312">
        <f t="shared" si="11"/>
        <v>3.0654385435950546E-3</v>
      </c>
      <c r="DD15" s="312">
        <f t="shared" si="11"/>
        <v>2.8847827717968758E-3</v>
      </c>
      <c r="DE15" s="312">
        <f t="shared" si="11"/>
        <v>2.7147736032236097E-3</v>
      </c>
      <c r="DF15" s="312">
        <f t="shared" si="11"/>
        <v>2.558159311704437E-3</v>
      </c>
      <c r="DG15" s="312">
        <f t="shared" si="11"/>
        <v>2.4089890322947388E-3</v>
      </c>
      <c r="DH15" s="312">
        <f t="shared" si="11"/>
        <v>2.2670198599582542E-3</v>
      </c>
      <c r="DI15" s="312">
        <f t="shared" si="11"/>
        <v>2.1334173699203217E-3</v>
      </c>
      <c r="DJ15" s="312">
        <f t="shared" si="11"/>
        <v>2.0090144589239452E-3</v>
      </c>
    </row>
    <row r="17" spans="1:114" x14ac:dyDescent="0.25">
      <c r="A17" s="2" t="s">
        <v>354</v>
      </c>
    </row>
    <row r="19" spans="1:114" x14ac:dyDescent="0.25">
      <c r="A19" s="2" t="s">
        <v>355</v>
      </c>
    </row>
    <row r="20" spans="1:114" x14ac:dyDescent="0.25">
      <c r="E20" s="359" t="str">
        <f xml:space="preserve"> Equity!E$88</f>
        <v>dividend declared and paid pos</v>
      </c>
      <c r="F20" s="359">
        <f xml:space="preserve"> Equity!F$88</f>
        <v>0</v>
      </c>
      <c r="G20" s="359" t="str">
        <f xml:space="preserve"> Equity!G$88</f>
        <v>$ 000s</v>
      </c>
      <c r="H20" s="359">
        <f xml:space="preserve"> Equity!H$88</f>
        <v>0</v>
      </c>
      <c r="I20" s="359">
        <f xml:space="preserve"> Equity!I$88</f>
        <v>0</v>
      </c>
      <c r="J20" s="359">
        <f xml:space="preserve"> Equity!J$88</f>
        <v>0</v>
      </c>
      <c r="K20" s="359">
        <f xml:space="preserve"> Equity!K$88</f>
        <v>0</v>
      </c>
      <c r="L20" s="359">
        <f xml:space="preserve"> Equity!L$88</f>
        <v>3065.4394813777772</v>
      </c>
      <c r="M20" s="359">
        <f xml:space="preserve"> Equity!M$88</f>
        <v>2597.0605864007512</v>
      </c>
      <c r="N20" s="359">
        <f xml:space="preserve"> Equity!N$88</f>
        <v>3704.5297106454891</v>
      </c>
      <c r="O20" s="359">
        <f xml:space="preserve"> Equity!O$88</f>
        <v>3353.0207159928032</v>
      </c>
      <c r="P20" s="359">
        <f xml:space="preserve"> Equity!P$88</f>
        <v>4203.8244860531504</v>
      </c>
      <c r="Q20" s="359">
        <f xml:space="preserve"> Equity!Q$88</f>
        <v>3228.5751017075672</v>
      </c>
      <c r="R20" s="359">
        <f xml:space="preserve"> Equity!R$88</f>
        <v>4087.2424776575817</v>
      </c>
      <c r="S20" s="359">
        <f xml:space="preserve"> Equity!S$88</f>
        <v>4110.9166325637952</v>
      </c>
      <c r="T20" s="359">
        <f xml:space="preserve"> Equity!T$88</f>
        <v>4380.2407380525083</v>
      </c>
      <c r="U20" s="359">
        <f xml:space="preserve"> Equity!U$88</f>
        <v>4038.1368261799753</v>
      </c>
      <c r="V20" s="359">
        <f xml:space="preserve"> Equity!V$88</f>
        <v>5044.3719257609182</v>
      </c>
      <c r="W20" s="359">
        <f xml:space="preserve"> Equity!W$88</f>
        <v>4840.5185401843773</v>
      </c>
      <c r="X20" s="359">
        <f xml:space="preserve"> Equity!X$88</f>
        <v>5897.3010208447668</v>
      </c>
      <c r="Y20" s="359">
        <f xml:space="preserve"> Equity!Y$88</f>
        <v>5000.1636483141647</v>
      </c>
      <c r="Z20" s="359">
        <f xml:space="preserve"> Equity!Z$88</f>
        <v>6043.5440873274147</v>
      </c>
      <c r="AA20" s="359">
        <f xml:space="preserve"> Equity!AA$88</f>
        <v>5164.3509193563887</v>
      </c>
      <c r="AB20" s="359">
        <f xml:space="preserve"> Equity!AB$88</f>
        <v>6253.8555167621116</v>
      </c>
      <c r="AC20" s="359">
        <f xml:space="preserve"> Equity!AC$88</f>
        <v>5347.8876458938985</v>
      </c>
      <c r="AD20" s="359">
        <f xml:space="preserve"> Equity!AD$88</f>
        <v>6997.0932947319889</v>
      </c>
      <c r="AE20" s="359">
        <f xml:space="preserve"> Equity!AE$88</f>
        <v>6041.694524051336</v>
      </c>
      <c r="AF20" s="359">
        <f xml:space="preserve"> Equity!AF$88</f>
        <v>7206.9170208704509</v>
      </c>
      <c r="AG20" s="359">
        <f xml:space="preserve"> Equity!AG$88</f>
        <v>6243.0254245408987</v>
      </c>
      <c r="AH20" s="359">
        <f xml:space="preserve"> Equity!AH$88</f>
        <v>7065.438732141989</v>
      </c>
      <c r="AI20" s="359">
        <f xml:space="preserve"> Equity!AI$88</f>
        <v>6087.0203330757522</v>
      </c>
      <c r="AJ20" s="359">
        <f xml:space="preserve"> Equity!AJ$88</f>
        <v>7318.155142753586</v>
      </c>
      <c r="AK20" s="359">
        <f xml:space="preserve"> Equity!AK$88</f>
        <v>6319.9570089378631</v>
      </c>
      <c r="AL20" s="359">
        <f xml:space="preserve"> Equity!AL$88</f>
        <v>7556.5462372238162</v>
      </c>
      <c r="AM20" s="359">
        <f xml:space="preserve"> Equity!AM$88</f>
        <v>6526.511033638295</v>
      </c>
      <c r="AN20" s="359">
        <f xml:space="preserve"> Equity!AN$88</f>
        <v>8208.5856550714816</v>
      </c>
      <c r="AO20" s="359">
        <f xml:space="preserve"> Equity!AO$88</f>
        <v>7144.842166896573</v>
      </c>
      <c r="AP20" s="359">
        <f xml:space="preserve"> Equity!AP$88</f>
        <v>8485.7600731633738</v>
      </c>
      <c r="AQ20" s="359">
        <f xml:space="preserve"> Equity!AQ$88</f>
        <v>7390.1267526701213</v>
      </c>
      <c r="AR20" s="359">
        <f xml:space="preserve"> Equity!AR$88</f>
        <v>8741.2704028019616</v>
      </c>
      <c r="AS20" s="359">
        <f xml:space="preserve"> Equity!AS$88</f>
        <v>7633.1535707571875</v>
      </c>
      <c r="AT20" s="359">
        <f xml:space="preserve"> Equity!AT$88</f>
        <v>9024.5349546473062</v>
      </c>
      <c r="AU20" s="359">
        <f xml:space="preserve"> Equity!AU$88</f>
        <v>7884.9010851464891</v>
      </c>
      <c r="AV20" s="359">
        <f xml:space="preserve"> Equity!AV$88</f>
        <v>9291.3674669268694</v>
      </c>
      <c r="AW20" s="359">
        <f xml:space="preserve"> Equity!AW$88</f>
        <v>8137.0755553140261</v>
      </c>
      <c r="AX20" s="359">
        <f xml:space="preserve"> Equity!AX$88</f>
        <v>10075.950696556127</v>
      </c>
      <c r="AY20" s="359">
        <f xml:space="preserve"> Equity!AY$88</f>
        <v>8872.0324200012637</v>
      </c>
      <c r="AZ20" s="359">
        <f xml:space="preserve"> Equity!AZ$88</f>
        <v>10372.383842411255</v>
      </c>
      <c r="BA20" s="359">
        <f xml:space="preserve"> Equity!BA$88</f>
        <v>9144.0046679970528</v>
      </c>
      <c r="BB20" s="359">
        <f xml:space="preserve"> Equity!BB$88</f>
        <v>10767.453865040892</v>
      </c>
      <c r="BC20" s="359">
        <f xml:space="preserve"> Equity!BC$88</f>
        <v>9507.6697782371775</v>
      </c>
      <c r="BD20" s="359">
        <f xml:space="preserve"> Equity!BD$88</f>
        <v>11069.299662465666</v>
      </c>
      <c r="BE20" s="359">
        <f xml:space="preserve"> Equity!BE$88</f>
        <v>9789.8622751311923</v>
      </c>
      <c r="BF20" s="359">
        <f xml:space="preserve"> Equity!BF$88</f>
        <v>11315.731434064304</v>
      </c>
      <c r="BG20" s="359">
        <f xml:space="preserve"> Equity!BG$88</f>
        <v>10003.814856541303</v>
      </c>
      <c r="BH20" s="359">
        <f xml:space="preserve"> Equity!BH$88</f>
        <v>11018.041979814687</v>
      </c>
      <c r="BI20" s="359">
        <f xml:space="preserve"> Equity!BI$88</f>
        <v>10909.816417725182</v>
      </c>
      <c r="BJ20" s="359">
        <f xml:space="preserve"> Equity!BJ$88</f>
        <v>11227.240276339564</v>
      </c>
      <c r="BK20" s="359">
        <f xml:space="preserve"> Equity!BK$88</f>
        <v>11111.288279663251</v>
      </c>
      <c r="BL20" s="359">
        <f xml:space="preserve"> Equity!BL$88</f>
        <v>11537.303395677736</v>
      </c>
      <c r="BM20" s="359">
        <f xml:space="preserve"> Equity!BM$88</f>
        <v>11422.108884431316</v>
      </c>
      <c r="BN20" s="359">
        <f xml:space="preserve"> Equity!BN$88</f>
        <v>11898.649513689146</v>
      </c>
      <c r="BO20" s="359">
        <f xml:space="preserve"> Equity!BO$88</f>
        <v>11741.367837992915</v>
      </c>
      <c r="BP20" s="359">
        <f xml:space="preserve"> Equity!BP$88</f>
        <v>11427.728547615463</v>
      </c>
      <c r="BQ20" s="359">
        <f xml:space="preserve"> Equity!BQ$88</f>
        <v>11110.266234684497</v>
      </c>
      <c r="BR20" s="359">
        <f xml:space="preserve"> Equity!BR$88</f>
        <v>12184.357982582922</v>
      </c>
      <c r="BS20" s="359">
        <f xml:space="preserve"> Equity!BS$88</f>
        <v>11530.480815871315</v>
      </c>
      <c r="BT20" s="359">
        <f xml:space="preserve"> Equity!BT$88</f>
        <v>14333.91771758514</v>
      </c>
      <c r="BU20" s="359">
        <f xml:space="preserve"> Equity!BU$88</f>
        <v>13615.474743661054</v>
      </c>
      <c r="BV20" s="359">
        <f xml:space="preserve"> Equity!BV$88</f>
        <v>14078.134865322247</v>
      </c>
      <c r="BW20" s="359">
        <f xml:space="preserve"> Equity!BW$88</f>
        <v>9912.5617750119072</v>
      </c>
      <c r="BX20" s="359">
        <f xml:space="preserve"> Equity!BX$88</f>
        <v>8903.3682852707334</v>
      </c>
      <c r="BY20" s="359">
        <f xml:space="preserve"> Equity!BY$88</f>
        <v>10346.048484738805</v>
      </c>
      <c r="BZ20" s="359">
        <f xml:space="preserve"> Equity!BZ$88</f>
        <v>9266.3540121163278</v>
      </c>
      <c r="CA20" s="359">
        <f xml:space="preserve"> Equity!CA$88</f>
        <v>11321.296797884941</v>
      </c>
      <c r="CB20" s="359">
        <f xml:space="preserve"> Equity!CB$88</f>
        <v>10469.60384871408</v>
      </c>
      <c r="CC20" s="359">
        <f xml:space="preserve"> Equity!CC$88</f>
        <v>12076.799596589863</v>
      </c>
      <c r="CD20" s="359">
        <f xml:space="preserve"> Equity!CD$88</f>
        <v>9985.6301391861125</v>
      </c>
      <c r="CE20" s="359">
        <f xml:space="preserve"> Equity!CE$88</f>
        <v>11531.048942252221</v>
      </c>
      <c r="CF20" s="359">
        <f xml:space="preserve"> Equity!CF$88</f>
        <v>11438.385885256364</v>
      </c>
      <c r="CG20" s="359">
        <f xml:space="preserve"> Equity!CG$88</f>
        <v>11884.013717444668</v>
      </c>
      <c r="CH20" s="359">
        <f xml:space="preserve"> Equity!CH$88</f>
        <v>11107.892225879292</v>
      </c>
      <c r="CI20" s="359">
        <f xml:space="preserve"> Equity!CI$88</f>
        <v>12902.632549730699</v>
      </c>
      <c r="CJ20" s="359">
        <f xml:space="preserve"> Equity!CJ$88</f>
        <v>12420.162056992762</v>
      </c>
      <c r="CK20" s="359">
        <f xml:space="preserve"> Equity!CK$88</f>
        <v>14398.505633069959</v>
      </c>
      <c r="CL20" s="359">
        <f xml:space="preserve"> Equity!CL$88</f>
        <v>12593.790595047303</v>
      </c>
      <c r="CM20" s="359">
        <f xml:space="preserve"> Equity!CM$88</f>
        <v>14610.892855073891</v>
      </c>
      <c r="CN20" s="359">
        <f xml:space="preserve"> Equity!CN$88</f>
        <v>12871.511259691972</v>
      </c>
      <c r="CO20" s="359">
        <f xml:space="preserve"> Equity!CO$88</f>
        <v>14929.157275145095</v>
      </c>
      <c r="CP20" s="359">
        <f xml:space="preserve"> Equity!CP$88</f>
        <v>13154.814109695997</v>
      </c>
      <c r="CQ20" s="359">
        <f xml:space="preserve"> Equity!CQ$88</f>
        <v>16313.818015102774</v>
      </c>
      <c r="CR20" s="359">
        <f xml:space="preserve"> Equity!CR$88</f>
        <v>14466.02844008845</v>
      </c>
      <c r="CS20" s="359">
        <f xml:space="preserve"> Equity!CS$88</f>
        <v>16666.311230890547</v>
      </c>
      <c r="CT20" s="359">
        <f xml:space="preserve"> Equity!CT$88</f>
        <v>14781.381085418438</v>
      </c>
      <c r="CU20" s="359">
        <f xml:space="preserve"> Equity!CU$88</f>
        <v>17025.889560315663</v>
      </c>
      <c r="CV20" s="359">
        <f xml:space="preserve"> Equity!CV$88</f>
        <v>15103.072318919552</v>
      </c>
      <c r="CW20" s="359">
        <f xml:space="preserve"> Equity!CW$88</f>
        <v>17392.695414162219</v>
      </c>
      <c r="CX20" s="359">
        <f xml:space="preserve"> Equity!CX$88</f>
        <v>15431.229546214057</v>
      </c>
      <c r="CY20" s="359">
        <f xml:space="preserve"> Equity!CY$88</f>
        <v>17766.874065671091</v>
      </c>
      <c r="CZ20" s="359">
        <f xml:space="preserve"> Equity!CZ$88</f>
        <v>15765.982733777171</v>
      </c>
      <c r="DA20" s="359">
        <f xml:space="preserve"> Equity!DA$88</f>
        <v>18942.295627007541</v>
      </c>
      <c r="DB20" s="359">
        <f xml:space="preserve"> Equity!DB$88</f>
        <v>16855.679655990432</v>
      </c>
      <c r="DC20" s="359">
        <f xml:space="preserve"> Equity!DC$88</f>
        <v>19347.621242794587</v>
      </c>
      <c r="DD20" s="359">
        <f xml:space="preserve"> Equity!DD$88</f>
        <v>17219.064290760067</v>
      </c>
      <c r="DE20" s="359">
        <f xml:space="preserve"> Equity!DE$88</f>
        <v>19761.093903458979</v>
      </c>
      <c r="DF20" s="359">
        <f xml:space="preserve"> Equity!DF$88</f>
        <v>17727.910851425397</v>
      </c>
      <c r="DG20" s="359">
        <f xml:space="preserve"> Equity!DG$88</f>
        <v>19071.748250589873</v>
      </c>
      <c r="DH20" s="359">
        <f xml:space="preserve"> Equity!DH$88</f>
        <v>822.00066672330138</v>
      </c>
      <c r="DI20" s="359">
        <f xml:space="preserve"> Equity!DI$88</f>
        <v>-1.4239023787215247E-12</v>
      </c>
      <c r="DJ20" s="359">
        <f xml:space="preserve"> Equity!DJ$88</f>
        <v>-1.4084251789528123E-12</v>
      </c>
    </row>
    <row r="21" spans="1:114" x14ac:dyDescent="0.25">
      <c r="E21" s="359" t="str">
        <f xml:space="preserve"> Equity!E$64</f>
        <v>Share Capital redemption at liquidation pos</v>
      </c>
      <c r="F21" s="359">
        <f xml:space="preserve"> Equity!F$64</f>
        <v>0</v>
      </c>
      <c r="G21" s="359" t="str">
        <f xml:space="preserve"> Equity!G$64</f>
        <v>$ 000s</v>
      </c>
      <c r="H21" s="359">
        <f xml:space="preserve"> Equity!H$64</f>
        <v>0</v>
      </c>
      <c r="I21" s="359">
        <f xml:space="preserve"> Equity!I$64</f>
        <v>0</v>
      </c>
      <c r="J21" s="359">
        <f xml:space="preserve"> Equity!J$64</f>
        <v>0</v>
      </c>
      <c r="K21" s="359">
        <f xml:space="preserve"> Equity!K$64</f>
        <v>0</v>
      </c>
      <c r="L21" s="359">
        <f xml:space="preserve"> Equity!L$64</f>
        <v>0</v>
      </c>
      <c r="M21" s="359">
        <f xml:space="preserve"> Equity!M$64</f>
        <v>0</v>
      </c>
      <c r="N21" s="359">
        <f xml:space="preserve"> Equity!N$64</f>
        <v>0</v>
      </c>
      <c r="O21" s="359">
        <f xml:space="preserve"> Equity!O$64</f>
        <v>0</v>
      </c>
      <c r="P21" s="359">
        <f xml:space="preserve"> Equity!P$64</f>
        <v>0</v>
      </c>
      <c r="Q21" s="359">
        <f xml:space="preserve"> Equity!Q$64</f>
        <v>0</v>
      </c>
      <c r="R21" s="359">
        <f xml:space="preserve"> Equity!R$64</f>
        <v>0</v>
      </c>
      <c r="S21" s="359">
        <f xml:space="preserve"> Equity!S$64</f>
        <v>0</v>
      </c>
      <c r="T21" s="359">
        <f xml:space="preserve"> Equity!T$64</f>
        <v>0</v>
      </c>
      <c r="U21" s="359">
        <f xml:space="preserve"> Equity!U$64</f>
        <v>0</v>
      </c>
      <c r="V21" s="359">
        <f xml:space="preserve"> Equity!V$64</f>
        <v>0</v>
      </c>
      <c r="W21" s="359">
        <f xml:space="preserve"> Equity!W$64</f>
        <v>0</v>
      </c>
      <c r="X21" s="359">
        <f xml:space="preserve"> Equity!X$64</f>
        <v>0</v>
      </c>
      <c r="Y21" s="359">
        <f xml:space="preserve"> Equity!Y$64</f>
        <v>0</v>
      </c>
      <c r="Z21" s="359">
        <f xml:space="preserve"> Equity!Z$64</f>
        <v>0</v>
      </c>
      <c r="AA21" s="359">
        <f xml:space="preserve"> Equity!AA$64</f>
        <v>0</v>
      </c>
      <c r="AB21" s="359">
        <f xml:space="preserve"> Equity!AB$64</f>
        <v>0</v>
      </c>
      <c r="AC21" s="359">
        <f xml:space="preserve"> Equity!AC$64</f>
        <v>0</v>
      </c>
      <c r="AD21" s="359">
        <f xml:space="preserve"> Equity!AD$64</f>
        <v>0</v>
      </c>
      <c r="AE21" s="359">
        <f xml:space="preserve"> Equity!AE$64</f>
        <v>0</v>
      </c>
      <c r="AF21" s="359">
        <f xml:space="preserve"> Equity!AF$64</f>
        <v>0</v>
      </c>
      <c r="AG21" s="359">
        <f xml:space="preserve"> Equity!AG$64</f>
        <v>0</v>
      </c>
      <c r="AH21" s="359">
        <f xml:space="preserve"> Equity!AH$64</f>
        <v>0</v>
      </c>
      <c r="AI21" s="359">
        <f xml:space="preserve"> Equity!AI$64</f>
        <v>0</v>
      </c>
      <c r="AJ21" s="359">
        <f xml:space="preserve"> Equity!AJ$64</f>
        <v>0</v>
      </c>
      <c r="AK21" s="359">
        <f xml:space="preserve"> Equity!AK$64</f>
        <v>0</v>
      </c>
      <c r="AL21" s="359">
        <f xml:space="preserve"> Equity!AL$64</f>
        <v>0</v>
      </c>
      <c r="AM21" s="359">
        <f xml:space="preserve"> Equity!AM$64</f>
        <v>0</v>
      </c>
      <c r="AN21" s="359">
        <f xml:space="preserve"> Equity!AN$64</f>
        <v>0</v>
      </c>
      <c r="AO21" s="359">
        <f xml:space="preserve"> Equity!AO$64</f>
        <v>0</v>
      </c>
      <c r="AP21" s="359">
        <f xml:space="preserve"> Equity!AP$64</f>
        <v>0</v>
      </c>
      <c r="AQ21" s="359">
        <f xml:space="preserve"> Equity!AQ$64</f>
        <v>0</v>
      </c>
      <c r="AR21" s="359">
        <f xml:space="preserve"> Equity!AR$64</f>
        <v>0</v>
      </c>
      <c r="AS21" s="359">
        <f xml:space="preserve"> Equity!AS$64</f>
        <v>0</v>
      </c>
      <c r="AT21" s="359">
        <f xml:space="preserve"> Equity!AT$64</f>
        <v>0</v>
      </c>
      <c r="AU21" s="359">
        <f xml:space="preserve"> Equity!AU$64</f>
        <v>0</v>
      </c>
      <c r="AV21" s="359">
        <f xml:space="preserve"> Equity!AV$64</f>
        <v>0</v>
      </c>
      <c r="AW21" s="359">
        <f xml:space="preserve"> Equity!AW$64</f>
        <v>0</v>
      </c>
      <c r="AX21" s="359">
        <f xml:space="preserve"> Equity!AX$64</f>
        <v>0</v>
      </c>
      <c r="AY21" s="359">
        <f xml:space="preserve"> Equity!AY$64</f>
        <v>0</v>
      </c>
      <c r="AZ21" s="359">
        <f xml:space="preserve"> Equity!AZ$64</f>
        <v>0</v>
      </c>
      <c r="BA21" s="359">
        <f xml:space="preserve"> Equity!BA$64</f>
        <v>0</v>
      </c>
      <c r="BB21" s="359">
        <f xml:space="preserve"> Equity!BB$64</f>
        <v>0</v>
      </c>
      <c r="BC21" s="359">
        <f xml:space="preserve"> Equity!BC$64</f>
        <v>0</v>
      </c>
      <c r="BD21" s="359">
        <f xml:space="preserve"> Equity!BD$64</f>
        <v>0</v>
      </c>
      <c r="BE21" s="359">
        <f xml:space="preserve"> Equity!BE$64</f>
        <v>0</v>
      </c>
      <c r="BF21" s="359">
        <f xml:space="preserve"> Equity!BF$64</f>
        <v>0</v>
      </c>
      <c r="BG21" s="359">
        <f xml:space="preserve"> Equity!BG$64</f>
        <v>0</v>
      </c>
      <c r="BH21" s="359">
        <f xml:space="preserve"> Equity!BH$64</f>
        <v>0</v>
      </c>
      <c r="BI21" s="359">
        <f xml:space="preserve"> Equity!BI$64</f>
        <v>0</v>
      </c>
      <c r="BJ21" s="359">
        <f xml:space="preserve"> Equity!BJ$64</f>
        <v>0</v>
      </c>
      <c r="BK21" s="359">
        <f xml:space="preserve"> Equity!BK$64</f>
        <v>0</v>
      </c>
      <c r="BL21" s="359">
        <f xml:space="preserve"> Equity!BL$64</f>
        <v>0</v>
      </c>
      <c r="BM21" s="359">
        <f xml:space="preserve"> Equity!BM$64</f>
        <v>0</v>
      </c>
      <c r="BN21" s="359">
        <f xml:space="preserve"> Equity!BN$64</f>
        <v>0</v>
      </c>
      <c r="BO21" s="359">
        <f xml:space="preserve"> Equity!BO$64</f>
        <v>0</v>
      </c>
      <c r="BP21" s="359">
        <f xml:space="preserve"> Equity!BP$64</f>
        <v>0</v>
      </c>
      <c r="BQ21" s="359">
        <f xml:space="preserve"> Equity!BQ$64</f>
        <v>0</v>
      </c>
      <c r="BR21" s="359">
        <f xml:space="preserve"> Equity!BR$64</f>
        <v>0</v>
      </c>
      <c r="BS21" s="359">
        <f xml:space="preserve"> Equity!BS$64</f>
        <v>0</v>
      </c>
      <c r="BT21" s="359">
        <f xml:space="preserve"> Equity!BT$64</f>
        <v>0</v>
      </c>
      <c r="BU21" s="359">
        <f xml:space="preserve"> Equity!BU$64</f>
        <v>0</v>
      </c>
      <c r="BV21" s="359">
        <f xml:space="preserve"> Equity!BV$64</f>
        <v>0</v>
      </c>
      <c r="BW21" s="359">
        <f xml:space="preserve"> Equity!BW$64</f>
        <v>0</v>
      </c>
      <c r="BX21" s="359">
        <f xml:space="preserve"> Equity!BX$64</f>
        <v>0</v>
      </c>
      <c r="BY21" s="359">
        <f xml:space="preserve"> Equity!BY$64</f>
        <v>0</v>
      </c>
      <c r="BZ21" s="359">
        <f xml:space="preserve"> Equity!BZ$64</f>
        <v>0</v>
      </c>
      <c r="CA21" s="359">
        <f xml:space="preserve"> Equity!CA$64</f>
        <v>0</v>
      </c>
      <c r="CB21" s="359">
        <f xml:space="preserve"> Equity!CB$64</f>
        <v>0</v>
      </c>
      <c r="CC21" s="359">
        <f xml:space="preserve"> Equity!CC$64</f>
        <v>0</v>
      </c>
      <c r="CD21" s="359">
        <f xml:space="preserve"> Equity!CD$64</f>
        <v>0</v>
      </c>
      <c r="CE21" s="359">
        <f xml:space="preserve"> Equity!CE$64</f>
        <v>0</v>
      </c>
      <c r="CF21" s="359">
        <f xml:space="preserve"> Equity!CF$64</f>
        <v>0</v>
      </c>
      <c r="CG21" s="359">
        <f xml:space="preserve"> Equity!CG$64</f>
        <v>0</v>
      </c>
      <c r="CH21" s="359">
        <f xml:space="preserve"> Equity!CH$64</f>
        <v>0</v>
      </c>
      <c r="CI21" s="359">
        <f xml:space="preserve"> Equity!CI$64</f>
        <v>0</v>
      </c>
      <c r="CJ21" s="359">
        <f xml:space="preserve"> Equity!CJ$64</f>
        <v>0</v>
      </c>
      <c r="CK21" s="359">
        <f xml:space="preserve"> Equity!CK$64</f>
        <v>0</v>
      </c>
      <c r="CL21" s="359">
        <f xml:space="preserve"> Equity!CL$64</f>
        <v>0</v>
      </c>
      <c r="CM21" s="359">
        <f xml:space="preserve"> Equity!CM$64</f>
        <v>0</v>
      </c>
      <c r="CN21" s="359">
        <f xml:space="preserve"> Equity!CN$64</f>
        <v>0</v>
      </c>
      <c r="CO21" s="359">
        <f xml:space="preserve"> Equity!CO$64</f>
        <v>0</v>
      </c>
      <c r="CP21" s="359">
        <f xml:space="preserve"> Equity!CP$64</f>
        <v>0</v>
      </c>
      <c r="CQ21" s="359">
        <f xml:space="preserve"> Equity!CQ$64</f>
        <v>0</v>
      </c>
      <c r="CR21" s="359">
        <f xml:space="preserve"> Equity!CR$64</f>
        <v>0</v>
      </c>
      <c r="CS21" s="359">
        <f xml:space="preserve"> Equity!CS$64</f>
        <v>0</v>
      </c>
      <c r="CT21" s="359">
        <f xml:space="preserve"> Equity!CT$64</f>
        <v>0</v>
      </c>
      <c r="CU21" s="359">
        <f xml:space="preserve"> Equity!CU$64</f>
        <v>0</v>
      </c>
      <c r="CV21" s="359">
        <f xml:space="preserve"> Equity!CV$64</f>
        <v>0</v>
      </c>
      <c r="CW21" s="359">
        <f xml:space="preserve"> Equity!CW$64</f>
        <v>0</v>
      </c>
      <c r="CX21" s="359">
        <f xml:space="preserve"> Equity!CX$64</f>
        <v>0</v>
      </c>
      <c r="CY21" s="359">
        <f xml:space="preserve"> Equity!CY$64</f>
        <v>0</v>
      </c>
      <c r="CZ21" s="359">
        <f xml:space="preserve"> Equity!CZ$64</f>
        <v>0</v>
      </c>
      <c r="DA21" s="359">
        <f xml:space="preserve"> Equity!DA$64</f>
        <v>0</v>
      </c>
      <c r="DB21" s="359">
        <f xml:space="preserve"> Equity!DB$64</f>
        <v>0</v>
      </c>
      <c r="DC21" s="359">
        <f xml:space="preserve"> Equity!DC$64</f>
        <v>0</v>
      </c>
      <c r="DD21" s="359">
        <f xml:space="preserve"> Equity!DD$64</f>
        <v>0</v>
      </c>
      <c r="DE21" s="359">
        <f xml:space="preserve"> Equity!DE$64</f>
        <v>0</v>
      </c>
      <c r="DF21" s="359">
        <f xml:space="preserve"> Equity!DF$64</f>
        <v>0</v>
      </c>
      <c r="DG21" s="359">
        <f xml:space="preserve"> Equity!DG$64</f>
        <v>49500</v>
      </c>
      <c r="DH21" s="359">
        <f xml:space="preserve"> Equity!DH$64</f>
        <v>0</v>
      </c>
      <c r="DI21" s="359">
        <f xml:space="preserve"> Equity!DI$64</f>
        <v>0</v>
      </c>
      <c r="DJ21" s="359">
        <f xml:space="preserve"> Equity!DJ$64</f>
        <v>0</v>
      </c>
    </row>
    <row r="22" spans="1:114" s="124" customFormat="1" x14ac:dyDescent="0.25">
      <c r="A22" s="301"/>
      <c r="B22" s="301"/>
      <c r="C22" s="302"/>
      <c r="E22" s="303" t="s">
        <v>356</v>
      </c>
      <c r="F22" s="303"/>
      <c r="G22" s="303" t="str">
        <f>smu</f>
        <v>$ 000s</v>
      </c>
      <c r="H22" s="303"/>
      <c r="I22" s="303"/>
      <c r="J22" s="303">
        <f t="shared" ref="J22:AO22" si="12">SUM(J20:J21)</f>
        <v>0</v>
      </c>
      <c r="K22" s="303">
        <f t="shared" si="12"/>
        <v>0</v>
      </c>
      <c r="L22" s="303">
        <f t="shared" si="12"/>
        <v>3065.4394813777772</v>
      </c>
      <c r="M22" s="303">
        <f t="shared" si="12"/>
        <v>2597.0605864007512</v>
      </c>
      <c r="N22" s="303">
        <f t="shared" si="12"/>
        <v>3704.5297106454891</v>
      </c>
      <c r="O22" s="303">
        <f t="shared" si="12"/>
        <v>3353.0207159928032</v>
      </c>
      <c r="P22" s="303">
        <f t="shared" si="12"/>
        <v>4203.8244860531504</v>
      </c>
      <c r="Q22" s="303">
        <f t="shared" si="12"/>
        <v>3228.5751017075672</v>
      </c>
      <c r="R22" s="303">
        <f t="shared" si="12"/>
        <v>4087.2424776575817</v>
      </c>
      <c r="S22" s="303">
        <f t="shared" si="12"/>
        <v>4110.9166325637952</v>
      </c>
      <c r="T22" s="303">
        <f t="shared" si="12"/>
        <v>4380.2407380525083</v>
      </c>
      <c r="U22" s="303">
        <f t="shared" si="12"/>
        <v>4038.1368261799753</v>
      </c>
      <c r="V22" s="303">
        <f t="shared" si="12"/>
        <v>5044.3719257609182</v>
      </c>
      <c r="W22" s="303">
        <f t="shared" si="12"/>
        <v>4840.5185401843773</v>
      </c>
      <c r="X22" s="303">
        <f t="shared" si="12"/>
        <v>5897.3010208447668</v>
      </c>
      <c r="Y22" s="303">
        <f t="shared" si="12"/>
        <v>5000.1636483141647</v>
      </c>
      <c r="Z22" s="303">
        <f t="shared" si="12"/>
        <v>6043.5440873274147</v>
      </c>
      <c r="AA22" s="303">
        <f t="shared" si="12"/>
        <v>5164.3509193563887</v>
      </c>
      <c r="AB22" s="303">
        <f t="shared" si="12"/>
        <v>6253.8555167621116</v>
      </c>
      <c r="AC22" s="303">
        <f t="shared" si="12"/>
        <v>5347.8876458938985</v>
      </c>
      <c r="AD22" s="303">
        <f t="shared" si="12"/>
        <v>6997.0932947319889</v>
      </c>
      <c r="AE22" s="303">
        <f t="shared" si="12"/>
        <v>6041.694524051336</v>
      </c>
      <c r="AF22" s="303">
        <f t="shared" si="12"/>
        <v>7206.9170208704509</v>
      </c>
      <c r="AG22" s="303">
        <f t="shared" si="12"/>
        <v>6243.0254245408987</v>
      </c>
      <c r="AH22" s="303">
        <f t="shared" si="12"/>
        <v>7065.438732141989</v>
      </c>
      <c r="AI22" s="303">
        <f t="shared" si="12"/>
        <v>6087.0203330757522</v>
      </c>
      <c r="AJ22" s="303">
        <f t="shared" si="12"/>
        <v>7318.155142753586</v>
      </c>
      <c r="AK22" s="303">
        <f t="shared" si="12"/>
        <v>6319.9570089378631</v>
      </c>
      <c r="AL22" s="303">
        <f t="shared" si="12"/>
        <v>7556.5462372238162</v>
      </c>
      <c r="AM22" s="303">
        <f t="shared" si="12"/>
        <v>6526.511033638295</v>
      </c>
      <c r="AN22" s="303">
        <f t="shared" si="12"/>
        <v>8208.5856550714816</v>
      </c>
      <c r="AO22" s="303">
        <f t="shared" si="12"/>
        <v>7144.842166896573</v>
      </c>
      <c r="AP22" s="303">
        <f t="shared" ref="AP22:BU22" si="13">SUM(AP20:AP21)</f>
        <v>8485.7600731633738</v>
      </c>
      <c r="AQ22" s="303">
        <f t="shared" si="13"/>
        <v>7390.1267526701213</v>
      </c>
      <c r="AR22" s="303">
        <f t="shared" si="13"/>
        <v>8741.2704028019616</v>
      </c>
      <c r="AS22" s="303">
        <f t="shared" si="13"/>
        <v>7633.1535707571875</v>
      </c>
      <c r="AT22" s="303">
        <f t="shared" si="13"/>
        <v>9024.5349546473062</v>
      </c>
      <c r="AU22" s="303">
        <f t="shared" si="13"/>
        <v>7884.9010851464891</v>
      </c>
      <c r="AV22" s="303">
        <f t="shared" si="13"/>
        <v>9291.3674669268694</v>
      </c>
      <c r="AW22" s="303">
        <f t="shared" si="13"/>
        <v>8137.0755553140261</v>
      </c>
      <c r="AX22" s="303">
        <f t="shared" si="13"/>
        <v>10075.950696556127</v>
      </c>
      <c r="AY22" s="303">
        <f t="shared" si="13"/>
        <v>8872.0324200012637</v>
      </c>
      <c r="AZ22" s="303">
        <f t="shared" si="13"/>
        <v>10372.383842411255</v>
      </c>
      <c r="BA22" s="303">
        <f t="shared" si="13"/>
        <v>9144.0046679970528</v>
      </c>
      <c r="BB22" s="303">
        <f t="shared" si="13"/>
        <v>10767.453865040892</v>
      </c>
      <c r="BC22" s="303">
        <f t="shared" si="13"/>
        <v>9507.6697782371775</v>
      </c>
      <c r="BD22" s="303">
        <f t="shared" si="13"/>
        <v>11069.299662465666</v>
      </c>
      <c r="BE22" s="303">
        <f t="shared" si="13"/>
        <v>9789.8622751311923</v>
      </c>
      <c r="BF22" s="303">
        <f t="shared" si="13"/>
        <v>11315.731434064304</v>
      </c>
      <c r="BG22" s="303">
        <f t="shared" si="13"/>
        <v>10003.814856541303</v>
      </c>
      <c r="BH22" s="303">
        <f t="shared" si="13"/>
        <v>11018.041979814687</v>
      </c>
      <c r="BI22" s="303">
        <f t="shared" si="13"/>
        <v>10909.816417725182</v>
      </c>
      <c r="BJ22" s="303">
        <f t="shared" si="13"/>
        <v>11227.240276339564</v>
      </c>
      <c r="BK22" s="303">
        <f t="shared" si="13"/>
        <v>11111.288279663251</v>
      </c>
      <c r="BL22" s="303">
        <f t="shared" si="13"/>
        <v>11537.303395677736</v>
      </c>
      <c r="BM22" s="303">
        <f t="shared" si="13"/>
        <v>11422.108884431316</v>
      </c>
      <c r="BN22" s="303">
        <f t="shared" si="13"/>
        <v>11898.649513689146</v>
      </c>
      <c r="BO22" s="303">
        <f t="shared" si="13"/>
        <v>11741.367837992915</v>
      </c>
      <c r="BP22" s="303">
        <f t="shared" si="13"/>
        <v>11427.728547615463</v>
      </c>
      <c r="BQ22" s="303">
        <f t="shared" si="13"/>
        <v>11110.266234684497</v>
      </c>
      <c r="BR22" s="303">
        <f t="shared" si="13"/>
        <v>12184.357982582922</v>
      </c>
      <c r="BS22" s="303">
        <f t="shared" si="13"/>
        <v>11530.480815871315</v>
      </c>
      <c r="BT22" s="303">
        <f t="shared" si="13"/>
        <v>14333.91771758514</v>
      </c>
      <c r="BU22" s="303">
        <f t="shared" si="13"/>
        <v>13615.474743661054</v>
      </c>
      <c r="BV22" s="303">
        <f t="shared" ref="BV22:DA22" si="14">SUM(BV20:BV21)</f>
        <v>14078.134865322247</v>
      </c>
      <c r="BW22" s="303">
        <f t="shared" si="14"/>
        <v>9912.5617750119072</v>
      </c>
      <c r="BX22" s="303">
        <f t="shared" si="14"/>
        <v>8903.3682852707334</v>
      </c>
      <c r="BY22" s="303">
        <f t="shared" si="14"/>
        <v>10346.048484738805</v>
      </c>
      <c r="BZ22" s="303">
        <f t="shared" si="14"/>
        <v>9266.3540121163278</v>
      </c>
      <c r="CA22" s="303">
        <f t="shared" si="14"/>
        <v>11321.296797884941</v>
      </c>
      <c r="CB22" s="303">
        <f t="shared" si="14"/>
        <v>10469.60384871408</v>
      </c>
      <c r="CC22" s="303">
        <f t="shared" si="14"/>
        <v>12076.799596589863</v>
      </c>
      <c r="CD22" s="303">
        <f t="shared" si="14"/>
        <v>9985.6301391861125</v>
      </c>
      <c r="CE22" s="303">
        <f t="shared" si="14"/>
        <v>11531.048942252221</v>
      </c>
      <c r="CF22" s="303">
        <f t="shared" si="14"/>
        <v>11438.385885256364</v>
      </c>
      <c r="CG22" s="303">
        <f t="shared" si="14"/>
        <v>11884.013717444668</v>
      </c>
      <c r="CH22" s="303">
        <f t="shared" si="14"/>
        <v>11107.892225879292</v>
      </c>
      <c r="CI22" s="303">
        <f t="shared" si="14"/>
        <v>12902.632549730699</v>
      </c>
      <c r="CJ22" s="303">
        <f t="shared" si="14"/>
        <v>12420.162056992762</v>
      </c>
      <c r="CK22" s="303">
        <f t="shared" si="14"/>
        <v>14398.505633069959</v>
      </c>
      <c r="CL22" s="303">
        <f t="shared" si="14"/>
        <v>12593.790595047303</v>
      </c>
      <c r="CM22" s="303">
        <f t="shared" si="14"/>
        <v>14610.892855073891</v>
      </c>
      <c r="CN22" s="303">
        <f t="shared" si="14"/>
        <v>12871.511259691972</v>
      </c>
      <c r="CO22" s="303">
        <f t="shared" si="14"/>
        <v>14929.157275145095</v>
      </c>
      <c r="CP22" s="303">
        <f t="shared" si="14"/>
        <v>13154.814109695997</v>
      </c>
      <c r="CQ22" s="303">
        <f t="shared" si="14"/>
        <v>16313.818015102774</v>
      </c>
      <c r="CR22" s="303">
        <f t="shared" si="14"/>
        <v>14466.02844008845</v>
      </c>
      <c r="CS22" s="303">
        <f t="shared" si="14"/>
        <v>16666.311230890547</v>
      </c>
      <c r="CT22" s="303">
        <f t="shared" si="14"/>
        <v>14781.381085418438</v>
      </c>
      <c r="CU22" s="303">
        <f t="shared" si="14"/>
        <v>17025.889560315663</v>
      </c>
      <c r="CV22" s="303">
        <f t="shared" si="14"/>
        <v>15103.072318919552</v>
      </c>
      <c r="CW22" s="303">
        <f t="shared" si="14"/>
        <v>17392.695414162219</v>
      </c>
      <c r="CX22" s="303">
        <f t="shared" si="14"/>
        <v>15431.229546214057</v>
      </c>
      <c r="CY22" s="303">
        <f t="shared" si="14"/>
        <v>17766.874065671091</v>
      </c>
      <c r="CZ22" s="303">
        <f t="shared" si="14"/>
        <v>15765.982733777171</v>
      </c>
      <c r="DA22" s="303">
        <f t="shared" si="14"/>
        <v>18942.295627007541</v>
      </c>
      <c r="DB22" s="303">
        <f t="shared" ref="DB22:EG22" si="15">SUM(DB20:DB21)</f>
        <v>16855.679655990432</v>
      </c>
      <c r="DC22" s="303">
        <f t="shared" si="15"/>
        <v>19347.621242794587</v>
      </c>
      <c r="DD22" s="303">
        <f t="shared" si="15"/>
        <v>17219.064290760067</v>
      </c>
      <c r="DE22" s="303">
        <f t="shared" si="15"/>
        <v>19761.093903458979</v>
      </c>
      <c r="DF22" s="303">
        <f t="shared" si="15"/>
        <v>17727.910851425397</v>
      </c>
      <c r="DG22" s="303">
        <f t="shared" si="15"/>
        <v>68571.748250589881</v>
      </c>
      <c r="DH22" s="303">
        <f t="shared" si="15"/>
        <v>822.00066672330138</v>
      </c>
      <c r="DI22" s="303">
        <f t="shared" si="15"/>
        <v>-1.4239023787215247E-12</v>
      </c>
      <c r="DJ22" s="303">
        <f t="shared" si="15"/>
        <v>-1.4084251789528123E-12</v>
      </c>
    </row>
    <row r="24" spans="1:114" x14ac:dyDescent="0.25">
      <c r="A24" s="2" t="s">
        <v>357</v>
      </c>
    </row>
    <row r="25" spans="1:114" x14ac:dyDescent="0.25">
      <c r="E25" s="359" t="str">
        <f xml:space="preserve"> Equity!E$55</f>
        <v>Share capital initial balance</v>
      </c>
      <c r="F25" s="359">
        <f xml:space="preserve"> Equity!F$55</f>
        <v>46500</v>
      </c>
      <c r="G25" s="359" t="str">
        <f xml:space="preserve"> Equity!G$55</f>
        <v>$ 000s</v>
      </c>
    </row>
    <row r="26" spans="1:114" x14ac:dyDescent="0.25">
      <c r="E26" s="359" t="str">
        <f xml:space="preserve"> Time!E$34</f>
        <v>Acquisition / initial balance date flag</v>
      </c>
      <c r="F26" s="359">
        <f xml:space="preserve"> Time!F$34</f>
        <v>0</v>
      </c>
      <c r="G26" s="359" t="str">
        <f xml:space="preserve"> Time!G$34</f>
        <v>flag</v>
      </c>
      <c r="H26" s="359">
        <f xml:space="preserve"> Time!H$34</f>
        <v>1</v>
      </c>
      <c r="I26" s="359">
        <f xml:space="preserve"> Time!I$34</f>
        <v>0</v>
      </c>
      <c r="J26" s="359">
        <f xml:space="preserve"> Time!J$34</f>
        <v>0</v>
      </c>
      <c r="K26" s="359">
        <f xml:space="preserve"> Time!K$34</f>
        <v>1</v>
      </c>
      <c r="L26" s="359">
        <f xml:space="preserve"> Time!L$34</f>
        <v>0</v>
      </c>
      <c r="M26" s="359">
        <f xml:space="preserve"> Time!M$34</f>
        <v>0</v>
      </c>
      <c r="N26" s="359">
        <f xml:space="preserve"> Time!N$34</f>
        <v>0</v>
      </c>
      <c r="O26" s="359">
        <f xml:space="preserve"> Time!O$34</f>
        <v>0</v>
      </c>
      <c r="P26" s="359">
        <f xml:space="preserve"> Time!P$34</f>
        <v>0</v>
      </c>
      <c r="Q26" s="359">
        <f xml:space="preserve"> Time!Q$34</f>
        <v>0</v>
      </c>
      <c r="R26" s="359">
        <f xml:space="preserve"> Time!R$34</f>
        <v>0</v>
      </c>
      <c r="S26" s="359">
        <f xml:space="preserve"> Time!S$34</f>
        <v>0</v>
      </c>
      <c r="T26" s="359">
        <f xml:space="preserve"> Time!T$34</f>
        <v>0</v>
      </c>
      <c r="U26" s="359">
        <f xml:space="preserve"> Time!U$34</f>
        <v>0</v>
      </c>
      <c r="V26" s="359">
        <f xml:space="preserve"> Time!V$34</f>
        <v>0</v>
      </c>
      <c r="W26" s="359">
        <f xml:space="preserve"> Time!W$34</f>
        <v>0</v>
      </c>
      <c r="X26" s="359">
        <f xml:space="preserve"> Time!X$34</f>
        <v>0</v>
      </c>
      <c r="Y26" s="359">
        <f xml:space="preserve"> Time!Y$34</f>
        <v>0</v>
      </c>
      <c r="Z26" s="359">
        <f xml:space="preserve"> Time!Z$34</f>
        <v>0</v>
      </c>
      <c r="AA26" s="359">
        <f xml:space="preserve"> Time!AA$34</f>
        <v>0</v>
      </c>
      <c r="AB26" s="359">
        <f xml:space="preserve"> Time!AB$34</f>
        <v>0</v>
      </c>
      <c r="AC26" s="359">
        <f xml:space="preserve"> Time!AC$34</f>
        <v>0</v>
      </c>
      <c r="AD26" s="359">
        <f xml:space="preserve"> Time!AD$34</f>
        <v>0</v>
      </c>
      <c r="AE26" s="359">
        <f xml:space="preserve"> Time!AE$34</f>
        <v>0</v>
      </c>
      <c r="AF26" s="359">
        <f xml:space="preserve"> Time!AF$34</f>
        <v>0</v>
      </c>
      <c r="AG26" s="359">
        <f xml:space="preserve"> Time!AG$34</f>
        <v>0</v>
      </c>
      <c r="AH26" s="359">
        <f xml:space="preserve"> Time!AH$34</f>
        <v>0</v>
      </c>
      <c r="AI26" s="359">
        <f xml:space="preserve"> Time!AI$34</f>
        <v>0</v>
      </c>
      <c r="AJ26" s="359">
        <f xml:space="preserve"> Time!AJ$34</f>
        <v>0</v>
      </c>
      <c r="AK26" s="359">
        <f xml:space="preserve"> Time!AK$34</f>
        <v>0</v>
      </c>
      <c r="AL26" s="359">
        <f xml:space="preserve"> Time!AL$34</f>
        <v>0</v>
      </c>
      <c r="AM26" s="359">
        <f xml:space="preserve"> Time!AM$34</f>
        <v>0</v>
      </c>
      <c r="AN26" s="359">
        <f xml:space="preserve"> Time!AN$34</f>
        <v>0</v>
      </c>
      <c r="AO26" s="359">
        <f xml:space="preserve"> Time!AO$34</f>
        <v>0</v>
      </c>
      <c r="AP26" s="359">
        <f xml:space="preserve"> Time!AP$34</f>
        <v>0</v>
      </c>
      <c r="AQ26" s="359">
        <f xml:space="preserve"> Time!AQ$34</f>
        <v>0</v>
      </c>
      <c r="AR26" s="359">
        <f xml:space="preserve"> Time!AR$34</f>
        <v>0</v>
      </c>
      <c r="AS26" s="359">
        <f xml:space="preserve"> Time!AS$34</f>
        <v>0</v>
      </c>
      <c r="AT26" s="359">
        <f xml:space="preserve"> Time!AT$34</f>
        <v>0</v>
      </c>
      <c r="AU26" s="359">
        <f xml:space="preserve"> Time!AU$34</f>
        <v>0</v>
      </c>
      <c r="AV26" s="359">
        <f xml:space="preserve"> Time!AV$34</f>
        <v>0</v>
      </c>
      <c r="AW26" s="359">
        <f xml:space="preserve"> Time!AW$34</f>
        <v>0</v>
      </c>
      <c r="AX26" s="359">
        <f xml:space="preserve"> Time!AX$34</f>
        <v>0</v>
      </c>
      <c r="AY26" s="359">
        <f xml:space="preserve"> Time!AY$34</f>
        <v>0</v>
      </c>
      <c r="AZ26" s="359">
        <f xml:space="preserve"> Time!AZ$34</f>
        <v>0</v>
      </c>
      <c r="BA26" s="359">
        <f xml:space="preserve"> Time!BA$34</f>
        <v>0</v>
      </c>
      <c r="BB26" s="359">
        <f xml:space="preserve"> Time!BB$34</f>
        <v>0</v>
      </c>
      <c r="BC26" s="359">
        <f xml:space="preserve"> Time!BC$34</f>
        <v>0</v>
      </c>
      <c r="BD26" s="359">
        <f xml:space="preserve"> Time!BD$34</f>
        <v>0</v>
      </c>
      <c r="BE26" s="359">
        <f xml:space="preserve"> Time!BE$34</f>
        <v>0</v>
      </c>
      <c r="BF26" s="359">
        <f xml:space="preserve"> Time!BF$34</f>
        <v>0</v>
      </c>
      <c r="BG26" s="359">
        <f xml:space="preserve"> Time!BG$34</f>
        <v>0</v>
      </c>
      <c r="BH26" s="359">
        <f xml:space="preserve"> Time!BH$34</f>
        <v>0</v>
      </c>
      <c r="BI26" s="359">
        <f xml:space="preserve"> Time!BI$34</f>
        <v>0</v>
      </c>
      <c r="BJ26" s="359">
        <f xml:space="preserve"> Time!BJ$34</f>
        <v>0</v>
      </c>
      <c r="BK26" s="359">
        <f xml:space="preserve"> Time!BK$34</f>
        <v>0</v>
      </c>
      <c r="BL26" s="359">
        <f xml:space="preserve"> Time!BL$34</f>
        <v>0</v>
      </c>
      <c r="BM26" s="359">
        <f xml:space="preserve"> Time!BM$34</f>
        <v>0</v>
      </c>
      <c r="BN26" s="359">
        <f xml:space="preserve"> Time!BN$34</f>
        <v>0</v>
      </c>
      <c r="BO26" s="359">
        <f xml:space="preserve"> Time!BO$34</f>
        <v>0</v>
      </c>
      <c r="BP26" s="359">
        <f xml:space="preserve"> Time!BP$34</f>
        <v>0</v>
      </c>
      <c r="BQ26" s="359">
        <f xml:space="preserve"> Time!BQ$34</f>
        <v>0</v>
      </c>
      <c r="BR26" s="359">
        <f xml:space="preserve"> Time!BR$34</f>
        <v>0</v>
      </c>
      <c r="BS26" s="359">
        <f xml:space="preserve"> Time!BS$34</f>
        <v>0</v>
      </c>
      <c r="BT26" s="359">
        <f xml:space="preserve"> Time!BT$34</f>
        <v>0</v>
      </c>
      <c r="BU26" s="359">
        <f xml:space="preserve"> Time!BU$34</f>
        <v>0</v>
      </c>
      <c r="BV26" s="359">
        <f xml:space="preserve"> Time!BV$34</f>
        <v>0</v>
      </c>
      <c r="BW26" s="359">
        <f xml:space="preserve"> Time!BW$34</f>
        <v>0</v>
      </c>
      <c r="BX26" s="359">
        <f xml:space="preserve"> Time!BX$34</f>
        <v>0</v>
      </c>
      <c r="BY26" s="359">
        <f xml:space="preserve"> Time!BY$34</f>
        <v>0</v>
      </c>
      <c r="BZ26" s="359">
        <f xml:space="preserve"> Time!BZ$34</f>
        <v>0</v>
      </c>
      <c r="CA26" s="359">
        <f xml:space="preserve"> Time!CA$34</f>
        <v>0</v>
      </c>
      <c r="CB26" s="359">
        <f xml:space="preserve"> Time!CB$34</f>
        <v>0</v>
      </c>
      <c r="CC26" s="359">
        <f xml:space="preserve"> Time!CC$34</f>
        <v>0</v>
      </c>
      <c r="CD26" s="359">
        <f xml:space="preserve"> Time!CD$34</f>
        <v>0</v>
      </c>
      <c r="CE26" s="359">
        <f xml:space="preserve"> Time!CE$34</f>
        <v>0</v>
      </c>
      <c r="CF26" s="359">
        <f xml:space="preserve"> Time!CF$34</f>
        <v>0</v>
      </c>
      <c r="CG26" s="359">
        <f xml:space="preserve"> Time!CG$34</f>
        <v>0</v>
      </c>
      <c r="CH26" s="359">
        <f xml:space="preserve"> Time!CH$34</f>
        <v>0</v>
      </c>
      <c r="CI26" s="359">
        <f xml:space="preserve"> Time!CI$34</f>
        <v>0</v>
      </c>
      <c r="CJ26" s="359">
        <f xml:space="preserve"> Time!CJ$34</f>
        <v>0</v>
      </c>
      <c r="CK26" s="359">
        <f xml:space="preserve"> Time!CK$34</f>
        <v>0</v>
      </c>
      <c r="CL26" s="359">
        <f xml:space="preserve"> Time!CL$34</f>
        <v>0</v>
      </c>
      <c r="CM26" s="359">
        <f xml:space="preserve"> Time!CM$34</f>
        <v>0</v>
      </c>
      <c r="CN26" s="359">
        <f xml:space="preserve"> Time!CN$34</f>
        <v>0</v>
      </c>
      <c r="CO26" s="359">
        <f xml:space="preserve"> Time!CO$34</f>
        <v>0</v>
      </c>
      <c r="CP26" s="359">
        <f xml:space="preserve"> Time!CP$34</f>
        <v>0</v>
      </c>
      <c r="CQ26" s="359">
        <f xml:space="preserve"> Time!CQ$34</f>
        <v>0</v>
      </c>
      <c r="CR26" s="359">
        <f xml:space="preserve"> Time!CR$34</f>
        <v>0</v>
      </c>
      <c r="CS26" s="359">
        <f xml:space="preserve"> Time!CS$34</f>
        <v>0</v>
      </c>
      <c r="CT26" s="359">
        <f xml:space="preserve"> Time!CT$34</f>
        <v>0</v>
      </c>
      <c r="CU26" s="359">
        <f xml:space="preserve"> Time!CU$34</f>
        <v>0</v>
      </c>
      <c r="CV26" s="359">
        <f xml:space="preserve"> Time!CV$34</f>
        <v>0</v>
      </c>
      <c r="CW26" s="359">
        <f xml:space="preserve"> Time!CW$34</f>
        <v>0</v>
      </c>
      <c r="CX26" s="359">
        <f xml:space="preserve"> Time!CX$34</f>
        <v>0</v>
      </c>
      <c r="CY26" s="359">
        <f xml:space="preserve"> Time!CY$34</f>
        <v>0</v>
      </c>
      <c r="CZ26" s="359">
        <f xml:space="preserve"> Time!CZ$34</f>
        <v>0</v>
      </c>
      <c r="DA26" s="359">
        <f xml:space="preserve"> Time!DA$34</f>
        <v>0</v>
      </c>
      <c r="DB26" s="359">
        <f xml:space="preserve"> Time!DB$34</f>
        <v>0</v>
      </c>
      <c r="DC26" s="359">
        <f xml:space="preserve"> Time!DC$34</f>
        <v>0</v>
      </c>
      <c r="DD26" s="359">
        <f xml:space="preserve"> Time!DD$34</f>
        <v>0</v>
      </c>
      <c r="DE26" s="359">
        <f xml:space="preserve"> Time!DE$34</f>
        <v>0</v>
      </c>
      <c r="DF26" s="359">
        <f xml:space="preserve"> Time!DF$34</f>
        <v>0</v>
      </c>
      <c r="DG26" s="359">
        <f xml:space="preserve"> Time!DG$34</f>
        <v>0</v>
      </c>
      <c r="DH26" s="359">
        <f xml:space="preserve"> Time!DH$34</f>
        <v>0</v>
      </c>
      <c r="DI26" s="359">
        <f xml:space="preserve"> Time!DI$34</f>
        <v>0</v>
      </c>
      <c r="DJ26" s="359">
        <f xml:space="preserve"> Time!DJ$34</f>
        <v>0</v>
      </c>
    </row>
    <row r="27" spans="1:114" s="124" customFormat="1" x14ac:dyDescent="0.25">
      <c r="A27" s="301"/>
      <c r="B27" s="301"/>
      <c r="C27" s="302"/>
      <c r="E27" s="303" t="s">
        <v>358</v>
      </c>
      <c r="F27" s="303"/>
      <c r="G27" s="303" t="str">
        <f>smu</f>
        <v>$ 000s</v>
      </c>
      <c r="H27" s="303"/>
      <c r="I27" s="303"/>
      <c r="J27" s="303">
        <f t="shared" ref="J27:AO27" si="16">J26*$F25</f>
        <v>0</v>
      </c>
      <c r="K27" s="303">
        <f t="shared" si="16"/>
        <v>46500</v>
      </c>
      <c r="L27" s="303">
        <f t="shared" si="16"/>
        <v>0</v>
      </c>
      <c r="M27" s="303">
        <f t="shared" si="16"/>
        <v>0</v>
      </c>
      <c r="N27" s="303">
        <f t="shared" si="16"/>
        <v>0</v>
      </c>
      <c r="O27" s="303">
        <f t="shared" si="16"/>
        <v>0</v>
      </c>
      <c r="P27" s="303">
        <f t="shared" si="16"/>
        <v>0</v>
      </c>
      <c r="Q27" s="303">
        <f t="shared" si="16"/>
        <v>0</v>
      </c>
      <c r="R27" s="303">
        <f t="shared" si="16"/>
        <v>0</v>
      </c>
      <c r="S27" s="303">
        <f t="shared" si="16"/>
        <v>0</v>
      </c>
      <c r="T27" s="303">
        <f t="shared" si="16"/>
        <v>0</v>
      </c>
      <c r="U27" s="303">
        <f t="shared" si="16"/>
        <v>0</v>
      </c>
      <c r="V27" s="303">
        <f t="shared" si="16"/>
        <v>0</v>
      </c>
      <c r="W27" s="303">
        <f t="shared" si="16"/>
        <v>0</v>
      </c>
      <c r="X27" s="303">
        <f t="shared" si="16"/>
        <v>0</v>
      </c>
      <c r="Y27" s="303">
        <f t="shared" si="16"/>
        <v>0</v>
      </c>
      <c r="Z27" s="303">
        <f t="shared" si="16"/>
        <v>0</v>
      </c>
      <c r="AA27" s="303">
        <f t="shared" si="16"/>
        <v>0</v>
      </c>
      <c r="AB27" s="303">
        <f t="shared" si="16"/>
        <v>0</v>
      </c>
      <c r="AC27" s="303">
        <f t="shared" si="16"/>
        <v>0</v>
      </c>
      <c r="AD27" s="303">
        <f t="shared" si="16"/>
        <v>0</v>
      </c>
      <c r="AE27" s="303">
        <f t="shared" si="16"/>
        <v>0</v>
      </c>
      <c r="AF27" s="303">
        <f t="shared" si="16"/>
        <v>0</v>
      </c>
      <c r="AG27" s="303">
        <f t="shared" si="16"/>
        <v>0</v>
      </c>
      <c r="AH27" s="303">
        <f t="shared" si="16"/>
        <v>0</v>
      </c>
      <c r="AI27" s="303">
        <f t="shared" si="16"/>
        <v>0</v>
      </c>
      <c r="AJ27" s="303">
        <f t="shared" si="16"/>
        <v>0</v>
      </c>
      <c r="AK27" s="303">
        <f t="shared" si="16"/>
        <v>0</v>
      </c>
      <c r="AL27" s="303">
        <f t="shared" si="16"/>
        <v>0</v>
      </c>
      <c r="AM27" s="303">
        <f t="shared" si="16"/>
        <v>0</v>
      </c>
      <c r="AN27" s="303">
        <f t="shared" si="16"/>
        <v>0</v>
      </c>
      <c r="AO27" s="303">
        <f t="shared" si="16"/>
        <v>0</v>
      </c>
      <c r="AP27" s="303">
        <f t="shared" ref="AP27:BU27" si="17">AP26*$F25</f>
        <v>0</v>
      </c>
      <c r="AQ27" s="303">
        <f t="shared" si="17"/>
        <v>0</v>
      </c>
      <c r="AR27" s="303">
        <f t="shared" si="17"/>
        <v>0</v>
      </c>
      <c r="AS27" s="303">
        <f t="shared" si="17"/>
        <v>0</v>
      </c>
      <c r="AT27" s="303">
        <f t="shared" si="17"/>
        <v>0</v>
      </c>
      <c r="AU27" s="303">
        <f t="shared" si="17"/>
        <v>0</v>
      </c>
      <c r="AV27" s="303">
        <f t="shared" si="17"/>
        <v>0</v>
      </c>
      <c r="AW27" s="303">
        <f t="shared" si="17"/>
        <v>0</v>
      </c>
      <c r="AX27" s="303">
        <f t="shared" si="17"/>
        <v>0</v>
      </c>
      <c r="AY27" s="303">
        <f t="shared" si="17"/>
        <v>0</v>
      </c>
      <c r="AZ27" s="303">
        <f t="shared" si="17"/>
        <v>0</v>
      </c>
      <c r="BA27" s="303">
        <f t="shared" si="17"/>
        <v>0</v>
      </c>
      <c r="BB27" s="303">
        <f t="shared" si="17"/>
        <v>0</v>
      </c>
      <c r="BC27" s="303">
        <f t="shared" si="17"/>
        <v>0</v>
      </c>
      <c r="BD27" s="303">
        <f t="shared" si="17"/>
        <v>0</v>
      </c>
      <c r="BE27" s="303">
        <f t="shared" si="17"/>
        <v>0</v>
      </c>
      <c r="BF27" s="303">
        <f t="shared" si="17"/>
        <v>0</v>
      </c>
      <c r="BG27" s="303">
        <f t="shared" si="17"/>
        <v>0</v>
      </c>
      <c r="BH27" s="303">
        <f t="shared" si="17"/>
        <v>0</v>
      </c>
      <c r="BI27" s="303">
        <f t="shared" si="17"/>
        <v>0</v>
      </c>
      <c r="BJ27" s="303">
        <f t="shared" si="17"/>
        <v>0</v>
      </c>
      <c r="BK27" s="303">
        <f t="shared" si="17"/>
        <v>0</v>
      </c>
      <c r="BL27" s="303">
        <f t="shared" si="17"/>
        <v>0</v>
      </c>
      <c r="BM27" s="303">
        <f t="shared" si="17"/>
        <v>0</v>
      </c>
      <c r="BN27" s="303">
        <f t="shared" si="17"/>
        <v>0</v>
      </c>
      <c r="BO27" s="303">
        <f t="shared" si="17"/>
        <v>0</v>
      </c>
      <c r="BP27" s="303">
        <f t="shared" si="17"/>
        <v>0</v>
      </c>
      <c r="BQ27" s="303">
        <f t="shared" si="17"/>
        <v>0</v>
      </c>
      <c r="BR27" s="303">
        <f t="shared" si="17"/>
        <v>0</v>
      </c>
      <c r="BS27" s="303">
        <f t="shared" si="17"/>
        <v>0</v>
      </c>
      <c r="BT27" s="303">
        <f t="shared" si="17"/>
        <v>0</v>
      </c>
      <c r="BU27" s="303">
        <f t="shared" si="17"/>
        <v>0</v>
      </c>
      <c r="BV27" s="303">
        <f t="shared" ref="BV27:DA27" si="18">BV26*$F25</f>
        <v>0</v>
      </c>
      <c r="BW27" s="303">
        <f t="shared" si="18"/>
        <v>0</v>
      </c>
      <c r="BX27" s="303">
        <f t="shared" si="18"/>
        <v>0</v>
      </c>
      <c r="BY27" s="303">
        <f t="shared" si="18"/>
        <v>0</v>
      </c>
      <c r="BZ27" s="303">
        <f t="shared" si="18"/>
        <v>0</v>
      </c>
      <c r="CA27" s="303">
        <f t="shared" si="18"/>
        <v>0</v>
      </c>
      <c r="CB27" s="303">
        <f t="shared" si="18"/>
        <v>0</v>
      </c>
      <c r="CC27" s="303">
        <f t="shared" si="18"/>
        <v>0</v>
      </c>
      <c r="CD27" s="303">
        <f t="shared" si="18"/>
        <v>0</v>
      </c>
      <c r="CE27" s="303">
        <f t="shared" si="18"/>
        <v>0</v>
      </c>
      <c r="CF27" s="303">
        <f t="shared" si="18"/>
        <v>0</v>
      </c>
      <c r="CG27" s="303">
        <f t="shared" si="18"/>
        <v>0</v>
      </c>
      <c r="CH27" s="303">
        <f t="shared" si="18"/>
        <v>0</v>
      </c>
      <c r="CI27" s="303">
        <f t="shared" si="18"/>
        <v>0</v>
      </c>
      <c r="CJ27" s="303">
        <f t="shared" si="18"/>
        <v>0</v>
      </c>
      <c r="CK27" s="303">
        <f t="shared" si="18"/>
        <v>0</v>
      </c>
      <c r="CL27" s="303">
        <f t="shared" si="18"/>
        <v>0</v>
      </c>
      <c r="CM27" s="303">
        <f t="shared" si="18"/>
        <v>0</v>
      </c>
      <c r="CN27" s="303">
        <f t="shared" si="18"/>
        <v>0</v>
      </c>
      <c r="CO27" s="303">
        <f t="shared" si="18"/>
        <v>0</v>
      </c>
      <c r="CP27" s="303">
        <f t="shared" si="18"/>
        <v>0</v>
      </c>
      <c r="CQ27" s="303">
        <f t="shared" si="18"/>
        <v>0</v>
      </c>
      <c r="CR27" s="303">
        <f t="shared" si="18"/>
        <v>0</v>
      </c>
      <c r="CS27" s="303">
        <f t="shared" si="18"/>
        <v>0</v>
      </c>
      <c r="CT27" s="303">
        <f t="shared" si="18"/>
        <v>0</v>
      </c>
      <c r="CU27" s="303">
        <f t="shared" si="18"/>
        <v>0</v>
      </c>
      <c r="CV27" s="303">
        <f t="shared" si="18"/>
        <v>0</v>
      </c>
      <c r="CW27" s="303">
        <f t="shared" si="18"/>
        <v>0</v>
      </c>
      <c r="CX27" s="303">
        <f t="shared" si="18"/>
        <v>0</v>
      </c>
      <c r="CY27" s="303">
        <f t="shared" si="18"/>
        <v>0</v>
      </c>
      <c r="CZ27" s="303">
        <f t="shared" si="18"/>
        <v>0</v>
      </c>
      <c r="DA27" s="303">
        <f t="shared" si="18"/>
        <v>0</v>
      </c>
      <c r="DB27" s="303">
        <f t="shared" ref="DB27:EG27" si="19">DB26*$F25</f>
        <v>0</v>
      </c>
      <c r="DC27" s="303">
        <f t="shared" si="19"/>
        <v>0</v>
      </c>
      <c r="DD27" s="303">
        <f t="shared" si="19"/>
        <v>0</v>
      </c>
      <c r="DE27" s="303">
        <f t="shared" si="19"/>
        <v>0</v>
      </c>
      <c r="DF27" s="303">
        <f t="shared" si="19"/>
        <v>0</v>
      </c>
      <c r="DG27" s="303">
        <f t="shared" si="19"/>
        <v>0</v>
      </c>
      <c r="DH27" s="303">
        <f t="shared" si="19"/>
        <v>0</v>
      </c>
      <c r="DI27" s="303">
        <f t="shared" si="19"/>
        <v>0</v>
      </c>
      <c r="DJ27" s="303">
        <f t="shared" si="19"/>
        <v>0</v>
      </c>
    </row>
    <row r="28" spans="1:114" x14ac:dyDescent="0.25">
      <c r="A28" s="294"/>
      <c r="B28" s="294"/>
      <c r="C28" s="295"/>
      <c r="D28" s="12"/>
      <c r="E28" s="296"/>
      <c r="F28" s="296"/>
      <c r="G28" s="296"/>
      <c r="H28" s="296"/>
      <c r="I28" s="296"/>
      <c r="J28" s="296"/>
      <c r="K28" s="296"/>
      <c r="L28" s="296"/>
      <c r="M28" s="296"/>
      <c r="N28" s="296"/>
      <c r="O28" s="296"/>
      <c r="P28" s="296"/>
      <c r="Q28" s="296"/>
      <c r="R28" s="296"/>
      <c r="S28" s="296"/>
      <c r="T28" s="296"/>
      <c r="U28" s="296"/>
      <c r="V28" s="296"/>
      <c r="W28" s="296"/>
      <c r="X28" s="296"/>
      <c r="Y28" s="296"/>
      <c r="Z28" s="296"/>
      <c r="AA28" s="296"/>
      <c r="AB28" s="296"/>
      <c r="AC28" s="296"/>
      <c r="AD28" s="296"/>
      <c r="AE28" s="296"/>
      <c r="AF28" s="296"/>
      <c r="AG28" s="296"/>
      <c r="AH28" s="296"/>
      <c r="AI28" s="296"/>
      <c r="AJ28" s="296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296"/>
      <c r="BD28" s="296"/>
      <c r="BE28" s="296"/>
      <c r="BF28" s="296"/>
      <c r="BG28" s="296"/>
      <c r="BH28" s="296"/>
      <c r="BI28" s="296"/>
      <c r="BJ28" s="296"/>
      <c r="BK28" s="296"/>
      <c r="BL28" s="296"/>
      <c r="BM28" s="296"/>
      <c r="BN28" s="296"/>
      <c r="BO28" s="296"/>
      <c r="BP28" s="296"/>
      <c r="BQ28" s="296"/>
      <c r="BR28" s="296"/>
      <c r="BS28" s="296"/>
      <c r="BT28" s="296"/>
      <c r="BU28" s="296"/>
      <c r="BV28" s="296"/>
      <c r="BW28" s="296"/>
      <c r="BX28" s="296"/>
      <c r="BY28" s="296"/>
      <c r="BZ28" s="296"/>
      <c r="CA28" s="296"/>
      <c r="CB28" s="296"/>
      <c r="CC28" s="296"/>
      <c r="CD28" s="296"/>
      <c r="CE28" s="296"/>
      <c r="CF28" s="296"/>
      <c r="CG28" s="296"/>
      <c r="CH28" s="296"/>
      <c r="CI28" s="296"/>
      <c r="CJ28" s="296"/>
      <c r="CK28" s="296"/>
      <c r="CL28" s="296"/>
      <c r="CM28" s="296"/>
      <c r="CN28" s="296"/>
      <c r="CO28" s="296"/>
      <c r="CP28" s="296"/>
      <c r="CQ28" s="296"/>
      <c r="CR28" s="296"/>
      <c r="CS28" s="296"/>
      <c r="CT28" s="296"/>
      <c r="CU28" s="296"/>
      <c r="CV28" s="296"/>
      <c r="CW28" s="296"/>
      <c r="CX28" s="296"/>
      <c r="CY28" s="296"/>
      <c r="CZ28" s="296"/>
      <c r="DA28" s="296"/>
      <c r="DB28" s="296"/>
      <c r="DC28" s="296"/>
      <c r="DD28" s="296"/>
      <c r="DE28" s="296"/>
      <c r="DF28" s="296"/>
      <c r="DG28" s="296"/>
      <c r="DH28" s="296"/>
      <c r="DI28" s="296"/>
      <c r="DJ28" s="296"/>
    </row>
    <row r="29" spans="1:114" x14ac:dyDescent="0.25">
      <c r="A29" s="294"/>
      <c r="B29" s="294"/>
      <c r="C29" s="295"/>
      <c r="D29" s="12"/>
      <c r="E29" s="378" t="str">
        <f t="shared" ref="E29:AJ29" si="20" xml:space="preserve"> E$27</f>
        <v>Share capital outflow</v>
      </c>
      <c r="F29" s="378">
        <f t="shared" si="20"/>
        <v>0</v>
      </c>
      <c r="G29" s="378" t="str">
        <f t="shared" si="20"/>
        <v>$ 000s</v>
      </c>
      <c r="H29" s="378">
        <f t="shared" si="20"/>
        <v>0</v>
      </c>
      <c r="I29" s="378">
        <f t="shared" si="20"/>
        <v>0</v>
      </c>
      <c r="J29" s="378">
        <f t="shared" si="20"/>
        <v>0</v>
      </c>
      <c r="K29" s="378">
        <f t="shared" si="20"/>
        <v>46500</v>
      </c>
      <c r="L29" s="378">
        <f t="shared" si="20"/>
        <v>0</v>
      </c>
      <c r="M29" s="378">
        <f t="shared" si="20"/>
        <v>0</v>
      </c>
      <c r="N29" s="378">
        <f t="shared" si="20"/>
        <v>0</v>
      </c>
      <c r="O29" s="378">
        <f t="shared" si="20"/>
        <v>0</v>
      </c>
      <c r="P29" s="378">
        <f t="shared" si="20"/>
        <v>0</v>
      </c>
      <c r="Q29" s="378">
        <f t="shared" si="20"/>
        <v>0</v>
      </c>
      <c r="R29" s="378">
        <f t="shared" si="20"/>
        <v>0</v>
      </c>
      <c r="S29" s="378">
        <f t="shared" si="20"/>
        <v>0</v>
      </c>
      <c r="T29" s="378">
        <f t="shared" si="20"/>
        <v>0</v>
      </c>
      <c r="U29" s="378">
        <f t="shared" si="20"/>
        <v>0</v>
      </c>
      <c r="V29" s="378">
        <f t="shared" si="20"/>
        <v>0</v>
      </c>
      <c r="W29" s="378">
        <f t="shared" si="20"/>
        <v>0</v>
      </c>
      <c r="X29" s="378">
        <f t="shared" si="20"/>
        <v>0</v>
      </c>
      <c r="Y29" s="378">
        <f t="shared" si="20"/>
        <v>0</v>
      </c>
      <c r="Z29" s="378">
        <f t="shared" si="20"/>
        <v>0</v>
      </c>
      <c r="AA29" s="378">
        <f t="shared" si="20"/>
        <v>0</v>
      </c>
      <c r="AB29" s="378">
        <f t="shared" si="20"/>
        <v>0</v>
      </c>
      <c r="AC29" s="378">
        <f t="shared" si="20"/>
        <v>0</v>
      </c>
      <c r="AD29" s="378">
        <f t="shared" si="20"/>
        <v>0</v>
      </c>
      <c r="AE29" s="378">
        <f t="shared" si="20"/>
        <v>0</v>
      </c>
      <c r="AF29" s="378">
        <f t="shared" si="20"/>
        <v>0</v>
      </c>
      <c r="AG29" s="378">
        <f t="shared" si="20"/>
        <v>0</v>
      </c>
      <c r="AH29" s="378">
        <f t="shared" si="20"/>
        <v>0</v>
      </c>
      <c r="AI29" s="378">
        <f t="shared" si="20"/>
        <v>0</v>
      </c>
      <c r="AJ29" s="378">
        <f t="shared" si="20"/>
        <v>0</v>
      </c>
      <c r="AK29" s="378">
        <f t="shared" ref="AK29:BP29" si="21" xml:space="preserve"> AK$27</f>
        <v>0</v>
      </c>
      <c r="AL29" s="378">
        <f t="shared" si="21"/>
        <v>0</v>
      </c>
      <c r="AM29" s="378">
        <f t="shared" si="21"/>
        <v>0</v>
      </c>
      <c r="AN29" s="378">
        <f t="shared" si="21"/>
        <v>0</v>
      </c>
      <c r="AO29" s="378">
        <f t="shared" si="21"/>
        <v>0</v>
      </c>
      <c r="AP29" s="378">
        <f t="shared" si="21"/>
        <v>0</v>
      </c>
      <c r="AQ29" s="378">
        <f t="shared" si="21"/>
        <v>0</v>
      </c>
      <c r="AR29" s="378">
        <f t="shared" si="21"/>
        <v>0</v>
      </c>
      <c r="AS29" s="378">
        <f t="shared" si="21"/>
        <v>0</v>
      </c>
      <c r="AT29" s="378">
        <f t="shared" si="21"/>
        <v>0</v>
      </c>
      <c r="AU29" s="378">
        <f t="shared" si="21"/>
        <v>0</v>
      </c>
      <c r="AV29" s="378">
        <f t="shared" si="21"/>
        <v>0</v>
      </c>
      <c r="AW29" s="378">
        <f t="shared" si="21"/>
        <v>0</v>
      </c>
      <c r="AX29" s="378">
        <f t="shared" si="21"/>
        <v>0</v>
      </c>
      <c r="AY29" s="378">
        <f t="shared" si="21"/>
        <v>0</v>
      </c>
      <c r="AZ29" s="378">
        <f t="shared" si="21"/>
        <v>0</v>
      </c>
      <c r="BA29" s="378">
        <f t="shared" si="21"/>
        <v>0</v>
      </c>
      <c r="BB29" s="378">
        <f t="shared" si="21"/>
        <v>0</v>
      </c>
      <c r="BC29" s="378">
        <f t="shared" si="21"/>
        <v>0</v>
      </c>
      <c r="BD29" s="378">
        <f t="shared" si="21"/>
        <v>0</v>
      </c>
      <c r="BE29" s="378">
        <f t="shared" si="21"/>
        <v>0</v>
      </c>
      <c r="BF29" s="378">
        <f t="shared" si="21"/>
        <v>0</v>
      </c>
      <c r="BG29" s="378">
        <f t="shared" si="21"/>
        <v>0</v>
      </c>
      <c r="BH29" s="378">
        <f t="shared" si="21"/>
        <v>0</v>
      </c>
      <c r="BI29" s="378">
        <f t="shared" si="21"/>
        <v>0</v>
      </c>
      <c r="BJ29" s="378">
        <f t="shared" si="21"/>
        <v>0</v>
      </c>
      <c r="BK29" s="378">
        <f t="shared" si="21"/>
        <v>0</v>
      </c>
      <c r="BL29" s="378">
        <f t="shared" si="21"/>
        <v>0</v>
      </c>
      <c r="BM29" s="378">
        <f t="shared" si="21"/>
        <v>0</v>
      </c>
      <c r="BN29" s="378">
        <f t="shared" si="21"/>
        <v>0</v>
      </c>
      <c r="BO29" s="378">
        <f t="shared" si="21"/>
        <v>0</v>
      </c>
      <c r="BP29" s="378">
        <f t="shared" si="21"/>
        <v>0</v>
      </c>
      <c r="BQ29" s="378">
        <f t="shared" ref="BQ29:CV29" si="22" xml:space="preserve"> BQ$27</f>
        <v>0</v>
      </c>
      <c r="BR29" s="378">
        <f t="shared" si="22"/>
        <v>0</v>
      </c>
      <c r="BS29" s="378">
        <f t="shared" si="22"/>
        <v>0</v>
      </c>
      <c r="BT29" s="378">
        <f t="shared" si="22"/>
        <v>0</v>
      </c>
      <c r="BU29" s="378">
        <f t="shared" si="22"/>
        <v>0</v>
      </c>
      <c r="BV29" s="378">
        <f t="shared" si="22"/>
        <v>0</v>
      </c>
      <c r="BW29" s="378">
        <f t="shared" si="22"/>
        <v>0</v>
      </c>
      <c r="BX29" s="378">
        <f t="shared" si="22"/>
        <v>0</v>
      </c>
      <c r="BY29" s="378">
        <f t="shared" si="22"/>
        <v>0</v>
      </c>
      <c r="BZ29" s="378">
        <f t="shared" si="22"/>
        <v>0</v>
      </c>
      <c r="CA29" s="378">
        <f t="shared" si="22"/>
        <v>0</v>
      </c>
      <c r="CB29" s="378">
        <f t="shared" si="22"/>
        <v>0</v>
      </c>
      <c r="CC29" s="378">
        <f t="shared" si="22"/>
        <v>0</v>
      </c>
      <c r="CD29" s="378">
        <f t="shared" si="22"/>
        <v>0</v>
      </c>
      <c r="CE29" s="378">
        <f t="shared" si="22"/>
        <v>0</v>
      </c>
      <c r="CF29" s="378">
        <f t="shared" si="22"/>
        <v>0</v>
      </c>
      <c r="CG29" s="378">
        <f t="shared" si="22"/>
        <v>0</v>
      </c>
      <c r="CH29" s="378">
        <f t="shared" si="22"/>
        <v>0</v>
      </c>
      <c r="CI29" s="378">
        <f t="shared" si="22"/>
        <v>0</v>
      </c>
      <c r="CJ29" s="378">
        <f t="shared" si="22"/>
        <v>0</v>
      </c>
      <c r="CK29" s="378">
        <f t="shared" si="22"/>
        <v>0</v>
      </c>
      <c r="CL29" s="378">
        <f t="shared" si="22"/>
        <v>0</v>
      </c>
      <c r="CM29" s="378">
        <f t="shared" si="22"/>
        <v>0</v>
      </c>
      <c r="CN29" s="378">
        <f t="shared" si="22"/>
        <v>0</v>
      </c>
      <c r="CO29" s="378">
        <f t="shared" si="22"/>
        <v>0</v>
      </c>
      <c r="CP29" s="378">
        <f t="shared" si="22"/>
        <v>0</v>
      </c>
      <c r="CQ29" s="378">
        <f t="shared" si="22"/>
        <v>0</v>
      </c>
      <c r="CR29" s="378">
        <f t="shared" si="22"/>
        <v>0</v>
      </c>
      <c r="CS29" s="378">
        <f t="shared" si="22"/>
        <v>0</v>
      </c>
      <c r="CT29" s="378">
        <f t="shared" si="22"/>
        <v>0</v>
      </c>
      <c r="CU29" s="378">
        <f t="shared" si="22"/>
        <v>0</v>
      </c>
      <c r="CV29" s="378">
        <f t="shared" si="22"/>
        <v>0</v>
      </c>
      <c r="CW29" s="378">
        <f t="shared" ref="CW29:DJ29" si="23" xml:space="preserve"> CW$27</f>
        <v>0</v>
      </c>
      <c r="CX29" s="378">
        <f t="shared" si="23"/>
        <v>0</v>
      </c>
      <c r="CY29" s="378">
        <f t="shared" si="23"/>
        <v>0</v>
      </c>
      <c r="CZ29" s="378">
        <f t="shared" si="23"/>
        <v>0</v>
      </c>
      <c r="DA29" s="378">
        <f t="shared" si="23"/>
        <v>0</v>
      </c>
      <c r="DB29" s="378">
        <f t="shared" si="23"/>
        <v>0</v>
      </c>
      <c r="DC29" s="378">
        <f t="shared" si="23"/>
        <v>0</v>
      </c>
      <c r="DD29" s="378">
        <f t="shared" si="23"/>
        <v>0</v>
      </c>
      <c r="DE29" s="378">
        <f t="shared" si="23"/>
        <v>0</v>
      </c>
      <c r="DF29" s="378">
        <f t="shared" si="23"/>
        <v>0</v>
      </c>
      <c r="DG29" s="378">
        <f t="shared" si="23"/>
        <v>0</v>
      </c>
      <c r="DH29" s="378">
        <f t="shared" si="23"/>
        <v>0</v>
      </c>
      <c r="DI29" s="378">
        <f t="shared" si="23"/>
        <v>0</v>
      </c>
      <c r="DJ29" s="378">
        <f t="shared" si="23"/>
        <v>0</v>
      </c>
    </row>
    <row r="30" spans="1:114" x14ac:dyDescent="0.25">
      <c r="E30" s="359" t="str">
        <f xml:space="preserve"> Equity!E$37</f>
        <v>hanger finance share capital addition</v>
      </c>
      <c r="F30" s="359">
        <f xml:space="preserve"> Equity!F$37</f>
        <v>0</v>
      </c>
      <c r="G30" s="359" t="str">
        <f xml:space="preserve"> Equity!G$37</f>
        <v>$ 000s</v>
      </c>
      <c r="H30" s="359">
        <f xml:space="preserve"> Equity!H$37</f>
        <v>3000</v>
      </c>
      <c r="I30" s="359">
        <f xml:space="preserve"> Equity!I$37</f>
        <v>0</v>
      </c>
      <c r="J30" s="359">
        <f xml:space="preserve"> Equity!J$37</f>
        <v>0</v>
      </c>
      <c r="K30" s="359">
        <f xml:space="preserve"> Equity!K$37</f>
        <v>0</v>
      </c>
      <c r="L30" s="359">
        <f xml:space="preserve"> Equity!L$37</f>
        <v>0</v>
      </c>
      <c r="M30" s="359">
        <f xml:space="preserve"> Equity!M$37</f>
        <v>0</v>
      </c>
      <c r="N30" s="359">
        <f xml:space="preserve"> Equity!N$37</f>
        <v>0</v>
      </c>
      <c r="O30" s="359">
        <f xml:space="preserve"> Equity!O$37</f>
        <v>0</v>
      </c>
      <c r="P30" s="359">
        <f xml:space="preserve"> Equity!P$37</f>
        <v>0</v>
      </c>
      <c r="Q30" s="359">
        <f xml:space="preserve"> Equity!Q$37</f>
        <v>0</v>
      </c>
      <c r="R30" s="359">
        <f xml:space="preserve"> Equity!R$37</f>
        <v>0</v>
      </c>
      <c r="S30" s="359">
        <f xml:space="preserve"> Equity!S$37</f>
        <v>0</v>
      </c>
      <c r="T30" s="359">
        <f xml:space="preserve"> Equity!T$37</f>
        <v>0</v>
      </c>
      <c r="U30" s="359">
        <f xml:space="preserve"> Equity!U$37</f>
        <v>0</v>
      </c>
      <c r="V30" s="359">
        <f xml:space="preserve"> Equity!V$37</f>
        <v>0</v>
      </c>
      <c r="W30" s="359">
        <f xml:space="preserve"> Equity!W$37</f>
        <v>0</v>
      </c>
      <c r="X30" s="359">
        <f xml:space="preserve"> Equity!X$37</f>
        <v>0</v>
      </c>
      <c r="Y30" s="359">
        <f xml:space="preserve"> Equity!Y$37</f>
        <v>0</v>
      </c>
      <c r="Z30" s="359">
        <f xml:space="preserve"> Equity!Z$37</f>
        <v>0</v>
      </c>
      <c r="AA30" s="359">
        <f xml:space="preserve"> Equity!AA$37</f>
        <v>0</v>
      </c>
      <c r="AB30" s="359">
        <f xml:space="preserve"> Equity!AB$37</f>
        <v>0</v>
      </c>
      <c r="AC30" s="359">
        <f xml:space="preserve"> Equity!AC$37</f>
        <v>0</v>
      </c>
      <c r="AD30" s="359">
        <f xml:space="preserve"> Equity!AD$37</f>
        <v>0</v>
      </c>
      <c r="AE30" s="359">
        <f xml:space="preserve"> Equity!AE$37</f>
        <v>0</v>
      </c>
      <c r="AF30" s="359">
        <f xml:space="preserve"> Equity!AF$37</f>
        <v>0</v>
      </c>
      <c r="AG30" s="359">
        <f xml:space="preserve"> Equity!AG$37</f>
        <v>3000</v>
      </c>
      <c r="AH30" s="359">
        <f xml:space="preserve"> Equity!AH$37</f>
        <v>0</v>
      </c>
      <c r="AI30" s="359">
        <f xml:space="preserve"> Equity!AI$37</f>
        <v>0</v>
      </c>
      <c r="AJ30" s="359">
        <f xml:space="preserve"> Equity!AJ$37</f>
        <v>0</v>
      </c>
      <c r="AK30" s="359">
        <f xml:space="preserve"> Equity!AK$37</f>
        <v>0</v>
      </c>
      <c r="AL30" s="359">
        <f xml:space="preserve"> Equity!AL$37</f>
        <v>0</v>
      </c>
      <c r="AM30" s="359">
        <f xml:space="preserve"> Equity!AM$37</f>
        <v>0</v>
      </c>
      <c r="AN30" s="359">
        <f xml:space="preserve"> Equity!AN$37</f>
        <v>0</v>
      </c>
      <c r="AO30" s="359">
        <f xml:space="preserve"> Equity!AO$37</f>
        <v>0</v>
      </c>
      <c r="AP30" s="359">
        <f xml:space="preserve"> Equity!AP$37</f>
        <v>0</v>
      </c>
      <c r="AQ30" s="359">
        <f xml:space="preserve"> Equity!AQ$37</f>
        <v>0</v>
      </c>
      <c r="AR30" s="359">
        <f xml:space="preserve"> Equity!AR$37</f>
        <v>0</v>
      </c>
      <c r="AS30" s="359">
        <f xml:space="preserve"> Equity!AS$37</f>
        <v>0</v>
      </c>
      <c r="AT30" s="359">
        <f xml:space="preserve"> Equity!AT$37</f>
        <v>0</v>
      </c>
      <c r="AU30" s="359">
        <f xml:space="preserve"> Equity!AU$37</f>
        <v>0</v>
      </c>
      <c r="AV30" s="359">
        <f xml:space="preserve"> Equity!AV$37</f>
        <v>0</v>
      </c>
      <c r="AW30" s="359">
        <f xml:space="preserve"> Equity!AW$37</f>
        <v>0</v>
      </c>
      <c r="AX30" s="359">
        <f xml:space="preserve"> Equity!AX$37</f>
        <v>0</v>
      </c>
      <c r="AY30" s="359">
        <f xml:space="preserve"> Equity!AY$37</f>
        <v>0</v>
      </c>
      <c r="AZ30" s="359">
        <f xml:space="preserve"> Equity!AZ$37</f>
        <v>0</v>
      </c>
      <c r="BA30" s="359">
        <f xml:space="preserve"> Equity!BA$37</f>
        <v>0</v>
      </c>
      <c r="BB30" s="359">
        <f xml:space="preserve"> Equity!BB$37</f>
        <v>0</v>
      </c>
      <c r="BC30" s="359">
        <f xml:space="preserve"> Equity!BC$37</f>
        <v>0</v>
      </c>
      <c r="BD30" s="359">
        <f xml:space="preserve"> Equity!BD$37</f>
        <v>0</v>
      </c>
      <c r="BE30" s="359">
        <f xml:space="preserve"> Equity!BE$37</f>
        <v>0</v>
      </c>
      <c r="BF30" s="359">
        <f xml:space="preserve"> Equity!BF$37</f>
        <v>0</v>
      </c>
      <c r="BG30" s="359">
        <f xml:space="preserve"> Equity!BG$37</f>
        <v>0</v>
      </c>
      <c r="BH30" s="359">
        <f xml:space="preserve"> Equity!BH$37</f>
        <v>0</v>
      </c>
      <c r="BI30" s="359">
        <f xml:space="preserve"> Equity!BI$37</f>
        <v>0</v>
      </c>
      <c r="BJ30" s="359">
        <f xml:space="preserve"> Equity!BJ$37</f>
        <v>0</v>
      </c>
      <c r="BK30" s="359">
        <f xml:space="preserve"> Equity!BK$37</f>
        <v>0</v>
      </c>
      <c r="BL30" s="359">
        <f xml:space="preserve"> Equity!BL$37</f>
        <v>0</v>
      </c>
      <c r="BM30" s="359">
        <f xml:space="preserve"> Equity!BM$37</f>
        <v>0</v>
      </c>
      <c r="BN30" s="359">
        <f xml:space="preserve"> Equity!BN$37</f>
        <v>0</v>
      </c>
      <c r="BO30" s="359">
        <f xml:space="preserve"> Equity!BO$37</f>
        <v>0</v>
      </c>
      <c r="BP30" s="359">
        <f xml:space="preserve"> Equity!BP$37</f>
        <v>0</v>
      </c>
      <c r="BQ30" s="359">
        <f xml:space="preserve"> Equity!BQ$37</f>
        <v>0</v>
      </c>
      <c r="BR30" s="359">
        <f xml:space="preserve"> Equity!BR$37</f>
        <v>0</v>
      </c>
      <c r="BS30" s="359">
        <f xml:space="preserve"> Equity!BS$37</f>
        <v>0</v>
      </c>
      <c r="BT30" s="359">
        <f xml:space="preserve"> Equity!BT$37</f>
        <v>0</v>
      </c>
      <c r="BU30" s="359">
        <f xml:space="preserve"> Equity!BU$37</f>
        <v>0</v>
      </c>
      <c r="BV30" s="359">
        <f xml:space="preserve"> Equity!BV$37</f>
        <v>0</v>
      </c>
      <c r="BW30" s="359">
        <f xml:space="preserve"> Equity!BW$37</f>
        <v>0</v>
      </c>
      <c r="BX30" s="359">
        <f xml:space="preserve"> Equity!BX$37</f>
        <v>0</v>
      </c>
      <c r="BY30" s="359">
        <f xml:space="preserve"> Equity!BY$37</f>
        <v>0</v>
      </c>
      <c r="BZ30" s="359">
        <f xml:space="preserve"> Equity!BZ$37</f>
        <v>0</v>
      </c>
      <c r="CA30" s="359">
        <f xml:space="preserve"> Equity!CA$37</f>
        <v>0</v>
      </c>
      <c r="CB30" s="359">
        <f xml:space="preserve"> Equity!CB$37</f>
        <v>0</v>
      </c>
      <c r="CC30" s="359">
        <f xml:space="preserve"> Equity!CC$37</f>
        <v>0</v>
      </c>
      <c r="CD30" s="359">
        <f xml:space="preserve"> Equity!CD$37</f>
        <v>0</v>
      </c>
      <c r="CE30" s="359">
        <f xml:space="preserve"> Equity!CE$37</f>
        <v>0</v>
      </c>
      <c r="CF30" s="359">
        <f xml:space="preserve"> Equity!CF$37</f>
        <v>0</v>
      </c>
      <c r="CG30" s="359">
        <f xml:space="preserve"> Equity!CG$37</f>
        <v>0</v>
      </c>
      <c r="CH30" s="359">
        <f xml:space="preserve"> Equity!CH$37</f>
        <v>0</v>
      </c>
      <c r="CI30" s="359">
        <f xml:space="preserve"> Equity!CI$37</f>
        <v>0</v>
      </c>
      <c r="CJ30" s="359">
        <f xml:space="preserve"> Equity!CJ$37</f>
        <v>0</v>
      </c>
      <c r="CK30" s="359">
        <f xml:space="preserve"> Equity!CK$37</f>
        <v>0</v>
      </c>
      <c r="CL30" s="359">
        <f xml:space="preserve"> Equity!CL$37</f>
        <v>0</v>
      </c>
      <c r="CM30" s="359">
        <f xml:space="preserve"> Equity!CM$37</f>
        <v>0</v>
      </c>
      <c r="CN30" s="359">
        <f xml:space="preserve"> Equity!CN$37</f>
        <v>0</v>
      </c>
      <c r="CO30" s="359">
        <f xml:space="preserve"> Equity!CO$37</f>
        <v>0</v>
      </c>
      <c r="CP30" s="359">
        <f xml:space="preserve"> Equity!CP$37</f>
        <v>0</v>
      </c>
      <c r="CQ30" s="359">
        <f xml:space="preserve"> Equity!CQ$37</f>
        <v>0</v>
      </c>
      <c r="CR30" s="359">
        <f xml:space="preserve"> Equity!CR$37</f>
        <v>0</v>
      </c>
      <c r="CS30" s="359">
        <f xml:space="preserve"> Equity!CS$37</f>
        <v>0</v>
      </c>
      <c r="CT30" s="359">
        <f xml:space="preserve"> Equity!CT$37</f>
        <v>0</v>
      </c>
      <c r="CU30" s="359">
        <f xml:space="preserve"> Equity!CU$37</f>
        <v>0</v>
      </c>
      <c r="CV30" s="359">
        <f xml:space="preserve"> Equity!CV$37</f>
        <v>0</v>
      </c>
      <c r="CW30" s="359">
        <f xml:space="preserve"> Equity!CW$37</f>
        <v>0</v>
      </c>
      <c r="CX30" s="359">
        <f xml:space="preserve"> Equity!CX$37</f>
        <v>0</v>
      </c>
      <c r="CY30" s="359">
        <f xml:space="preserve"> Equity!CY$37</f>
        <v>0</v>
      </c>
      <c r="CZ30" s="359">
        <f xml:space="preserve"> Equity!CZ$37</f>
        <v>0</v>
      </c>
      <c r="DA30" s="359">
        <f xml:space="preserve"> Equity!DA$37</f>
        <v>0</v>
      </c>
      <c r="DB30" s="359">
        <f xml:space="preserve"> Equity!DB$37</f>
        <v>0</v>
      </c>
      <c r="DC30" s="359">
        <f xml:space="preserve"> Equity!DC$37</f>
        <v>0</v>
      </c>
      <c r="DD30" s="359">
        <f xml:space="preserve"> Equity!DD$37</f>
        <v>0</v>
      </c>
      <c r="DE30" s="359">
        <f xml:space="preserve"> Equity!DE$37</f>
        <v>0</v>
      </c>
      <c r="DF30" s="359">
        <f xml:space="preserve"> Equity!DF$37</f>
        <v>0</v>
      </c>
      <c r="DG30" s="359">
        <f xml:space="preserve"> Equity!DG$37</f>
        <v>0</v>
      </c>
      <c r="DH30" s="359">
        <f xml:space="preserve"> Equity!DH$37</f>
        <v>0</v>
      </c>
      <c r="DI30" s="359">
        <f xml:space="preserve"> Equity!DI$37</f>
        <v>0</v>
      </c>
      <c r="DJ30" s="359">
        <f xml:space="preserve"> Equity!DJ$37</f>
        <v>0</v>
      </c>
    </row>
    <row r="31" spans="1:114" s="124" customFormat="1" x14ac:dyDescent="0.25">
      <c r="A31" s="301"/>
      <c r="B31" s="301"/>
      <c r="C31" s="302"/>
      <c r="E31" s="303" t="s">
        <v>359</v>
      </c>
      <c r="F31" s="303"/>
      <c r="G31" s="303" t="str">
        <f>smu</f>
        <v>$ 000s</v>
      </c>
      <c r="H31" s="303"/>
      <c r="I31" s="303"/>
      <c r="J31" s="303">
        <f t="shared" ref="J31:AO31" si="24">SUM(J29:J30)</f>
        <v>0</v>
      </c>
      <c r="K31" s="303">
        <f t="shared" si="24"/>
        <v>46500</v>
      </c>
      <c r="L31" s="303">
        <f t="shared" si="24"/>
        <v>0</v>
      </c>
      <c r="M31" s="303">
        <f t="shared" si="24"/>
        <v>0</v>
      </c>
      <c r="N31" s="303">
        <f t="shared" si="24"/>
        <v>0</v>
      </c>
      <c r="O31" s="303">
        <f t="shared" si="24"/>
        <v>0</v>
      </c>
      <c r="P31" s="303">
        <f t="shared" si="24"/>
        <v>0</v>
      </c>
      <c r="Q31" s="303">
        <f t="shared" si="24"/>
        <v>0</v>
      </c>
      <c r="R31" s="303">
        <f t="shared" si="24"/>
        <v>0</v>
      </c>
      <c r="S31" s="303">
        <f t="shared" si="24"/>
        <v>0</v>
      </c>
      <c r="T31" s="303">
        <f t="shared" si="24"/>
        <v>0</v>
      </c>
      <c r="U31" s="303">
        <f t="shared" si="24"/>
        <v>0</v>
      </c>
      <c r="V31" s="303">
        <f t="shared" si="24"/>
        <v>0</v>
      </c>
      <c r="W31" s="303">
        <f t="shared" si="24"/>
        <v>0</v>
      </c>
      <c r="X31" s="303">
        <f t="shared" si="24"/>
        <v>0</v>
      </c>
      <c r="Y31" s="303">
        <f t="shared" si="24"/>
        <v>0</v>
      </c>
      <c r="Z31" s="303">
        <f t="shared" si="24"/>
        <v>0</v>
      </c>
      <c r="AA31" s="303">
        <f t="shared" si="24"/>
        <v>0</v>
      </c>
      <c r="AB31" s="303">
        <f t="shared" si="24"/>
        <v>0</v>
      </c>
      <c r="AC31" s="303">
        <f t="shared" si="24"/>
        <v>0</v>
      </c>
      <c r="AD31" s="303">
        <f t="shared" si="24"/>
        <v>0</v>
      </c>
      <c r="AE31" s="303">
        <f t="shared" si="24"/>
        <v>0</v>
      </c>
      <c r="AF31" s="303">
        <f t="shared" si="24"/>
        <v>0</v>
      </c>
      <c r="AG31" s="303">
        <f t="shared" si="24"/>
        <v>3000</v>
      </c>
      <c r="AH31" s="303">
        <f t="shared" si="24"/>
        <v>0</v>
      </c>
      <c r="AI31" s="303">
        <f t="shared" si="24"/>
        <v>0</v>
      </c>
      <c r="AJ31" s="303">
        <f t="shared" si="24"/>
        <v>0</v>
      </c>
      <c r="AK31" s="303">
        <f t="shared" si="24"/>
        <v>0</v>
      </c>
      <c r="AL31" s="303">
        <f t="shared" si="24"/>
        <v>0</v>
      </c>
      <c r="AM31" s="303">
        <f t="shared" si="24"/>
        <v>0</v>
      </c>
      <c r="AN31" s="303">
        <f t="shared" si="24"/>
        <v>0</v>
      </c>
      <c r="AO31" s="303">
        <f t="shared" si="24"/>
        <v>0</v>
      </c>
      <c r="AP31" s="303">
        <f t="shared" ref="AP31:BU31" si="25">SUM(AP29:AP30)</f>
        <v>0</v>
      </c>
      <c r="AQ31" s="303">
        <f t="shared" si="25"/>
        <v>0</v>
      </c>
      <c r="AR31" s="303">
        <f t="shared" si="25"/>
        <v>0</v>
      </c>
      <c r="AS31" s="303">
        <f t="shared" si="25"/>
        <v>0</v>
      </c>
      <c r="AT31" s="303">
        <f t="shared" si="25"/>
        <v>0</v>
      </c>
      <c r="AU31" s="303">
        <f t="shared" si="25"/>
        <v>0</v>
      </c>
      <c r="AV31" s="303">
        <f t="shared" si="25"/>
        <v>0</v>
      </c>
      <c r="AW31" s="303">
        <f t="shared" si="25"/>
        <v>0</v>
      </c>
      <c r="AX31" s="303">
        <f t="shared" si="25"/>
        <v>0</v>
      </c>
      <c r="AY31" s="303">
        <f t="shared" si="25"/>
        <v>0</v>
      </c>
      <c r="AZ31" s="303">
        <f t="shared" si="25"/>
        <v>0</v>
      </c>
      <c r="BA31" s="303">
        <f t="shared" si="25"/>
        <v>0</v>
      </c>
      <c r="BB31" s="303">
        <f t="shared" si="25"/>
        <v>0</v>
      </c>
      <c r="BC31" s="303">
        <f t="shared" si="25"/>
        <v>0</v>
      </c>
      <c r="BD31" s="303">
        <f t="shared" si="25"/>
        <v>0</v>
      </c>
      <c r="BE31" s="303">
        <f t="shared" si="25"/>
        <v>0</v>
      </c>
      <c r="BF31" s="303">
        <f t="shared" si="25"/>
        <v>0</v>
      </c>
      <c r="BG31" s="303">
        <f t="shared" si="25"/>
        <v>0</v>
      </c>
      <c r="BH31" s="303">
        <f t="shared" si="25"/>
        <v>0</v>
      </c>
      <c r="BI31" s="303">
        <f t="shared" si="25"/>
        <v>0</v>
      </c>
      <c r="BJ31" s="303">
        <f t="shared" si="25"/>
        <v>0</v>
      </c>
      <c r="BK31" s="303">
        <f t="shared" si="25"/>
        <v>0</v>
      </c>
      <c r="BL31" s="303">
        <f t="shared" si="25"/>
        <v>0</v>
      </c>
      <c r="BM31" s="303">
        <f t="shared" si="25"/>
        <v>0</v>
      </c>
      <c r="BN31" s="303">
        <f t="shared" si="25"/>
        <v>0</v>
      </c>
      <c r="BO31" s="303">
        <f t="shared" si="25"/>
        <v>0</v>
      </c>
      <c r="BP31" s="303">
        <f t="shared" si="25"/>
        <v>0</v>
      </c>
      <c r="BQ31" s="303">
        <f t="shared" si="25"/>
        <v>0</v>
      </c>
      <c r="BR31" s="303">
        <f t="shared" si="25"/>
        <v>0</v>
      </c>
      <c r="BS31" s="303">
        <f t="shared" si="25"/>
        <v>0</v>
      </c>
      <c r="BT31" s="303">
        <f t="shared" si="25"/>
        <v>0</v>
      </c>
      <c r="BU31" s="303">
        <f t="shared" si="25"/>
        <v>0</v>
      </c>
      <c r="BV31" s="303">
        <f t="shared" ref="BV31:DA31" si="26">SUM(BV29:BV30)</f>
        <v>0</v>
      </c>
      <c r="BW31" s="303">
        <f t="shared" si="26"/>
        <v>0</v>
      </c>
      <c r="BX31" s="303">
        <f t="shared" si="26"/>
        <v>0</v>
      </c>
      <c r="BY31" s="303">
        <f t="shared" si="26"/>
        <v>0</v>
      </c>
      <c r="BZ31" s="303">
        <f t="shared" si="26"/>
        <v>0</v>
      </c>
      <c r="CA31" s="303">
        <f t="shared" si="26"/>
        <v>0</v>
      </c>
      <c r="CB31" s="303">
        <f t="shared" si="26"/>
        <v>0</v>
      </c>
      <c r="CC31" s="303">
        <f t="shared" si="26"/>
        <v>0</v>
      </c>
      <c r="CD31" s="303">
        <f t="shared" si="26"/>
        <v>0</v>
      </c>
      <c r="CE31" s="303">
        <f t="shared" si="26"/>
        <v>0</v>
      </c>
      <c r="CF31" s="303">
        <f t="shared" si="26"/>
        <v>0</v>
      </c>
      <c r="CG31" s="303">
        <f t="shared" si="26"/>
        <v>0</v>
      </c>
      <c r="CH31" s="303">
        <f t="shared" si="26"/>
        <v>0</v>
      </c>
      <c r="CI31" s="303">
        <f t="shared" si="26"/>
        <v>0</v>
      </c>
      <c r="CJ31" s="303">
        <f t="shared" si="26"/>
        <v>0</v>
      </c>
      <c r="CK31" s="303">
        <f t="shared" si="26"/>
        <v>0</v>
      </c>
      <c r="CL31" s="303">
        <f t="shared" si="26"/>
        <v>0</v>
      </c>
      <c r="CM31" s="303">
        <f t="shared" si="26"/>
        <v>0</v>
      </c>
      <c r="CN31" s="303">
        <f t="shared" si="26"/>
        <v>0</v>
      </c>
      <c r="CO31" s="303">
        <f t="shared" si="26"/>
        <v>0</v>
      </c>
      <c r="CP31" s="303">
        <f t="shared" si="26"/>
        <v>0</v>
      </c>
      <c r="CQ31" s="303">
        <f t="shared" si="26"/>
        <v>0</v>
      </c>
      <c r="CR31" s="303">
        <f t="shared" si="26"/>
        <v>0</v>
      </c>
      <c r="CS31" s="303">
        <f t="shared" si="26"/>
        <v>0</v>
      </c>
      <c r="CT31" s="303">
        <f t="shared" si="26"/>
        <v>0</v>
      </c>
      <c r="CU31" s="303">
        <f t="shared" si="26"/>
        <v>0</v>
      </c>
      <c r="CV31" s="303">
        <f t="shared" si="26"/>
        <v>0</v>
      </c>
      <c r="CW31" s="303">
        <f t="shared" si="26"/>
        <v>0</v>
      </c>
      <c r="CX31" s="303">
        <f t="shared" si="26"/>
        <v>0</v>
      </c>
      <c r="CY31" s="303">
        <f t="shared" si="26"/>
        <v>0</v>
      </c>
      <c r="CZ31" s="303">
        <f t="shared" si="26"/>
        <v>0</v>
      </c>
      <c r="DA31" s="303">
        <f t="shared" si="26"/>
        <v>0</v>
      </c>
      <c r="DB31" s="303">
        <f t="shared" ref="DB31:EG31" si="27">SUM(DB29:DB30)</f>
        <v>0</v>
      </c>
      <c r="DC31" s="303">
        <f t="shared" si="27"/>
        <v>0</v>
      </c>
      <c r="DD31" s="303">
        <f t="shared" si="27"/>
        <v>0</v>
      </c>
      <c r="DE31" s="303">
        <f t="shared" si="27"/>
        <v>0</v>
      </c>
      <c r="DF31" s="303">
        <f t="shared" si="27"/>
        <v>0</v>
      </c>
      <c r="DG31" s="303">
        <f t="shared" si="27"/>
        <v>0</v>
      </c>
      <c r="DH31" s="303">
        <f t="shared" si="27"/>
        <v>0</v>
      </c>
      <c r="DI31" s="303">
        <f t="shared" si="27"/>
        <v>0</v>
      </c>
      <c r="DJ31" s="303">
        <f t="shared" si="27"/>
        <v>0</v>
      </c>
    </row>
    <row r="35" spans="1:114" x14ac:dyDescent="0.25">
      <c r="E35" s="349" t="str">
        <f t="shared" ref="E35:AJ35" si="28" xml:space="preserve"> E$22</f>
        <v>Cash inflow</v>
      </c>
      <c r="F35" s="349">
        <f t="shared" si="28"/>
        <v>0</v>
      </c>
      <c r="G35" s="349" t="str">
        <f t="shared" si="28"/>
        <v>$ 000s</v>
      </c>
      <c r="H35" s="349">
        <f t="shared" si="28"/>
        <v>0</v>
      </c>
      <c r="I35" s="349">
        <f t="shared" si="28"/>
        <v>0</v>
      </c>
      <c r="J35" s="349">
        <f t="shared" si="28"/>
        <v>0</v>
      </c>
      <c r="K35" s="349">
        <f t="shared" si="28"/>
        <v>0</v>
      </c>
      <c r="L35" s="349">
        <f t="shared" si="28"/>
        <v>3065.4394813777772</v>
      </c>
      <c r="M35" s="349">
        <f t="shared" si="28"/>
        <v>2597.0605864007512</v>
      </c>
      <c r="N35" s="349">
        <f t="shared" si="28"/>
        <v>3704.5297106454891</v>
      </c>
      <c r="O35" s="349">
        <f t="shared" si="28"/>
        <v>3353.0207159928032</v>
      </c>
      <c r="P35" s="349">
        <f t="shared" si="28"/>
        <v>4203.8244860531504</v>
      </c>
      <c r="Q35" s="349">
        <f t="shared" si="28"/>
        <v>3228.5751017075672</v>
      </c>
      <c r="R35" s="349">
        <f t="shared" si="28"/>
        <v>4087.2424776575817</v>
      </c>
      <c r="S35" s="349">
        <f t="shared" si="28"/>
        <v>4110.9166325637952</v>
      </c>
      <c r="T35" s="349">
        <f t="shared" si="28"/>
        <v>4380.2407380525083</v>
      </c>
      <c r="U35" s="349">
        <f t="shared" si="28"/>
        <v>4038.1368261799753</v>
      </c>
      <c r="V35" s="349">
        <f t="shared" si="28"/>
        <v>5044.3719257609182</v>
      </c>
      <c r="W35" s="349">
        <f t="shared" si="28"/>
        <v>4840.5185401843773</v>
      </c>
      <c r="X35" s="349">
        <f t="shared" si="28"/>
        <v>5897.3010208447668</v>
      </c>
      <c r="Y35" s="349">
        <f t="shared" si="28"/>
        <v>5000.1636483141647</v>
      </c>
      <c r="Z35" s="349">
        <f t="shared" si="28"/>
        <v>6043.5440873274147</v>
      </c>
      <c r="AA35" s="349">
        <f t="shared" si="28"/>
        <v>5164.3509193563887</v>
      </c>
      <c r="AB35" s="349">
        <f t="shared" si="28"/>
        <v>6253.8555167621116</v>
      </c>
      <c r="AC35" s="349">
        <f t="shared" si="28"/>
        <v>5347.8876458938985</v>
      </c>
      <c r="AD35" s="349">
        <f t="shared" si="28"/>
        <v>6997.0932947319889</v>
      </c>
      <c r="AE35" s="349">
        <f t="shared" si="28"/>
        <v>6041.694524051336</v>
      </c>
      <c r="AF35" s="349">
        <f t="shared" si="28"/>
        <v>7206.9170208704509</v>
      </c>
      <c r="AG35" s="349">
        <f t="shared" si="28"/>
        <v>6243.0254245408987</v>
      </c>
      <c r="AH35" s="349">
        <f t="shared" si="28"/>
        <v>7065.438732141989</v>
      </c>
      <c r="AI35" s="349">
        <f t="shared" si="28"/>
        <v>6087.0203330757522</v>
      </c>
      <c r="AJ35" s="349">
        <f t="shared" si="28"/>
        <v>7318.155142753586</v>
      </c>
      <c r="AK35" s="349">
        <f t="shared" ref="AK35:BP35" si="29" xml:space="preserve"> AK$22</f>
        <v>6319.9570089378631</v>
      </c>
      <c r="AL35" s="349">
        <f t="shared" si="29"/>
        <v>7556.5462372238162</v>
      </c>
      <c r="AM35" s="349">
        <f t="shared" si="29"/>
        <v>6526.511033638295</v>
      </c>
      <c r="AN35" s="349">
        <f t="shared" si="29"/>
        <v>8208.5856550714816</v>
      </c>
      <c r="AO35" s="349">
        <f t="shared" si="29"/>
        <v>7144.842166896573</v>
      </c>
      <c r="AP35" s="349">
        <f t="shared" si="29"/>
        <v>8485.7600731633738</v>
      </c>
      <c r="AQ35" s="349">
        <f t="shared" si="29"/>
        <v>7390.1267526701213</v>
      </c>
      <c r="AR35" s="349">
        <f t="shared" si="29"/>
        <v>8741.2704028019616</v>
      </c>
      <c r="AS35" s="349">
        <f t="shared" si="29"/>
        <v>7633.1535707571875</v>
      </c>
      <c r="AT35" s="349">
        <f t="shared" si="29"/>
        <v>9024.5349546473062</v>
      </c>
      <c r="AU35" s="349">
        <f t="shared" si="29"/>
        <v>7884.9010851464891</v>
      </c>
      <c r="AV35" s="349">
        <f t="shared" si="29"/>
        <v>9291.3674669268694</v>
      </c>
      <c r="AW35" s="349">
        <f t="shared" si="29"/>
        <v>8137.0755553140261</v>
      </c>
      <c r="AX35" s="349">
        <f t="shared" si="29"/>
        <v>10075.950696556127</v>
      </c>
      <c r="AY35" s="349">
        <f t="shared" si="29"/>
        <v>8872.0324200012637</v>
      </c>
      <c r="AZ35" s="349">
        <f t="shared" si="29"/>
        <v>10372.383842411255</v>
      </c>
      <c r="BA35" s="349">
        <f t="shared" si="29"/>
        <v>9144.0046679970528</v>
      </c>
      <c r="BB35" s="349">
        <f t="shared" si="29"/>
        <v>10767.453865040892</v>
      </c>
      <c r="BC35" s="349">
        <f t="shared" si="29"/>
        <v>9507.6697782371775</v>
      </c>
      <c r="BD35" s="349">
        <f t="shared" si="29"/>
        <v>11069.299662465666</v>
      </c>
      <c r="BE35" s="349">
        <f t="shared" si="29"/>
        <v>9789.8622751311923</v>
      </c>
      <c r="BF35" s="349">
        <f t="shared" si="29"/>
        <v>11315.731434064304</v>
      </c>
      <c r="BG35" s="349">
        <f t="shared" si="29"/>
        <v>10003.814856541303</v>
      </c>
      <c r="BH35" s="349">
        <f t="shared" si="29"/>
        <v>11018.041979814687</v>
      </c>
      <c r="BI35" s="349">
        <f t="shared" si="29"/>
        <v>10909.816417725182</v>
      </c>
      <c r="BJ35" s="349">
        <f t="shared" si="29"/>
        <v>11227.240276339564</v>
      </c>
      <c r="BK35" s="349">
        <f t="shared" si="29"/>
        <v>11111.288279663251</v>
      </c>
      <c r="BL35" s="349">
        <f t="shared" si="29"/>
        <v>11537.303395677736</v>
      </c>
      <c r="BM35" s="349">
        <f t="shared" si="29"/>
        <v>11422.108884431316</v>
      </c>
      <c r="BN35" s="349">
        <f t="shared" si="29"/>
        <v>11898.649513689146</v>
      </c>
      <c r="BO35" s="349">
        <f t="shared" si="29"/>
        <v>11741.367837992915</v>
      </c>
      <c r="BP35" s="349">
        <f t="shared" si="29"/>
        <v>11427.728547615463</v>
      </c>
      <c r="BQ35" s="349">
        <f t="shared" ref="BQ35:CV35" si="30" xml:space="preserve"> BQ$22</f>
        <v>11110.266234684497</v>
      </c>
      <c r="BR35" s="349">
        <f t="shared" si="30"/>
        <v>12184.357982582922</v>
      </c>
      <c r="BS35" s="349">
        <f t="shared" si="30"/>
        <v>11530.480815871315</v>
      </c>
      <c r="BT35" s="349">
        <f t="shared" si="30"/>
        <v>14333.91771758514</v>
      </c>
      <c r="BU35" s="349">
        <f t="shared" si="30"/>
        <v>13615.474743661054</v>
      </c>
      <c r="BV35" s="349">
        <f t="shared" si="30"/>
        <v>14078.134865322247</v>
      </c>
      <c r="BW35" s="349">
        <f t="shared" si="30"/>
        <v>9912.5617750119072</v>
      </c>
      <c r="BX35" s="349">
        <f t="shared" si="30"/>
        <v>8903.3682852707334</v>
      </c>
      <c r="BY35" s="349">
        <f t="shared" si="30"/>
        <v>10346.048484738805</v>
      </c>
      <c r="BZ35" s="349">
        <f t="shared" si="30"/>
        <v>9266.3540121163278</v>
      </c>
      <c r="CA35" s="349">
        <f t="shared" si="30"/>
        <v>11321.296797884941</v>
      </c>
      <c r="CB35" s="349">
        <f t="shared" si="30"/>
        <v>10469.60384871408</v>
      </c>
      <c r="CC35" s="349">
        <f t="shared" si="30"/>
        <v>12076.799596589863</v>
      </c>
      <c r="CD35" s="349">
        <f t="shared" si="30"/>
        <v>9985.6301391861125</v>
      </c>
      <c r="CE35" s="349">
        <f t="shared" si="30"/>
        <v>11531.048942252221</v>
      </c>
      <c r="CF35" s="349">
        <f t="shared" si="30"/>
        <v>11438.385885256364</v>
      </c>
      <c r="CG35" s="349">
        <f t="shared" si="30"/>
        <v>11884.013717444668</v>
      </c>
      <c r="CH35" s="349">
        <f t="shared" si="30"/>
        <v>11107.892225879292</v>
      </c>
      <c r="CI35" s="349">
        <f t="shared" si="30"/>
        <v>12902.632549730699</v>
      </c>
      <c r="CJ35" s="349">
        <f t="shared" si="30"/>
        <v>12420.162056992762</v>
      </c>
      <c r="CK35" s="349">
        <f t="shared" si="30"/>
        <v>14398.505633069959</v>
      </c>
      <c r="CL35" s="349">
        <f t="shared" si="30"/>
        <v>12593.790595047303</v>
      </c>
      <c r="CM35" s="349">
        <f t="shared" si="30"/>
        <v>14610.892855073891</v>
      </c>
      <c r="CN35" s="349">
        <f t="shared" si="30"/>
        <v>12871.511259691972</v>
      </c>
      <c r="CO35" s="349">
        <f t="shared" si="30"/>
        <v>14929.157275145095</v>
      </c>
      <c r="CP35" s="349">
        <f t="shared" si="30"/>
        <v>13154.814109695997</v>
      </c>
      <c r="CQ35" s="349">
        <f t="shared" si="30"/>
        <v>16313.818015102774</v>
      </c>
      <c r="CR35" s="349">
        <f t="shared" si="30"/>
        <v>14466.02844008845</v>
      </c>
      <c r="CS35" s="349">
        <f t="shared" si="30"/>
        <v>16666.311230890547</v>
      </c>
      <c r="CT35" s="349">
        <f t="shared" si="30"/>
        <v>14781.381085418438</v>
      </c>
      <c r="CU35" s="349">
        <f t="shared" si="30"/>
        <v>17025.889560315663</v>
      </c>
      <c r="CV35" s="349">
        <f t="shared" si="30"/>
        <v>15103.072318919552</v>
      </c>
      <c r="CW35" s="349">
        <f t="shared" ref="CW35:DJ35" si="31" xml:space="preserve"> CW$22</f>
        <v>17392.695414162219</v>
      </c>
      <c r="CX35" s="349">
        <f t="shared" si="31"/>
        <v>15431.229546214057</v>
      </c>
      <c r="CY35" s="349">
        <f t="shared" si="31"/>
        <v>17766.874065671091</v>
      </c>
      <c r="CZ35" s="349">
        <f t="shared" si="31"/>
        <v>15765.982733777171</v>
      </c>
      <c r="DA35" s="349">
        <f t="shared" si="31"/>
        <v>18942.295627007541</v>
      </c>
      <c r="DB35" s="349">
        <f t="shared" si="31"/>
        <v>16855.679655990432</v>
      </c>
      <c r="DC35" s="349">
        <f t="shared" si="31"/>
        <v>19347.621242794587</v>
      </c>
      <c r="DD35" s="349">
        <f t="shared" si="31"/>
        <v>17219.064290760067</v>
      </c>
      <c r="DE35" s="349">
        <f t="shared" si="31"/>
        <v>19761.093903458979</v>
      </c>
      <c r="DF35" s="349">
        <f t="shared" si="31"/>
        <v>17727.910851425397</v>
      </c>
      <c r="DG35" s="349">
        <f t="shared" si="31"/>
        <v>68571.748250589881</v>
      </c>
      <c r="DH35" s="349">
        <f t="shared" si="31"/>
        <v>822.00066672330138</v>
      </c>
      <c r="DI35" s="349">
        <f t="shared" si="31"/>
        <v>-1.4239023787215247E-12</v>
      </c>
      <c r="DJ35" s="349">
        <f t="shared" si="31"/>
        <v>-1.4084251789528123E-12</v>
      </c>
    </row>
    <row r="36" spans="1:114" x14ac:dyDescent="0.25">
      <c r="E36" s="349" t="str">
        <f t="shared" ref="E36:AJ36" si="32" xml:space="preserve"> E$31</f>
        <v>cash outflow</v>
      </c>
      <c r="F36" s="349">
        <f t="shared" si="32"/>
        <v>0</v>
      </c>
      <c r="G36" s="349" t="str">
        <f t="shared" si="32"/>
        <v>$ 000s</v>
      </c>
      <c r="H36" s="349">
        <f t="shared" si="32"/>
        <v>0</v>
      </c>
      <c r="I36" s="349">
        <f t="shared" si="32"/>
        <v>0</v>
      </c>
      <c r="J36" s="349">
        <f t="shared" si="32"/>
        <v>0</v>
      </c>
      <c r="K36" s="349">
        <f t="shared" si="32"/>
        <v>46500</v>
      </c>
      <c r="L36" s="349">
        <f t="shared" si="32"/>
        <v>0</v>
      </c>
      <c r="M36" s="349">
        <f t="shared" si="32"/>
        <v>0</v>
      </c>
      <c r="N36" s="349">
        <f t="shared" si="32"/>
        <v>0</v>
      </c>
      <c r="O36" s="349">
        <f t="shared" si="32"/>
        <v>0</v>
      </c>
      <c r="P36" s="349">
        <f t="shared" si="32"/>
        <v>0</v>
      </c>
      <c r="Q36" s="349">
        <f t="shared" si="32"/>
        <v>0</v>
      </c>
      <c r="R36" s="349">
        <f t="shared" si="32"/>
        <v>0</v>
      </c>
      <c r="S36" s="349">
        <f t="shared" si="32"/>
        <v>0</v>
      </c>
      <c r="T36" s="349">
        <f t="shared" si="32"/>
        <v>0</v>
      </c>
      <c r="U36" s="349">
        <f t="shared" si="32"/>
        <v>0</v>
      </c>
      <c r="V36" s="349">
        <f t="shared" si="32"/>
        <v>0</v>
      </c>
      <c r="W36" s="349">
        <f t="shared" si="32"/>
        <v>0</v>
      </c>
      <c r="X36" s="349">
        <f t="shared" si="32"/>
        <v>0</v>
      </c>
      <c r="Y36" s="349">
        <f t="shared" si="32"/>
        <v>0</v>
      </c>
      <c r="Z36" s="349">
        <f t="shared" si="32"/>
        <v>0</v>
      </c>
      <c r="AA36" s="349">
        <f t="shared" si="32"/>
        <v>0</v>
      </c>
      <c r="AB36" s="349">
        <f t="shared" si="32"/>
        <v>0</v>
      </c>
      <c r="AC36" s="349">
        <f t="shared" si="32"/>
        <v>0</v>
      </c>
      <c r="AD36" s="349">
        <f t="shared" si="32"/>
        <v>0</v>
      </c>
      <c r="AE36" s="349">
        <f t="shared" si="32"/>
        <v>0</v>
      </c>
      <c r="AF36" s="349">
        <f t="shared" si="32"/>
        <v>0</v>
      </c>
      <c r="AG36" s="349">
        <f t="shared" si="32"/>
        <v>3000</v>
      </c>
      <c r="AH36" s="349">
        <f t="shared" si="32"/>
        <v>0</v>
      </c>
      <c r="AI36" s="349">
        <f t="shared" si="32"/>
        <v>0</v>
      </c>
      <c r="AJ36" s="349">
        <f t="shared" si="32"/>
        <v>0</v>
      </c>
      <c r="AK36" s="349">
        <f t="shared" ref="AK36:BP36" si="33" xml:space="preserve"> AK$31</f>
        <v>0</v>
      </c>
      <c r="AL36" s="349">
        <f t="shared" si="33"/>
        <v>0</v>
      </c>
      <c r="AM36" s="349">
        <f t="shared" si="33"/>
        <v>0</v>
      </c>
      <c r="AN36" s="349">
        <f t="shared" si="33"/>
        <v>0</v>
      </c>
      <c r="AO36" s="349">
        <f t="shared" si="33"/>
        <v>0</v>
      </c>
      <c r="AP36" s="349">
        <f t="shared" si="33"/>
        <v>0</v>
      </c>
      <c r="AQ36" s="349">
        <f t="shared" si="33"/>
        <v>0</v>
      </c>
      <c r="AR36" s="349">
        <f t="shared" si="33"/>
        <v>0</v>
      </c>
      <c r="AS36" s="349">
        <f t="shared" si="33"/>
        <v>0</v>
      </c>
      <c r="AT36" s="349">
        <f t="shared" si="33"/>
        <v>0</v>
      </c>
      <c r="AU36" s="349">
        <f t="shared" si="33"/>
        <v>0</v>
      </c>
      <c r="AV36" s="349">
        <f t="shared" si="33"/>
        <v>0</v>
      </c>
      <c r="AW36" s="349">
        <f t="shared" si="33"/>
        <v>0</v>
      </c>
      <c r="AX36" s="349">
        <f t="shared" si="33"/>
        <v>0</v>
      </c>
      <c r="AY36" s="349">
        <f t="shared" si="33"/>
        <v>0</v>
      </c>
      <c r="AZ36" s="349">
        <f t="shared" si="33"/>
        <v>0</v>
      </c>
      <c r="BA36" s="349">
        <f t="shared" si="33"/>
        <v>0</v>
      </c>
      <c r="BB36" s="349">
        <f t="shared" si="33"/>
        <v>0</v>
      </c>
      <c r="BC36" s="349">
        <f t="shared" si="33"/>
        <v>0</v>
      </c>
      <c r="BD36" s="349">
        <f t="shared" si="33"/>
        <v>0</v>
      </c>
      <c r="BE36" s="349">
        <f t="shared" si="33"/>
        <v>0</v>
      </c>
      <c r="BF36" s="349">
        <f t="shared" si="33"/>
        <v>0</v>
      </c>
      <c r="BG36" s="349">
        <f t="shared" si="33"/>
        <v>0</v>
      </c>
      <c r="BH36" s="349">
        <f t="shared" si="33"/>
        <v>0</v>
      </c>
      <c r="BI36" s="349">
        <f t="shared" si="33"/>
        <v>0</v>
      </c>
      <c r="BJ36" s="349">
        <f t="shared" si="33"/>
        <v>0</v>
      </c>
      <c r="BK36" s="349">
        <f t="shared" si="33"/>
        <v>0</v>
      </c>
      <c r="BL36" s="349">
        <f t="shared" si="33"/>
        <v>0</v>
      </c>
      <c r="BM36" s="349">
        <f t="shared" si="33"/>
        <v>0</v>
      </c>
      <c r="BN36" s="349">
        <f t="shared" si="33"/>
        <v>0</v>
      </c>
      <c r="BO36" s="349">
        <f t="shared" si="33"/>
        <v>0</v>
      </c>
      <c r="BP36" s="349">
        <f t="shared" si="33"/>
        <v>0</v>
      </c>
      <c r="BQ36" s="349">
        <f t="shared" ref="BQ36:CV36" si="34" xml:space="preserve"> BQ$31</f>
        <v>0</v>
      </c>
      <c r="BR36" s="349">
        <f t="shared" si="34"/>
        <v>0</v>
      </c>
      <c r="BS36" s="349">
        <f t="shared" si="34"/>
        <v>0</v>
      </c>
      <c r="BT36" s="349">
        <f t="shared" si="34"/>
        <v>0</v>
      </c>
      <c r="BU36" s="349">
        <f t="shared" si="34"/>
        <v>0</v>
      </c>
      <c r="BV36" s="349">
        <f t="shared" si="34"/>
        <v>0</v>
      </c>
      <c r="BW36" s="349">
        <f t="shared" si="34"/>
        <v>0</v>
      </c>
      <c r="BX36" s="349">
        <f t="shared" si="34"/>
        <v>0</v>
      </c>
      <c r="BY36" s="349">
        <f t="shared" si="34"/>
        <v>0</v>
      </c>
      <c r="BZ36" s="349">
        <f t="shared" si="34"/>
        <v>0</v>
      </c>
      <c r="CA36" s="349">
        <f t="shared" si="34"/>
        <v>0</v>
      </c>
      <c r="CB36" s="349">
        <f t="shared" si="34"/>
        <v>0</v>
      </c>
      <c r="CC36" s="349">
        <f t="shared" si="34"/>
        <v>0</v>
      </c>
      <c r="CD36" s="349">
        <f t="shared" si="34"/>
        <v>0</v>
      </c>
      <c r="CE36" s="349">
        <f t="shared" si="34"/>
        <v>0</v>
      </c>
      <c r="CF36" s="349">
        <f t="shared" si="34"/>
        <v>0</v>
      </c>
      <c r="CG36" s="349">
        <f t="shared" si="34"/>
        <v>0</v>
      </c>
      <c r="CH36" s="349">
        <f t="shared" si="34"/>
        <v>0</v>
      </c>
      <c r="CI36" s="349">
        <f t="shared" si="34"/>
        <v>0</v>
      </c>
      <c r="CJ36" s="349">
        <f t="shared" si="34"/>
        <v>0</v>
      </c>
      <c r="CK36" s="349">
        <f t="shared" si="34"/>
        <v>0</v>
      </c>
      <c r="CL36" s="349">
        <f t="shared" si="34"/>
        <v>0</v>
      </c>
      <c r="CM36" s="349">
        <f t="shared" si="34"/>
        <v>0</v>
      </c>
      <c r="CN36" s="349">
        <f t="shared" si="34"/>
        <v>0</v>
      </c>
      <c r="CO36" s="349">
        <f t="shared" si="34"/>
        <v>0</v>
      </c>
      <c r="CP36" s="349">
        <f t="shared" si="34"/>
        <v>0</v>
      </c>
      <c r="CQ36" s="349">
        <f t="shared" si="34"/>
        <v>0</v>
      </c>
      <c r="CR36" s="349">
        <f t="shared" si="34"/>
        <v>0</v>
      </c>
      <c r="CS36" s="349">
        <f t="shared" si="34"/>
        <v>0</v>
      </c>
      <c r="CT36" s="349">
        <f t="shared" si="34"/>
        <v>0</v>
      </c>
      <c r="CU36" s="349">
        <f t="shared" si="34"/>
        <v>0</v>
      </c>
      <c r="CV36" s="349">
        <f t="shared" si="34"/>
        <v>0</v>
      </c>
      <c r="CW36" s="349">
        <f t="shared" ref="CW36:DJ36" si="35" xml:space="preserve"> CW$31</f>
        <v>0</v>
      </c>
      <c r="CX36" s="349">
        <f t="shared" si="35"/>
        <v>0</v>
      </c>
      <c r="CY36" s="349">
        <f t="shared" si="35"/>
        <v>0</v>
      </c>
      <c r="CZ36" s="349">
        <f t="shared" si="35"/>
        <v>0</v>
      </c>
      <c r="DA36" s="349">
        <f t="shared" si="35"/>
        <v>0</v>
      </c>
      <c r="DB36" s="349">
        <f t="shared" si="35"/>
        <v>0</v>
      </c>
      <c r="DC36" s="349">
        <f t="shared" si="35"/>
        <v>0</v>
      </c>
      <c r="DD36" s="349">
        <f t="shared" si="35"/>
        <v>0</v>
      </c>
      <c r="DE36" s="349">
        <f t="shared" si="35"/>
        <v>0</v>
      </c>
      <c r="DF36" s="349">
        <f t="shared" si="35"/>
        <v>0</v>
      </c>
      <c r="DG36" s="349">
        <f t="shared" si="35"/>
        <v>0</v>
      </c>
      <c r="DH36" s="349">
        <f t="shared" si="35"/>
        <v>0</v>
      </c>
      <c r="DI36" s="349">
        <f t="shared" si="35"/>
        <v>0</v>
      </c>
      <c r="DJ36" s="349">
        <f t="shared" si="35"/>
        <v>0</v>
      </c>
    </row>
    <row r="37" spans="1:114" s="124" customFormat="1" x14ac:dyDescent="0.25">
      <c r="A37" s="301"/>
      <c r="B37" s="301"/>
      <c r="C37" s="302"/>
      <c r="E37" s="303" t="s">
        <v>360</v>
      </c>
      <c r="F37" s="303"/>
      <c r="G37" s="303" t="str">
        <f>smu</f>
        <v>$ 000s</v>
      </c>
      <c r="H37" s="303"/>
      <c r="I37" s="303"/>
      <c r="J37" s="303">
        <f t="shared" ref="J37:AO37" si="36">J35-J36</f>
        <v>0</v>
      </c>
      <c r="K37" s="303">
        <f t="shared" si="36"/>
        <v>-46500</v>
      </c>
      <c r="L37" s="303">
        <f t="shared" si="36"/>
        <v>3065.4394813777772</v>
      </c>
      <c r="M37" s="303">
        <f t="shared" si="36"/>
        <v>2597.0605864007512</v>
      </c>
      <c r="N37" s="303">
        <f t="shared" si="36"/>
        <v>3704.5297106454891</v>
      </c>
      <c r="O37" s="303">
        <f t="shared" si="36"/>
        <v>3353.0207159928032</v>
      </c>
      <c r="P37" s="303">
        <f t="shared" si="36"/>
        <v>4203.8244860531504</v>
      </c>
      <c r="Q37" s="303">
        <f t="shared" si="36"/>
        <v>3228.5751017075672</v>
      </c>
      <c r="R37" s="303">
        <f t="shared" si="36"/>
        <v>4087.2424776575817</v>
      </c>
      <c r="S37" s="303">
        <f t="shared" si="36"/>
        <v>4110.9166325637952</v>
      </c>
      <c r="T37" s="303">
        <f t="shared" si="36"/>
        <v>4380.2407380525083</v>
      </c>
      <c r="U37" s="303">
        <f t="shared" si="36"/>
        <v>4038.1368261799753</v>
      </c>
      <c r="V37" s="303">
        <f t="shared" si="36"/>
        <v>5044.3719257609182</v>
      </c>
      <c r="W37" s="303">
        <f t="shared" si="36"/>
        <v>4840.5185401843773</v>
      </c>
      <c r="X37" s="303">
        <f t="shared" si="36"/>
        <v>5897.3010208447668</v>
      </c>
      <c r="Y37" s="303">
        <f t="shared" si="36"/>
        <v>5000.1636483141647</v>
      </c>
      <c r="Z37" s="303">
        <f t="shared" si="36"/>
        <v>6043.5440873274147</v>
      </c>
      <c r="AA37" s="303">
        <f t="shared" si="36"/>
        <v>5164.3509193563887</v>
      </c>
      <c r="AB37" s="303">
        <f t="shared" si="36"/>
        <v>6253.8555167621116</v>
      </c>
      <c r="AC37" s="303">
        <f t="shared" si="36"/>
        <v>5347.8876458938985</v>
      </c>
      <c r="AD37" s="303">
        <f t="shared" si="36"/>
        <v>6997.0932947319889</v>
      </c>
      <c r="AE37" s="303">
        <f t="shared" si="36"/>
        <v>6041.694524051336</v>
      </c>
      <c r="AF37" s="303">
        <f t="shared" si="36"/>
        <v>7206.9170208704509</v>
      </c>
      <c r="AG37" s="303">
        <f t="shared" si="36"/>
        <v>3243.0254245408987</v>
      </c>
      <c r="AH37" s="303">
        <f t="shared" si="36"/>
        <v>7065.438732141989</v>
      </c>
      <c r="AI37" s="303">
        <f t="shared" si="36"/>
        <v>6087.0203330757522</v>
      </c>
      <c r="AJ37" s="303">
        <f t="shared" si="36"/>
        <v>7318.155142753586</v>
      </c>
      <c r="AK37" s="303">
        <f t="shared" si="36"/>
        <v>6319.9570089378631</v>
      </c>
      <c r="AL37" s="303">
        <f t="shared" si="36"/>
        <v>7556.5462372238162</v>
      </c>
      <c r="AM37" s="303">
        <f t="shared" si="36"/>
        <v>6526.511033638295</v>
      </c>
      <c r="AN37" s="303">
        <f t="shared" si="36"/>
        <v>8208.5856550714816</v>
      </c>
      <c r="AO37" s="303">
        <f t="shared" si="36"/>
        <v>7144.842166896573</v>
      </c>
      <c r="AP37" s="303">
        <f t="shared" ref="AP37:BU37" si="37">AP35-AP36</f>
        <v>8485.7600731633738</v>
      </c>
      <c r="AQ37" s="303">
        <f t="shared" si="37"/>
        <v>7390.1267526701213</v>
      </c>
      <c r="AR37" s="303">
        <f t="shared" si="37"/>
        <v>8741.2704028019616</v>
      </c>
      <c r="AS37" s="303">
        <f t="shared" si="37"/>
        <v>7633.1535707571875</v>
      </c>
      <c r="AT37" s="303">
        <f t="shared" si="37"/>
        <v>9024.5349546473062</v>
      </c>
      <c r="AU37" s="303">
        <f t="shared" si="37"/>
        <v>7884.9010851464891</v>
      </c>
      <c r="AV37" s="303">
        <f t="shared" si="37"/>
        <v>9291.3674669268694</v>
      </c>
      <c r="AW37" s="303">
        <f t="shared" si="37"/>
        <v>8137.0755553140261</v>
      </c>
      <c r="AX37" s="303">
        <f t="shared" si="37"/>
        <v>10075.950696556127</v>
      </c>
      <c r="AY37" s="303">
        <f t="shared" si="37"/>
        <v>8872.0324200012637</v>
      </c>
      <c r="AZ37" s="303">
        <f t="shared" si="37"/>
        <v>10372.383842411255</v>
      </c>
      <c r="BA37" s="303">
        <f t="shared" si="37"/>
        <v>9144.0046679970528</v>
      </c>
      <c r="BB37" s="303">
        <f t="shared" si="37"/>
        <v>10767.453865040892</v>
      </c>
      <c r="BC37" s="303">
        <f t="shared" si="37"/>
        <v>9507.6697782371775</v>
      </c>
      <c r="BD37" s="303">
        <f t="shared" si="37"/>
        <v>11069.299662465666</v>
      </c>
      <c r="BE37" s="303">
        <f t="shared" si="37"/>
        <v>9789.8622751311923</v>
      </c>
      <c r="BF37" s="303">
        <f t="shared" si="37"/>
        <v>11315.731434064304</v>
      </c>
      <c r="BG37" s="303">
        <f t="shared" si="37"/>
        <v>10003.814856541303</v>
      </c>
      <c r="BH37" s="303">
        <f t="shared" si="37"/>
        <v>11018.041979814687</v>
      </c>
      <c r="BI37" s="303">
        <f t="shared" si="37"/>
        <v>10909.816417725182</v>
      </c>
      <c r="BJ37" s="303">
        <f t="shared" si="37"/>
        <v>11227.240276339564</v>
      </c>
      <c r="BK37" s="303">
        <f t="shared" si="37"/>
        <v>11111.288279663251</v>
      </c>
      <c r="BL37" s="303">
        <f t="shared" si="37"/>
        <v>11537.303395677736</v>
      </c>
      <c r="BM37" s="303">
        <f t="shared" si="37"/>
        <v>11422.108884431316</v>
      </c>
      <c r="BN37" s="303">
        <f t="shared" si="37"/>
        <v>11898.649513689146</v>
      </c>
      <c r="BO37" s="303">
        <f t="shared" si="37"/>
        <v>11741.367837992915</v>
      </c>
      <c r="BP37" s="303">
        <f t="shared" si="37"/>
        <v>11427.728547615463</v>
      </c>
      <c r="BQ37" s="303">
        <f t="shared" si="37"/>
        <v>11110.266234684497</v>
      </c>
      <c r="BR37" s="303">
        <f t="shared" si="37"/>
        <v>12184.357982582922</v>
      </c>
      <c r="BS37" s="303">
        <f t="shared" si="37"/>
        <v>11530.480815871315</v>
      </c>
      <c r="BT37" s="303">
        <f t="shared" si="37"/>
        <v>14333.91771758514</v>
      </c>
      <c r="BU37" s="303">
        <f t="shared" si="37"/>
        <v>13615.474743661054</v>
      </c>
      <c r="BV37" s="303">
        <f t="shared" ref="BV37:DA37" si="38">BV35-BV36</f>
        <v>14078.134865322247</v>
      </c>
      <c r="BW37" s="303">
        <f t="shared" si="38"/>
        <v>9912.5617750119072</v>
      </c>
      <c r="BX37" s="303">
        <f t="shared" si="38"/>
        <v>8903.3682852707334</v>
      </c>
      <c r="BY37" s="303">
        <f t="shared" si="38"/>
        <v>10346.048484738805</v>
      </c>
      <c r="BZ37" s="303">
        <f t="shared" si="38"/>
        <v>9266.3540121163278</v>
      </c>
      <c r="CA37" s="303">
        <f t="shared" si="38"/>
        <v>11321.296797884941</v>
      </c>
      <c r="CB37" s="303">
        <f t="shared" si="38"/>
        <v>10469.60384871408</v>
      </c>
      <c r="CC37" s="303">
        <f t="shared" si="38"/>
        <v>12076.799596589863</v>
      </c>
      <c r="CD37" s="303">
        <f t="shared" si="38"/>
        <v>9985.6301391861125</v>
      </c>
      <c r="CE37" s="303">
        <f t="shared" si="38"/>
        <v>11531.048942252221</v>
      </c>
      <c r="CF37" s="303">
        <f t="shared" si="38"/>
        <v>11438.385885256364</v>
      </c>
      <c r="CG37" s="303">
        <f t="shared" si="38"/>
        <v>11884.013717444668</v>
      </c>
      <c r="CH37" s="303">
        <f t="shared" si="38"/>
        <v>11107.892225879292</v>
      </c>
      <c r="CI37" s="303">
        <f t="shared" si="38"/>
        <v>12902.632549730699</v>
      </c>
      <c r="CJ37" s="303">
        <f t="shared" si="38"/>
        <v>12420.162056992762</v>
      </c>
      <c r="CK37" s="303">
        <f t="shared" si="38"/>
        <v>14398.505633069959</v>
      </c>
      <c r="CL37" s="303">
        <f t="shared" si="38"/>
        <v>12593.790595047303</v>
      </c>
      <c r="CM37" s="303">
        <f t="shared" si="38"/>
        <v>14610.892855073891</v>
      </c>
      <c r="CN37" s="303">
        <f t="shared" si="38"/>
        <v>12871.511259691972</v>
      </c>
      <c r="CO37" s="303">
        <f t="shared" si="38"/>
        <v>14929.157275145095</v>
      </c>
      <c r="CP37" s="303">
        <f t="shared" si="38"/>
        <v>13154.814109695997</v>
      </c>
      <c r="CQ37" s="303">
        <f t="shared" si="38"/>
        <v>16313.818015102774</v>
      </c>
      <c r="CR37" s="303">
        <f t="shared" si="38"/>
        <v>14466.02844008845</v>
      </c>
      <c r="CS37" s="303">
        <f t="shared" si="38"/>
        <v>16666.311230890547</v>
      </c>
      <c r="CT37" s="303">
        <f t="shared" si="38"/>
        <v>14781.381085418438</v>
      </c>
      <c r="CU37" s="303">
        <f t="shared" si="38"/>
        <v>17025.889560315663</v>
      </c>
      <c r="CV37" s="303">
        <f t="shared" si="38"/>
        <v>15103.072318919552</v>
      </c>
      <c r="CW37" s="303">
        <f t="shared" si="38"/>
        <v>17392.695414162219</v>
      </c>
      <c r="CX37" s="303">
        <f t="shared" si="38"/>
        <v>15431.229546214057</v>
      </c>
      <c r="CY37" s="303">
        <f t="shared" si="38"/>
        <v>17766.874065671091</v>
      </c>
      <c r="CZ37" s="303">
        <f t="shared" si="38"/>
        <v>15765.982733777171</v>
      </c>
      <c r="DA37" s="303">
        <f t="shared" si="38"/>
        <v>18942.295627007541</v>
      </c>
      <c r="DB37" s="303">
        <f t="shared" ref="DB37:EG37" si="39">DB35-DB36</f>
        <v>16855.679655990432</v>
      </c>
      <c r="DC37" s="303">
        <f t="shared" si="39"/>
        <v>19347.621242794587</v>
      </c>
      <c r="DD37" s="303">
        <f t="shared" si="39"/>
        <v>17219.064290760067</v>
      </c>
      <c r="DE37" s="303">
        <f t="shared" si="39"/>
        <v>19761.093903458979</v>
      </c>
      <c r="DF37" s="303">
        <f t="shared" si="39"/>
        <v>17727.910851425397</v>
      </c>
      <c r="DG37" s="303">
        <f t="shared" si="39"/>
        <v>68571.748250589881</v>
      </c>
      <c r="DH37" s="303">
        <f t="shared" si="39"/>
        <v>822.00066672330138</v>
      </c>
      <c r="DI37" s="303">
        <f t="shared" si="39"/>
        <v>-1.4239023787215247E-12</v>
      </c>
      <c r="DJ37" s="303">
        <f t="shared" si="39"/>
        <v>-1.4084251789528123E-12</v>
      </c>
    </row>
    <row r="39" spans="1:114" x14ac:dyDescent="0.25">
      <c r="A39" s="2" t="s">
        <v>364</v>
      </c>
    </row>
    <row r="40" spans="1:114" x14ac:dyDescent="0.25">
      <c r="E40" s="349" t="str">
        <f t="shared" ref="E40:AJ40" si="40" xml:space="preserve"> E$37</f>
        <v>net cashflow</v>
      </c>
      <c r="F40" s="349">
        <f t="shared" si="40"/>
        <v>0</v>
      </c>
      <c r="G40" s="349" t="str">
        <f t="shared" si="40"/>
        <v>$ 000s</v>
      </c>
      <c r="H40" s="349">
        <f t="shared" si="40"/>
        <v>0</v>
      </c>
      <c r="I40" s="349">
        <f t="shared" si="40"/>
        <v>0</v>
      </c>
      <c r="J40" s="349">
        <f t="shared" si="40"/>
        <v>0</v>
      </c>
      <c r="K40" s="349">
        <f t="shared" si="40"/>
        <v>-46500</v>
      </c>
      <c r="L40" s="349">
        <f t="shared" si="40"/>
        <v>3065.4394813777772</v>
      </c>
      <c r="M40" s="349">
        <f t="shared" si="40"/>
        <v>2597.0605864007512</v>
      </c>
      <c r="N40" s="349">
        <f t="shared" si="40"/>
        <v>3704.5297106454891</v>
      </c>
      <c r="O40" s="349">
        <f t="shared" si="40"/>
        <v>3353.0207159928032</v>
      </c>
      <c r="P40" s="349">
        <f t="shared" si="40"/>
        <v>4203.8244860531504</v>
      </c>
      <c r="Q40" s="349">
        <f t="shared" si="40"/>
        <v>3228.5751017075672</v>
      </c>
      <c r="R40" s="349">
        <f t="shared" si="40"/>
        <v>4087.2424776575817</v>
      </c>
      <c r="S40" s="349">
        <f t="shared" si="40"/>
        <v>4110.9166325637952</v>
      </c>
      <c r="T40" s="349">
        <f t="shared" si="40"/>
        <v>4380.2407380525083</v>
      </c>
      <c r="U40" s="349">
        <f t="shared" si="40"/>
        <v>4038.1368261799753</v>
      </c>
      <c r="V40" s="349">
        <f t="shared" si="40"/>
        <v>5044.3719257609182</v>
      </c>
      <c r="W40" s="349">
        <f t="shared" si="40"/>
        <v>4840.5185401843773</v>
      </c>
      <c r="X40" s="349">
        <f t="shared" si="40"/>
        <v>5897.3010208447668</v>
      </c>
      <c r="Y40" s="349">
        <f t="shared" si="40"/>
        <v>5000.1636483141647</v>
      </c>
      <c r="Z40" s="349">
        <f t="shared" si="40"/>
        <v>6043.5440873274147</v>
      </c>
      <c r="AA40" s="349">
        <f t="shared" si="40"/>
        <v>5164.3509193563887</v>
      </c>
      <c r="AB40" s="349">
        <f t="shared" si="40"/>
        <v>6253.8555167621116</v>
      </c>
      <c r="AC40" s="349">
        <f t="shared" si="40"/>
        <v>5347.8876458938985</v>
      </c>
      <c r="AD40" s="349">
        <f t="shared" si="40"/>
        <v>6997.0932947319889</v>
      </c>
      <c r="AE40" s="349">
        <f t="shared" si="40"/>
        <v>6041.694524051336</v>
      </c>
      <c r="AF40" s="349">
        <f t="shared" si="40"/>
        <v>7206.9170208704509</v>
      </c>
      <c r="AG40" s="349">
        <f t="shared" si="40"/>
        <v>3243.0254245408987</v>
      </c>
      <c r="AH40" s="349">
        <f t="shared" si="40"/>
        <v>7065.438732141989</v>
      </c>
      <c r="AI40" s="349">
        <f t="shared" si="40"/>
        <v>6087.0203330757522</v>
      </c>
      <c r="AJ40" s="349">
        <f t="shared" si="40"/>
        <v>7318.155142753586</v>
      </c>
      <c r="AK40" s="349">
        <f t="shared" ref="AK40:BP40" si="41" xml:space="preserve"> AK$37</f>
        <v>6319.9570089378631</v>
      </c>
      <c r="AL40" s="349">
        <f t="shared" si="41"/>
        <v>7556.5462372238162</v>
      </c>
      <c r="AM40" s="349">
        <f t="shared" si="41"/>
        <v>6526.511033638295</v>
      </c>
      <c r="AN40" s="349">
        <f t="shared" si="41"/>
        <v>8208.5856550714816</v>
      </c>
      <c r="AO40" s="349">
        <f t="shared" si="41"/>
        <v>7144.842166896573</v>
      </c>
      <c r="AP40" s="349">
        <f t="shared" si="41"/>
        <v>8485.7600731633738</v>
      </c>
      <c r="AQ40" s="349">
        <f t="shared" si="41"/>
        <v>7390.1267526701213</v>
      </c>
      <c r="AR40" s="349">
        <f t="shared" si="41"/>
        <v>8741.2704028019616</v>
      </c>
      <c r="AS40" s="349">
        <f t="shared" si="41"/>
        <v>7633.1535707571875</v>
      </c>
      <c r="AT40" s="349">
        <f t="shared" si="41"/>
        <v>9024.5349546473062</v>
      </c>
      <c r="AU40" s="349">
        <f t="shared" si="41"/>
        <v>7884.9010851464891</v>
      </c>
      <c r="AV40" s="349">
        <f t="shared" si="41"/>
        <v>9291.3674669268694</v>
      </c>
      <c r="AW40" s="349">
        <f t="shared" si="41"/>
        <v>8137.0755553140261</v>
      </c>
      <c r="AX40" s="349">
        <f t="shared" si="41"/>
        <v>10075.950696556127</v>
      </c>
      <c r="AY40" s="349">
        <f t="shared" si="41"/>
        <v>8872.0324200012637</v>
      </c>
      <c r="AZ40" s="349">
        <f t="shared" si="41"/>
        <v>10372.383842411255</v>
      </c>
      <c r="BA40" s="349">
        <f t="shared" si="41"/>
        <v>9144.0046679970528</v>
      </c>
      <c r="BB40" s="349">
        <f t="shared" si="41"/>
        <v>10767.453865040892</v>
      </c>
      <c r="BC40" s="349">
        <f t="shared" si="41"/>
        <v>9507.6697782371775</v>
      </c>
      <c r="BD40" s="349">
        <f t="shared" si="41"/>
        <v>11069.299662465666</v>
      </c>
      <c r="BE40" s="349">
        <f t="shared" si="41"/>
        <v>9789.8622751311923</v>
      </c>
      <c r="BF40" s="349">
        <f t="shared" si="41"/>
        <v>11315.731434064304</v>
      </c>
      <c r="BG40" s="349">
        <f t="shared" si="41"/>
        <v>10003.814856541303</v>
      </c>
      <c r="BH40" s="349">
        <f t="shared" si="41"/>
        <v>11018.041979814687</v>
      </c>
      <c r="BI40" s="349">
        <f t="shared" si="41"/>
        <v>10909.816417725182</v>
      </c>
      <c r="BJ40" s="349">
        <f t="shared" si="41"/>
        <v>11227.240276339564</v>
      </c>
      <c r="BK40" s="349">
        <f t="shared" si="41"/>
        <v>11111.288279663251</v>
      </c>
      <c r="BL40" s="349">
        <f t="shared" si="41"/>
        <v>11537.303395677736</v>
      </c>
      <c r="BM40" s="349">
        <f t="shared" si="41"/>
        <v>11422.108884431316</v>
      </c>
      <c r="BN40" s="349">
        <f t="shared" si="41"/>
        <v>11898.649513689146</v>
      </c>
      <c r="BO40" s="349">
        <f t="shared" si="41"/>
        <v>11741.367837992915</v>
      </c>
      <c r="BP40" s="349">
        <f t="shared" si="41"/>
        <v>11427.728547615463</v>
      </c>
      <c r="BQ40" s="349">
        <f t="shared" ref="BQ40:CV40" si="42" xml:space="preserve"> BQ$37</f>
        <v>11110.266234684497</v>
      </c>
      <c r="BR40" s="349">
        <f t="shared" si="42"/>
        <v>12184.357982582922</v>
      </c>
      <c r="BS40" s="349">
        <f t="shared" si="42"/>
        <v>11530.480815871315</v>
      </c>
      <c r="BT40" s="349">
        <f t="shared" si="42"/>
        <v>14333.91771758514</v>
      </c>
      <c r="BU40" s="349">
        <f t="shared" si="42"/>
        <v>13615.474743661054</v>
      </c>
      <c r="BV40" s="349">
        <f t="shared" si="42"/>
        <v>14078.134865322247</v>
      </c>
      <c r="BW40" s="349">
        <f t="shared" si="42"/>
        <v>9912.5617750119072</v>
      </c>
      <c r="BX40" s="349">
        <f t="shared" si="42"/>
        <v>8903.3682852707334</v>
      </c>
      <c r="BY40" s="349">
        <f t="shared" si="42"/>
        <v>10346.048484738805</v>
      </c>
      <c r="BZ40" s="349">
        <f t="shared" si="42"/>
        <v>9266.3540121163278</v>
      </c>
      <c r="CA40" s="349">
        <f t="shared" si="42"/>
        <v>11321.296797884941</v>
      </c>
      <c r="CB40" s="349">
        <f t="shared" si="42"/>
        <v>10469.60384871408</v>
      </c>
      <c r="CC40" s="349">
        <f t="shared" si="42"/>
        <v>12076.799596589863</v>
      </c>
      <c r="CD40" s="349">
        <f t="shared" si="42"/>
        <v>9985.6301391861125</v>
      </c>
      <c r="CE40" s="349">
        <f t="shared" si="42"/>
        <v>11531.048942252221</v>
      </c>
      <c r="CF40" s="349">
        <f t="shared" si="42"/>
        <v>11438.385885256364</v>
      </c>
      <c r="CG40" s="349">
        <f t="shared" si="42"/>
        <v>11884.013717444668</v>
      </c>
      <c r="CH40" s="349">
        <f t="shared" si="42"/>
        <v>11107.892225879292</v>
      </c>
      <c r="CI40" s="349">
        <f t="shared" si="42"/>
        <v>12902.632549730699</v>
      </c>
      <c r="CJ40" s="349">
        <f t="shared" si="42"/>
        <v>12420.162056992762</v>
      </c>
      <c r="CK40" s="349">
        <f t="shared" si="42"/>
        <v>14398.505633069959</v>
      </c>
      <c r="CL40" s="349">
        <f t="shared" si="42"/>
        <v>12593.790595047303</v>
      </c>
      <c r="CM40" s="349">
        <f t="shared" si="42"/>
        <v>14610.892855073891</v>
      </c>
      <c r="CN40" s="349">
        <f t="shared" si="42"/>
        <v>12871.511259691972</v>
      </c>
      <c r="CO40" s="349">
        <f t="shared" si="42"/>
        <v>14929.157275145095</v>
      </c>
      <c r="CP40" s="349">
        <f t="shared" si="42"/>
        <v>13154.814109695997</v>
      </c>
      <c r="CQ40" s="349">
        <f t="shared" si="42"/>
        <v>16313.818015102774</v>
      </c>
      <c r="CR40" s="349">
        <f t="shared" si="42"/>
        <v>14466.02844008845</v>
      </c>
      <c r="CS40" s="349">
        <f t="shared" si="42"/>
        <v>16666.311230890547</v>
      </c>
      <c r="CT40" s="349">
        <f t="shared" si="42"/>
        <v>14781.381085418438</v>
      </c>
      <c r="CU40" s="349">
        <f t="shared" si="42"/>
        <v>17025.889560315663</v>
      </c>
      <c r="CV40" s="349">
        <f t="shared" si="42"/>
        <v>15103.072318919552</v>
      </c>
      <c r="CW40" s="349">
        <f t="shared" ref="CW40:DJ40" si="43" xml:space="preserve"> CW$37</f>
        <v>17392.695414162219</v>
      </c>
      <c r="CX40" s="349">
        <f t="shared" si="43"/>
        <v>15431.229546214057</v>
      </c>
      <c r="CY40" s="349">
        <f t="shared" si="43"/>
        <v>17766.874065671091</v>
      </c>
      <c r="CZ40" s="349">
        <f t="shared" si="43"/>
        <v>15765.982733777171</v>
      </c>
      <c r="DA40" s="349">
        <f t="shared" si="43"/>
        <v>18942.295627007541</v>
      </c>
      <c r="DB40" s="349">
        <f t="shared" si="43"/>
        <v>16855.679655990432</v>
      </c>
      <c r="DC40" s="349">
        <f t="shared" si="43"/>
        <v>19347.621242794587</v>
      </c>
      <c r="DD40" s="349">
        <f t="shared" si="43"/>
        <v>17219.064290760067</v>
      </c>
      <c r="DE40" s="349">
        <f t="shared" si="43"/>
        <v>19761.093903458979</v>
      </c>
      <c r="DF40" s="349">
        <f t="shared" si="43"/>
        <v>17727.910851425397</v>
      </c>
      <c r="DG40" s="349">
        <f t="shared" si="43"/>
        <v>68571.748250589881</v>
      </c>
      <c r="DH40" s="349">
        <f t="shared" si="43"/>
        <v>822.00066672330138</v>
      </c>
      <c r="DI40" s="349">
        <f t="shared" si="43"/>
        <v>-1.4239023787215247E-12</v>
      </c>
      <c r="DJ40" s="349">
        <f t="shared" si="43"/>
        <v>-1.4084251789528123E-12</v>
      </c>
    </row>
    <row r="41" spans="1:114" x14ac:dyDescent="0.25">
      <c r="E41" s="471" t="str">
        <f t="shared" ref="E41:AJ41" si="44" xml:space="preserve"> E$15</f>
        <v>discounting factor</v>
      </c>
      <c r="F41" s="471">
        <f t="shared" si="44"/>
        <v>0</v>
      </c>
      <c r="G41" s="471" t="str">
        <f t="shared" si="44"/>
        <v>factor</v>
      </c>
      <c r="H41" s="471">
        <f t="shared" si="44"/>
        <v>0</v>
      </c>
      <c r="I41" s="471">
        <f t="shared" si="44"/>
        <v>0</v>
      </c>
      <c r="J41" s="471">
        <f t="shared" si="44"/>
        <v>1.0619223572253476</v>
      </c>
      <c r="K41" s="471">
        <f t="shared" si="44"/>
        <v>1</v>
      </c>
      <c r="L41" s="471">
        <f t="shared" si="44"/>
        <v>0.94106690797124615</v>
      </c>
      <c r="M41" s="471">
        <f t="shared" si="44"/>
        <v>0.88560692527856189</v>
      </c>
      <c r="N41" s="471">
        <f t="shared" si="44"/>
        <v>0.83451658721048927</v>
      </c>
      <c r="O41" s="471">
        <f t="shared" si="44"/>
        <v>0.78585461689587432</v>
      </c>
      <c r="P41" s="471">
        <f t="shared" si="44"/>
        <v>0.73954177443712865</v>
      </c>
      <c r="Q41" s="471">
        <f t="shared" si="44"/>
        <v>0.69595829098511741</v>
      </c>
      <c r="R41" s="471">
        <f t="shared" si="44"/>
        <v>0.6553758721151306</v>
      </c>
      <c r="S41" s="471">
        <f t="shared" si="44"/>
        <v>0.61715987770286207</v>
      </c>
      <c r="T41" s="471">
        <f t="shared" si="44"/>
        <v>0.58078873783374485</v>
      </c>
      <c r="U41" s="471">
        <f t="shared" si="44"/>
        <v>0.54656106169772511</v>
      </c>
      <c r="V41" s="471">
        <f t="shared" si="44"/>
        <v>0.51503015490383552</v>
      </c>
      <c r="W41" s="471">
        <f t="shared" si="44"/>
        <v>0.48499793925568735</v>
      </c>
      <c r="X41" s="471">
        <f t="shared" si="44"/>
        <v>0.45641551106777595</v>
      </c>
      <c r="Y41" s="471">
        <f t="shared" si="44"/>
        <v>0.42951753375066803</v>
      </c>
      <c r="Z41" s="471">
        <f t="shared" si="44"/>
        <v>0.40473882507177639</v>
      </c>
      <c r="AA41" s="471">
        <f t="shared" si="44"/>
        <v>0.38113786974906666</v>
      </c>
      <c r="AB41" s="471">
        <f t="shared" si="44"/>
        <v>0.35867623659550169</v>
      </c>
      <c r="AC41" s="471">
        <f t="shared" si="44"/>
        <v>0.33753833693569196</v>
      </c>
      <c r="AD41" s="471">
        <f t="shared" si="44"/>
        <v>0.3180658743196671</v>
      </c>
      <c r="AE41" s="471">
        <f t="shared" si="44"/>
        <v>0.2995189546161624</v>
      </c>
      <c r="AF41" s="471">
        <f t="shared" si="44"/>
        <v>0.28186737649941196</v>
      </c>
      <c r="AG41" s="471">
        <f t="shared" si="44"/>
        <v>0.26525606046026873</v>
      </c>
      <c r="AH41" s="471">
        <f t="shared" si="44"/>
        <v>0.24978856378289763</v>
      </c>
      <c r="AI41" s="471">
        <f t="shared" si="44"/>
        <v>0.23522300108226335</v>
      </c>
      <c r="AJ41" s="471">
        <f t="shared" si="44"/>
        <v>0.22136058231220271</v>
      </c>
      <c r="AK41" s="471">
        <f t="shared" ref="AK41:BP41" si="45" xml:space="preserve"> AK$15</f>
        <v>0.20831511874325914</v>
      </c>
      <c r="AL41" s="471">
        <f t="shared" si="45"/>
        <v>0.19629749609657968</v>
      </c>
      <c r="AM41" s="471">
        <f t="shared" si="45"/>
        <v>0.18485108140059989</v>
      </c>
      <c r="AN41" s="471">
        <f t="shared" si="45"/>
        <v>0.17395723560880372</v>
      </c>
      <c r="AO41" s="471">
        <f t="shared" si="45"/>
        <v>0.16370539783360247</v>
      </c>
      <c r="AP41" s="471">
        <f t="shared" si="45"/>
        <v>0.15426129359259699</v>
      </c>
      <c r="AQ41" s="471">
        <f t="shared" si="45"/>
        <v>0.14526607575685652</v>
      </c>
      <c r="AR41" s="471">
        <f t="shared" si="45"/>
        <v>0.13670509674562173</v>
      </c>
      <c r="AS41" s="471">
        <f t="shared" si="45"/>
        <v>0.1286486426983123</v>
      </c>
      <c r="AT41" s="471">
        <f t="shared" si="45"/>
        <v>0.12122694977807233</v>
      </c>
      <c r="AU41" s="471">
        <f t="shared" si="45"/>
        <v>0.1141580163118715</v>
      </c>
      <c r="AV41" s="471">
        <f t="shared" si="45"/>
        <v>0.10743033143074399</v>
      </c>
      <c r="AW41" s="471">
        <f t="shared" si="45"/>
        <v>0.10109912982185644</v>
      </c>
      <c r="AX41" s="471">
        <f t="shared" si="45"/>
        <v>9.5203881087892461E-2</v>
      </c>
      <c r="AY41" s="471">
        <f t="shared" si="45"/>
        <v>8.9652393548476289E-2</v>
      </c>
      <c r="AZ41" s="471">
        <f t="shared" si="45"/>
        <v>8.4368900788885884E-2</v>
      </c>
      <c r="BA41" s="471">
        <f t="shared" si="45"/>
        <v>7.9396780594329669E-2</v>
      </c>
      <c r="BB41" s="471">
        <f t="shared" si="45"/>
        <v>7.4816409499326109E-2</v>
      </c>
      <c r="BC41" s="471">
        <f t="shared" si="45"/>
        <v>7.0453747385835985E-2</v>
      </c>
      <c r="BD41" s="471">
        <f t="shared" si="45"/>
        <v>6.6301690207375932E-2</v>
      </c>
      <c r="BE41" s="471">
        <f t="shared" si="45"/>
        <v>6.239432659672272E-2</v>
      </c>
      <c r="BF41" s="471">
        <f t="shared" si="45"/>
        <v>5.8794820824617761E-2</v>
      </c>
      <c r="BG41" s="471">
        <f t="shared" si="45"/>
        <v>5.5366402660774833E-2</v>
      </c>
      <c r="BH41" s="471">
        <f t="shared" si="45"/>
        <v>5.2103489357466351E-2</v>
      </c>
      <c r="BI41" s="471">
        <f t="shared" si="45"/>
        <v>4.9032869624143598E-2</v>
      </c>
      <c r="BJ41" s="471">
        <f t="shared" si="45"/>
        <v>4.6204181394591558E-2</v>
      </c>
      <c r="BK41" s="471">
        <f t="shared" si="45"/>
        <v>4.3509943151885923E-2</v>
      </c>
      <c r="BL41" s="471">
        <f t="shared" si="45"/>
        <v>4.0945767667949981E-2</v>
      </c>
      <c r="BM41" s="471">
        <f t="shared" si="45"/>
        <v>3.8532706973786711E-2</v>
      </c>
      <c r="BN41" s="471">
        <f t="shared" si="45"/>
        <v>3.6285804429682808E-2</v>
      </c>
      <c r="BO41" s="471">
        <f t="shared" si="45"/>
        <v>3.4169922294971206E-2</v>
      </c>
      <c r="BP41" s="471">
        <f t="shared" si="45"/>
        <v>3.2156183119746294E-2</v>
      </c>
      <c r="BQ41" s="471">
        <f t="shared" ref="BQ41:CV41" si="46" xml:space="preserve"> BQ$15</f>
        <v>3.0261119820656844E-2</v>
      </c>
      <c r="BR41" s="471">
        <f t="shared" si="46"/>
        <v>2.8515366938846994E-2</v>
      </c>
      <c r="BS41" s="471">
        <f t="shared" si="46"/>
        <v>2.6852591194476399E-2</v>
      </c>
      <c r="BT41" s="471">
        <f t="shared" si="46"/>
        <v>2.5270084966401804E-2</v>
      </c>
      <c r="BU41" s="471">
        <f t="shared" si="46"/>
        <v>2.3780840723502429E-2</v>
      </c>
      <c r="BV41" s="471">
        <f t="shared" si="46"/>
        <v>2.2408932761372881E-2</v>
      </c>
      <c r="BW41" s="471">
        <f t="shared" si="46"/>
        <v>2.1102232765796775E-2</v>
      </c>
      <c r="BX41" s="471">
        <f t="shared" si="46"/>
        <v>1.98586129401979E-2</v>
      </c>
      <c r="BY41" s="471">
        <f t="shared" si="46"/>
        <v>1.8688283476229799E-2</v>
      </c>
      <c r="BZ41" s="471">
        <f t="shared" si="46"/>
        <v>1.7610163270234094E-2</v>
      </c>
      <c r="CA41" s="471">
        <f t="shared" si="46"/>
        <v>1.6583287045812783E-2</v>
      </c>
      <c r="CB41" s="471">
        <f t="shared" si="46"/>
        <v>1.5605982664202669E-2</v>
      </c>
      <c r="CC41" s="471">
        <f t="shared" si="46"/>
        <v>1.4686273851654065E-2</v>
      </c>
      <c r="CD41" s="471">
        <f t="shared" si="46"/>
        <v>1.3829894202460544E-2</v>
      </c>
      <c r="CE41" s="471">
        <f t="shared" si="46"/>
        <v>1.3023451392996467E-2</v>
      </c>
      <c r="CF41" s="471">
        <f t="shared" si="46"/>
        <v>1.2255939133520995E-2</v>
      </c>
      <c r="CG41" s="471">
        <f t="shared" si="46"/>
        <v>1.1533658744666407E-2</v>
      </c>
      <c r="CH41" s="471">
        <f t="shared" si="46"/>
        <v>1.0868286210185102E-2</v>
      </c>
      <c r="CI41" s="471">
        <f t="shared" si="46"/>
        <v>1.023453940510528E-2</v>
      </c>
      <c r="CJ41" s="471">
        <f t="shared" si="46"/>
        <v>9.6313863524723035E-3</v>
      </c>
      <c r="CK41" s="471">
        <f t="shared" si="46"/>
        <v>9.0637789741975679E-3</v>
      </c>
      <c r="CL41" s="471">
        <f t="shared" si="46"/>
        <v>8.5408928960197267E-3</v>
      </c>
      <c r="CM41" s="471">
        <f t="shared" si="46"/>
        <v>8.0428600433047372E-3</v>
      </c>
      <c r="CN41" s="471">
        <f t="shared" si="46"/>
        <v>7.5688694321982717E-3</v>
      </c>
      <c r="CO41" s="471">
        <f t="shared" si="46"/>
        <v>7.1228125533969108E-3</v>
      </c>
      <c r="CP41" s="471">
        <f t="shared" si="46"/>
        <v>6.7119001147502759E-3</v>
      </c>
      <c r="CQ41" s="471">
        <f t="shared" si="46"/>
        <v>6.3205186980783788E-3</v>
      </c>
      <c r="CR41" s="471">
        <f t="shared" si="46"/>
        <v>5.9480309879750663E-3</v>
      </c>
      <c r="CS41" s="471">
        <f t="shared" si="46"/>
        <v>5.5974951303708522E-3</v>
      </c>
      <c r="CT41" s="471">
        <f t="shared" si="46"/>
        <v>5.2710964151807807E-3</v>
      </c>
      <c r="CU41" s="471">
        <f t="shared" si="46"/>
        <v>4.9637305207071904E-3</v>
      </c>
      <c r="CV41" s="471">
        <f t="shared" si="46"/>
        <v>4.6712025331244154E-3</v>
      </c>
      <c r="CW41" s="471">
        <f t="shared" ref="CW41:DJ41" si="47" xml:space="preserve"> CW$15</f>
        <v>4.3959141243548501E-3</v>
      </c>
      <c r="CX41" s="471">
        <f t="shared" si="47"/>
        <v>4.1423154539731079E-3</v>
      </c>
      <c r="CY41" s="471">
        <f t="shared" si="47"/>
        <v>3.9007705467247072E-3</v>
      </c>
      <c r="CZ41" s="471">
        <f t="shared" si="47"/>
        <v>3.6708860771115246E-3</v>
      </c>
      <c r="DA41" s="471">
        <f t="shared" si="47"/>
        <v>3.4545494101020434E-3</v>
      </c>
      <c r="DB41" s="471">
        <f t="shared" si="47"/>
        <v>3.2552577241438969E-3</v>
      </c>
      <c r="DC41" s="471">
        <f t="shared" si="47"/>
        <v>3.0654385435950546E-3</v>
      </c>
      <c r="DD41" s="471">
        <f t="shared" si="47"/>
        <v>2.8847827717968758E-3</v>
      </c>
      <c r="DE41" s="471">
        <f t="shared" si="47"/>
        <v>2.7147736032236097E-3</v>
      </c>
      <c r="DF41" s="471">
        <f t="shared" si="47"/>
        <v>2.558159311704437E-3</v>
      </c>
      <c r="DG41" s="471">
        <f t="shared" si="47"/>
        <v>2.4089890322947388E-3</v>
      </c>
      <c r="DH41" s="471">
        <f t="shared" si="47"/>
        <v>2.2670198599582542E-3</v>
      </c>
      <c r="DI41" s="471">
        <f t="shared" si="47"/>
        <v>2.1334173699203217E-3</v>
      </c>
      <c r="DJ41" s="471">
        <f t="shared" si="47"/>
        <v>2.0090144589239452E-3</v>
      </c>
    </row>
    <row r="42" spans="1:114" s="124" customFormat="1" x14ac:dyDescent="0.25">
      <c r="A42" s="301"/>
      <c r="B42" s="301"/>
      <c r="C42" s="302"/>
      <c r="E42" s="303" t="s">
        <v>361</v>
      </c>
      <c r="F42" s="303"/>
      <c r="G42" s="303" t="str">
        <f>smu</f>
        <v>$ 000s</v>
      </c>
      <c r="H42" s="303"/>
      <c r="I42" s="303"/>
      <c r="J42" s="303">
        <f t="shared" ref="J42:AO42" si="48">J41*J40</f>
        <v>0</v>
      </c>
      <c r="K42" s="303">
        <f t="shared" si="48"/>
        <v>-46500</v>
      </c>
      <c r="L42" s="303">
        <f t="shared" si="48"/>
        <v>2884.7836543131652</v>
      </c>
      <c r="M42" s="303">
        <f t="shared" si="48"/>
        <v>2299.9748406845083</v>
      </c>
      <c r="N42" s="303">
        <f t="shared" si="48"/>
        <v>3091.4914913477351</v>
      </c>
      <c r="O42" s="303">
        <f t="shared" si="48"/>
        <v>2634.9868102104547</v>
      </c>
      <c r="P42" s="303">
        <f t="shared" si="48"/>
        <v>3108.9038198379972</v>
      </c>
      <c r="Q42" s="303">
        <f t="shared" si="48"/>
        <v>2246.9536101015001</v>
      </c>
      <c r="R42" s="303">
        <f t="shared" si="48"/>
        <v>2678.6801033408447</v>
      </c>
      <c r="S42" s="303">
        <f t="shared" si="48"/>
        <v>2537.0928061997333</v>
      </c>
      <c r="T42" s="303">
        <f t="shared" si="48"/>
        <v>2543.9944896614675</v>
      </c>
      <c r="U42" s="303">
        <f t="shared" si="48"/>
        <v>2207.0883509976093</v>
      </c>
      <c r="V42" s="303">
        <f t="shared" si="48"/>
        <v>2598.003654317205</v>
      </c>
      <c r="W42" s="303">
        <f t="shared" si="48"/>
        <v>2347.6415169183711</v>
      </c>
      <c r="X42" s="303">
        <f t="shared" si="48"/>
        <v>2691.619659349381</v>
      </c>
      <c r="Y42" s="303">
        <f t="shared" si="48"/>
        <v>2147.6579585736426</v>
      </c>
      <c r="Z42" s="303">
        <f t="shared" si="48"/>
        <v>2446.0569331743791</v>
      </c>
      <c r="AA42" s="303">
        <f t="shared" si="48"/>
        <v>1968.329708040128</v>
      </c>
      <c r="AB42" s="303">
        <f t="shared" si="48"/>
        <v>2243.1093609642508</v>
      </c>
      <c r="AC42" s="303">
        <f t="shared" si="48"/>
        <v>1805.1171021139592</v>
      </c>
      <c r="AD42" s="303">
        <f t="shared" si="48"/>
        <v>2225.5365964852103</v>
      </c>
      <c r="AE42" s="303">
        <f t="shared" si="48"/>
        <v>1809.6020279540489</v>
      </c>
      <c r="AF42" s="303">
        <f t="shared" si="48"/>
        <v>2031.3947933217119</v>
      </c>
      <c r="AG42" s="303">
        <f t="shared" si="48"/>
        <v>860.23214808620924</v>
      </c>
      <c r="AH42" s="303">
        <f t="shared" si="48"/>
        <v>1764.8657933978045</v>
      </c>
      <c r="AI42" s="303">
        <f t="shared" si="48"/>
        <v>1431.8071903948367</v>
      </c>
      <c r="AJ42" s="303">
        <f t="shared" si="48"/>
        <v>1619.9510838509748</v>
      </c>
      <c r="AK42" s="303">
        <f t="shared" si="48"/>
        <v>1316.5425947691838</v>
      </c>
      <c r="AL42" s="303">
        <f t="shared" si="48"/>
        <v>1483.3311055050658</v>
      </c>
      <c r="AM42" s="303">
        <f t="shared" si="48"/>
        <v>1206.4326223409857</v>
      </c>
      <c r="AN42" s="303">
        <f t="shared" si="48"/>
        <v>1427.9428688143162</v>
      </c>
      <c r="AO42" s="303">
        <f t="shared" si="48"/>
        <v>1169.6492293901017</v>
      </c>
      <c r="AP42" s="303">
        <f t="shared" ref="AP42:BU42" si="49">AP41*AP40</f>
        <v>1309.0243260025925</v>
      </c>
      <c r="AQ42" s="303">
        <f t="shared" si="49"/>
        <v>1073.5347127061498</v>
      </c>
      <c r="AR42" s="303">
        <f t="shared" si="49"/>
        <v>1194.9762160946821</v>
      </c>
      <c r="AS42" s="303">
        <f t="shared" si="49"/>
        <v>981.99484638568811</v>
      </c>
      <c r="AT42" s="303">
        <f t="shared" si="49"/>
        <v>1094.0168457174873</v>
      </c>
      <c r="AU42" s="303">
        <f t="shared" si="49"/>
        <v>900.12466669564617</v>
      </c>
      <c r="AV42" s="303">
        <f t="shared" si="49"/>
        <v>998.17468641678579</v>
      </c>
      <c r="AW42" s="303">
        <f t="shared" si="49"/>
        <v>822.65125793694733</v>
      </c>
      <c r="AX42" s="303">
        <f t="shared" si="49"/>
        <v>959.26961196239677</v>
      </c>
      <c r="AY42" s="303">
        <f t="shared" si="49"/>
        <v>795.39894209279373</v>
      </c>
      <c r="AZ42" s="303">
        <f t="shared" si="49"/>
        <v>875.10662334463814</v>
      </c>
      <c r="BA42" s="303">
        <f t="shared" si="49"/>
        <v>726.00453237848831</v>
      </c>
      <c r="BB42" s="303">
        <f t="shared" si="49"/>
        <v>805.58223763200101</v>
      </c>
      <c r="BC42" s="303">
        <f t="shared" si="49"/>
        <v>669.85096478386936</v>
      </c>
      <c r="BD42" s="303">
        <f t="shared" si="49"/>
        <v>733.9132770334096</v>
      </c>
      <c r="BE42" s="303">
        <f t="shared" si="49"/>
        <v>610.83186413147052</v>
      </c>
      <c r="BF42" s="303">
        <f t="shared" si="49"/>
        <v>665.30640216530571</v>
      </c>
      <c r="BG42" s="303">
        <f t="shared" si="49"/>
        <v>553.8752414911072</v>
      </c>
      <c r="BH42" s="303">
        <f t="shared" si="49"/>
        <v>574.07843303539198</v>
      </c>
      <c r="BI42" s="303">
        <f t="shared" si="49"/>
        <v>534.9396060336602</v>
      </c>
      <c r="BJ42" s="303">
        <f t="shared" si="49"/>
        <v>518.74544628865749</v>
      </c>
      <c r="BK42" s="303">
        <f t="shared" si="49"/>
        <v>483.45152139236438</v>
      </c>
      <c r="BL42" s="303">
        <f t="shared" si="49"/>
        <v>472.40374435407097</v>
      </c>
      <c r="BM42" s="303">
        <f t="shared" si="49"/>
        <v>440.12477466647772</v>
      </c>
      <c r="BN42" s="303">
        <f t="shared" si="49"/>
        <v>431.75206923106481</v>
      </c>
      <c r="BO42" s="303">
        <f t="shared" si="49"/>
        <v>401.20162666089198</v>
      </c>
      <c r="BP42" s="303">
        <f t="shared" si="49"/>
        <v>367.47213181987519</v>
      </c>
      <c r="BQ42" s="303">
        <f t="shared" si="49"/>
        <v>336.20909776718554</v>
      </c>
      <c r="BR42" s="303">
        <f t="shared" si="49"/>
        <v>347.44143878762151</v>
      </c>
      <c r="BS42" s="303">
        <f t="shared" si="49"/>
        <v>309.6232876243451</v>
      </c>
      <c r="BT42" s="303">
        <f t="shared" si="49"/>
        <v>362.21931862478868</v>
      </c>
      <c r="BU42" s="303">
        <f t="shared" si="49"/>
        <v>323.78743625387358</v>
      </c>
      <c r="BV42" s="303">
        <f t="shared" ref="BV42:DA42" si="50">BV41*BV40</f>
        <v>315.47597760254547</v>
      </c>
      <c r="BW42" s="303">
        <f t="shared" si="50"/>
        <v>209.17718588164092</v>
      </c>
      <c r="BX42" s="303">
        <f t="shared" si="50"/>
        <v>176.80854464122498</v>
      </c>
      <c r="BY42" s="303">
        <f t="shared" si="50"/>
        <v>193.34988694161655</v>
      </c>
      <c r="BZ42" s="303">
        <f t="shared" si="50"/>
        <v>163.18200707315728</v>
      </c>
      <c r="CA42" s="303">
        <f t="shared" si="50"/>
        <v>187.74431453016709</v>
      </c>
      <c r="CB42" s="303">
        <f t="shared" si="50"/>
        <v>163.38845616410148</v>
      </c>
      <c r="CC42" s="303">
        <f t="shared" si="50"/>
        <v>177.36318612706407</v>
      </c>
      <c r="CD42" s="303">
        <f t="shared" si="50"/>
        <v>138.10020836984529</v>
      </c>
      <c r="CE42" s="303">
        <f t="shared" si="50"/>
        <v>150.17405540968511</v>
      </c>
      <c r="CF42" s="303">
        <f t="shared" si="50"/>
        <v>140.18816119542765</v>
      </c>
      <c r="CG42" s="303">
        <f t="shared" si="50"/>
        <v>137.06615873394122</v>
      </c>
      <c r="CH42" s="303">
        <f t="shared" si="50"/>
        <v>120.7237519027462</v>
      </c>
      <c r="CI42" s="303">
        <f t="shared" si="50"/>
        <v>132.05250125981286</v>
      </c>
      <c r="CJ42" s="303">
        <f t="shared" si="50"/>
        <v>119.62337933121442</v>
      </c>
      <c r="CK42" s="303">
        <f t="shared" si="50"/>
        <v>130.50487261688474</v>
      </c>
      <c r="CL42" s="303">
        <f t="shared" si="50"/>
        <v>107.56221662719956</v>
      </c>
      <c r="CM42" s="303">
        <f t="shared" si="50"/>
        <v>117.51336634108047</v>
      </c>
      <c r="CN42" s="303">
        <f t="shared" si="50"/>
        <v>97.42278811967843</v>
      </c>
      <c r="CO42" s="303">
        <f t="shared" si="50"/>
        <v>106.33758885104029</v>
      </c>
      <c r="CP42" s="303">
        <f t="shared" si="50"/>
        <v>88.293798332387112</v>
      </c>
      <c r="CQ42" s="303">
        <f t="shared" si="50"/>
        <v>103.11179180150498</v>
      </c>
      <c r="CR42" s="303">
        <f t="shared" si="50"/>
        <v>86.044385434574707</v>
      </c>
      <c r="CS42" s="303">
        <f t="shared" si="50"/>
        <v>93.289595956154884</v>
      </c>
      <c r="CT42" s="303">
        <f t="shared" si="50"/>
        <v>77.914084850770124</v>
      </c>
      <c r="CU42" s="303">
        <f t="shared" si="50"/>
        <v>84.511927652728787</v>
      </c>
      <c r="CV42" s="303">
        <f t="shared" si="50"/>
        <v>70.549509674098246</v>
      </c>
      <c r="CW42" s="303">
        <f t="shared" si="50"/>
        <v>76.456795431717524</v>
      </c>
      <c r="CX42" s="303">
        <f t="shared" si="50"/>
        <v>63.921020623088921</v>
      </c>
      <c r="CY42" s="303">
        <f t="shared" si="50"/>
        <v>69.304499062736838</v>
      </c>
      <c r="CZ42" s="303">
        <f t="shared" si="50"/>
        <v>57.875126509403309</v>
      </c>
      <c r="DA42" s="303">
        <f t="shared" si="50"/>
        <v>65.437096184257413</v>
      </c>
      <c r="DB42" s="303">
        <f t="shared" ref="DB42:EG42" si="51">DB41*DB40</f>
        <v>54.869581395857999</v>
      </c>
      <c r="DC42" s="303">
        <f t="shared" si="51"/>
        <v>59.30894388454098</v>
      </c>
      <c r="DD42" s="303">
        <f t="shared" si="51"/>
        <v>49.673260012447429</v>
      </c>
      <c r="DE42" s="303">
        <f t="shared" si="51"/>
        <v>53.646896099933443</v>
      </c>
      <c r="DF42" s="303">
        <f t="shared" si="51"/>
        <v>45.350820221640014</v>
      </c>
      <c r="DG42" s="303">
        <f t="shared" si="51"/>
        <v>165.18858946094696</v>
      </c>
      <c r="DH42" s="303">
        <f t="shared" si="51"/>
        <v>1.8634918363606503</v>
      </c>
      <c r="DI42" s="303">
        <f t="shared" si="51"/>
        <v>-3.0377780678353651E-15</v>
      </c>
      <c r="DJ42" s="303">
        <f t="shared" si="51"/>
        <v>-2.8295465488287449E-15</v>
      </c>
    </row>
    <row r="43" spans="1:114" x14ac:dyDescent="0.25">
      <c r="A43" s="294"/>
      <c r="B43" s="294"/>
      <c r="C43" s="295"/>
      <c r="D43" s="12"/>
      <c r="E43" s="296"/>
      <c r="F43" s="296"/>
      <c r="G43" s="296"/>
      <c r="H43" s="296"/>
      <c r="I43" s="296"/>
      <c r="J43" s="296"/>
      <c r="K43" s="296"/>
      <c r="L43" s="296"/>
      <c r="M43" s="296"/>
      <c r="N43" s="296"/>
      <c r="O43" s="296"/>
      <c r="P43" s="296"/>
      <c r="Q43" s="296"/>
      <c r="R43" s="296"/>
      <c r="S43" s="296"/>
      <c r="T43" s="296"/>
      <c r="U43" s="296"/>
      <c r="V43" s="296"/>
      <c r="W43" s="296"/>
      <c r="X43" s="296"/>
      <c r="Y43" s="296"/>
      <c r="Z43" s="296"/>
      <c r="AA43" s="296"/>
      <c r="AB43" s="296"/>
      <c r="AC43" s="296"/>
      <c r="AD43" s="296"/>
      <c r="AE43" s="296"/>
      <c r="AF43" s="296"/>
      <c r="AG43" s="296"/>
      <c r="AH43" s="296"/>
      <c r="AI43" s="296"/>
      <c r="AJ43" s="296"/>
      <c r="AK43" s="296"/>
      <c r="AL43" s="296"/>
      <c r="AM43" s="296"/>
      <c r="AN43" s="296"/>
      <c r="AO43" s="296"/>
      <c r="AP43" s="296"/>
      <c r="AQ43" s="296"/>
      <c r="AR43" s="296"/>
      <c r="AS43" s="296"/>
      <c r="AT43" s="296"/>
      <c r="AU43" s="296"/>
      <c r="AV43" s="296"/>
      <c r="AW43" s="296"/>
      <c r="AX43" s="296"/>
      <c r="AY43" s="296"/>
      <c r="AZ43" s="296"/>
      <c r="BA43" s="296"/>
      <c r="BB43" s="296"/>
      <c r="BC43" s="296"/>
      <c r="BD43" s="296"/>
      <c r="BE43" s="296"/>
      <c r="BF43" s="296"/>
      <c r="BG43" s="296"/>
      <c r="BH43" s="296"/>
      <c r="BI43" s="296"/>
      <c r="BJ43" s="296"/>
      <c r="BK43" s="296"/>
      <c r="BL43" s="296"/>
      <c r="BM43" s="296"/>
      <c r="BN43" s="296"/>
      <c r="BO43" s="296"/>
      <c r="BP43" s="296"/>
      <c r="BQ43" s="296"/>
      <c r="BR43" s="296"/>
      <c r="BS43" s="296"/>
      <c r="BT43" s="296"/>
      <c r="BU43" s="296"/>
      <c r="BV43" s="296"/>
      <c r="BW43" s="296"/>
      <c r="BX43" s="296"/>
      <c r="BY43" s="296"/>
      <c r="BZ43" s="296"/>
      <c r="CA43" s="296"/>
      <c r="CB43" s="296"/>
      <c r="CC43" s="296"/>
      <c r="CD43" s="296"/>
      <c r="CE43" s="296"/>
      <c r="CF43" s="296"/>
      <c r="CG43" s="296"/>
      <c r="CH43" s="296"/>
      <c r="CI43" s="296"/>
      <c r="CJ43" s="296"/>
      <c r="CK43" s="296"/>
      <c r="CL43" s="296"/>
      <c r="CM43" s="296"/>
      <c r="CN43" s="296"/>
      <c r="CO43" s="296"/>
      <c r="CP43" s="296"/>
      <c r="CQ43" s="296"/>
      <c r="CR43" s="296"/>
      <c r="CS43" s="296"/>
      <c r="CT43" s="296"/>
      <c r="CU43" s="296"/>
      <c r="CV43" s="296"/>
      <c r="CW43" s="296"/>
      <c r="CX43" s="296"/>
      <c r="CY43" s="296"/>
      <c r="CZ43" s="296"/>
      <c r="DA43" s="296"/>
      <c r="DB43" s="296"/>
      <c r="DC43" s="296"/>
      <c r="DD43" s="296"/>
      <c r="DE43" s="296"/>
      <c r="DF43" s="296"/>
      <c r="DG43" s="296"/>
      <c r="DH43" s="296"/>
      <c r="DI43" s="296"/>
      <c r="DJ43" s="296"/>
    </row>
    <row r="44" spans="1:114" x14ac:dyDescent="0.25">
      <c r="A44" s="2" t="s">
        <v>363</v>
      </c>
    </row>
    <row r="45" spans="1:114" x14ac:dyDescent="0.25">
      <c r="E45" s="349" t="str">
        <f t="shared" ref="E45:AJ45" si="52" xml:space="preserve"> E$42</f>
        <v>Present value</v>
      </c>
      <c r="F45" s="349">
        <f t="shared" si="52"/>
        <v>0</v>
      </c>
      <c r="G45" s="349" t="str">
        <f t="shared" si="52"/>
        <v>$ 000s</v>
      </c>
      <c r="H45" s="349">
        <f t="shared" si="52"/>
        <v>0</v>
      </c>
      <c r="I45" s="349">
        <f t="shared" si="52"/>
        <v>0</v>
      </c>
      <c r="J45" s="349">
        <f t="shared" si="52"/>
        <v>0</v>
      </c>
      <c r="K45" s="349">
        <f t="shared" si="52"/>
        <v>-46500</v>
      </c>
      <c r="L45" s="349">
        <f t="shared" si="52"/>
        <v>2884.7836543131652</v>
      </c>
      <c r="M45" s="349">
        <f t="shared" si="52"/>
        <v>2299.9748406845083</v>
      </c>
      <c r="N45" s="349">
        <f t="shared" si="52"/>
        <v>3091.4914913477351</v>
      </c>
      <c r="O45" s="349">
        <f t="shared" si="52"/>
        <v>2634.9868102104547</v>
      </c>
      <c r="P45" s="349">
        <f t="shared" si="52"/>
        <v>3108.9038198379972</v>
      </c>
      <c r="Q45" s="349">
        <f t="shared" si="52"/>
        <v>2246.9536101015001</v>
      </c>
      <c r="R45" s="349">
        <f t="shared" si="52"/>
        <v>2678.6801033408447</v>
      </c>
      <c r="S45" s="349">
        <f t="shared" si="52"/>
        <v>2537.0928061997333</v>
      </c>
      <c r="T45" s="349">
        <f t="shared" si="52"/>
        <v>2543.9944896614675</v>
      </c>
      <c r="U45" s="349">
        <f t="shared" si="52"/>
        <v>2207.0883509976093</v>
      </c>
      <c r="V45" s="349">
        <f t="shared" si="52"/>
        <v>2598.003654317205</v>
      </c>
      <c r="W45" s="349">
        <f t="shared" si="52"/>
        <v>2347.6415169183711</v>
      </c>
      <c r="X45" s="349">
        <f t="shared" si="52"/>
        <v>2691.619659349381</v>
      </c>
      <c r="Y45" s="349">
        <f t="shared" si="52"/>
        <v>2147.6579585736426</v>
      </c>
      <c r="Z45" s="349">
        <f t="shared" si="52"/>
        <v>2446.0569331743791</v>
      </c>
      <c r="AA45" s="349">
        <f t="shared" si="52"/>
        <v>1968.329708040128</v>
      </c>
      <c r="AB45" s="349">
        <f t="shared" si="52"/>
        <v>2243.1093609642508</v>
      </c>
      <c r="AC45" s="349">
        <f t="shared" si="52"/>
        <v>1805.1171021139592</v>
      </c>
      <c r="AD45" s="349">
        <f t="shared" si="52"/>
        <v>2225.5365964852103</v>
      </c>
      <c r="AE45" s="349">
        <f t="shared" si="52"/>
        <v>1809.6020279540489</v>
      </c>
      <c r="AF45" s="349">
        <f t="shared" si="52"/>
        <v>2031.3947933217119</v>
      </c>
      <c r="AG45" s="349">
        <f t="shared" si="52"/>
        <v>860.23214808620924</v>
      </c>
      <c r="AH45" s="349">
        <f t="shared" si="52"/>
        <v>1764.8657933978045</v>
      </c>
      <c r="AI45" s="349">
        <f t="shared" si="52"/>
        <v>1431.8071903948367</v>
      </c>
      <c r="AJ45" s="349">
        <f t="shared" si="52"/>
        <v>1619.9510838509748</v>
      </c>
      <c r="AK45" s="349">
        <f t="shared" ref="AK45:BP45" si="53" xml:space="preserve"> AK$42</f>
        <v>1316.5425947691838</v>
      </c>
      <c r="AL45" s="349">
        <f t="shared" si="53"/>
        <v>1483.3311055050658</v>
      </c>
      <c r="AM45" s="349">
        <f t="shared" si="53"/>
        <v>1206.4326223409857</v>
      </c>
      <c r="AN45" s="349">
        <f t="shared" si="53"/>
        <v>1427.9428688143162</v>
      </c>
      <c r="AO45" s="349">
        <f t="shared" si="53"/>
        <v>1169.6492293901017</v>
      </c>
      <c r="AP45" s="349">
        <f t="shared" si="53"/>
        <v>1309.0243260025925</v>
      </c>
      <c r="AQ45" s="349">
        <f t="shared" si="53"/>
        <v>1073.5347127061498</v>
      </c>
      <c r="AR45" s="349">
        <f t="shared" si="53"/>
        <v>1194.9762160946821</v>
      </c>
      <c r="AS45" s="349">
        <f t="shared" si="53"/>
        <v>981.99484638568811</v>
      </c>
      <c r="AT45" s="349">
        <f t="shared" si="53"/>
        <v>1094.0168457174873</v>
      </c>
      <c r="AU45" s="349">
        <f t="shared" si="53"/>
        <v>900.12466669564617</v>
      </c>
      <c r="AV45" s="349">
        <f t="shared" si="53"/>
        <v>998.17468641678579</v>
      </c>
      <c r="AW45" s="349">
        <f t="shared" si="53"/>
        <v>822.65125793694733</v>
      </c>
      <c r="AX45" s="349">
        <f t="shared" si="53"/>
        <v>959.26961196239677</v>
      </c>
      <c r="AY45" s="349">
        <f t="shared" si="53"/>
        <v>795.39894209279373</v>
      </c>
      <c r="AZ45" s="349">
        <f t="shared" si="53"/>
        <v>875.10662334463814</v>
      </c>
      <c r="BA45" s="349">
        <f t="shared" si="53"/>
        <v>726.00453237848831</v>
      </c>
      <c r="BB45" s="349">
        <f t="shared" si="53"/>
        <v>805.58223763200101</v>
      </c>
      <c r="BC45" s="349">
        <f t="shared" si="53"/>
        <v>669.85096478386936</v>
      </c>
      <c r="BD45" s="349">
        <f t="shared" si="53"/>
        <v>733.9132770334096</v>
      </c>
      <c r="BE45" s="349">
        <f t="shared" si="53"/>
        <v>610.83186413147052</v>
      </c>
      <c r="BF45" s="349">
        <f t="shared" si="53"/>
        <v>665.30640216530571</v>
      </c>
      <c r="BG45" s="349">
        <f t="shared" si="53"/>
        <v>553.8752414911072</v>
      </c>
      <c r="BH45" s="349">
        <f t="shared" si="53"/>
        <v>574.07843303539198</v>
      </c>
      <c r="BI45" s="349">
        <f t="shared" si="53"/>
        <v>534.9396060336602</v>
      </c>
      <c r="BJ45" s="349">
        <f t="shared" si="53"/>
        <v>518.74544628865749</v>
      </c>
      <c r="BK45" s="349">
        <f t="shared" si="53"/>
        <v>483.45152139236438</v>
      </c>
      <c r="BL45" s="349">
        <f t="shared" si="53"/>
        <v>472.40374435407097</v>
      </c>
      <c r="BM45" s="349">
        <f t="shared" si="53"/>
        <v>440.12477466647772</v>
      </c>
      <c r="BN45" s="349">
        <f t="shared" si="53"/>
        <v>431.75206923106481</v>
      </c>
      <c r="BO45" s="349">
        <f t="shared" si="53"/>
        <v>401.20162666089198</v>
      </c>
      <c r="BP45" s="349">
        <f t="shared" si="53"/>
        <v>367.47213181987519</v>
      </c>
      <c r="BQ45" s="349">
        <f t="shared" ref="BQ45:CV45" si="54" xml:space="preserve"> BQ$42</f>
        <v>336.20909776718554</v>
      </c>
      <c r="BR45" s="349">
        <f t="shared" si="54"/>
        <v>347.44143878762151</v>
      </c>
      <c r="BS45" s="349">
        <f t="shared" si="54"/>
        <v>309.6232876243451</v>
      </c>
      <c r="BT45" s="349">
        <f t="shared" si="54"/>
        <v>362.21931862478868</v>
      </c>
      <c r="BU45" s="349">
        <f t="shared" si="54"/>
        <v>323.78743625387358</v>
      </c>
      <c r="BV45" s="349">
        <f t="shared" si="54"/>
        <v>315.47597760254547</v>
      </c>
      <c r="BW45" s="349">
        <f t="shared" si="54"/>
        <v>209.17718588164092</v>
      </c>
      <c r="BX45" s="349">
        <f t="shared" si="54"/>
        <v>176.80854464122498</v>
      </c>
      <c r="BY45" s="349">
        <f t="shared" si="54"/>
        <v>193.34988694161655</v>
      </c>
      <c r="BZ45" s="349">
        <f t="shared" si="54"/>
        <v>163.18200707315728</v>
      </c>
      <c r="CA45" s="349">
        <f t="shared" si="54"/>
        <v>187.74431453016709</v>
      </c>
      <c r="CB45" s="349">
        <f t="shared" si="54"/>
        <v>163.38845616410148</v>
      </c>
      <c r="CC45" s="349">
        <f t="shared" si="54"/>
        <v>177.36318612706407</v>
      </c>
      <c r="CD45" s="349">
        <f t="shared" si="54"/>
        <v>138.10020836984529</v>
      </c>
      <c r="CE45" s="349">
        <f t="shared" si="54"/>
        <v>150.17405540968511</v>
      </c>
      <c r="CF45" s="349">
        <f t="shared" si="54"/>
        <v>140.18816119542765</v>
      </c>
      <c r="CG45" s="349">
        <f t="shared" si="54"/>
        <v>137.06615873394122</v>
      </c>
      <c r="CH45" s="349">
        <f t="shared" si="54"/>
        <v>120.7237519027462</v>
      </c>
      <c r="CI45" s="349">
        <f t="shared" si="54"/>
        <v>132.05250125981286</v>
      </c>
      <c r="CJ45" s="349">
        <f t="shared" si="54"/>
        <v>119.62337933121442</v>
      </c>
      <c r="CK45" s="349">
        <f t="shared" si="54"/>
        <v>130.50487261688474</v>
      </c>
      <c r="CL45" s="349">
        <f t="shared" si="54"/>
        <v>107.56221662719956</v>
      </c>
      <c r="CM45" s="349">
        <f t="shared" si="54"/>
        <v>117.51336634108047</v>
      </c>
      <c r="CN45" s="349">
        <f t="shared" si="54"/>
        <v>97.42278811967843</v>
      </c>
      <c r="CO45" s="349">
        <f t="shared" si="54"/>
        <v>106.33758885104029</v>
      </c>
      <c r="CP45" s="349">
        <f t="shared" si="54"/>
        <v>88.293798332387112</v>
      </c>
      <c r="CQ45" s="349">
        <f t="shared" si="54"/>
        <v>103.11179180150498</v>
      </c>
      <c r="CR45" s="349">
        <f t="shared" si="54"/>
        <v>86.044385434574707</v>
      </c>
      <c r="CS45" s="349">
        <f t="shared" si="54"/>
        <v>93.289595956154884</v>
      </c>
      <c r="CT45" s="349">
        <f t="shared" si="54"/>
        <v>77.914084850770124</v>
      </c>
      <c r="CU45" s="349">
        <f t="shared" si="54"/>
        <v>84.511927652728787</v>
      </c>
      <c r="CV45" s="349">
        <f t="shared" si="54"/>
        <v>70.549509674098246</v>
      </c>
      <c r="CW45" s="349">
        <f t="shared" ref="CW45:DJ45" si="55" xml:space="preserve"> CW$42</f>
        <v>76.456795431717524</v>
      </c>
      <c r="CX45" s="349">
        <f t="shared" si="55"/>
        <v>63.921020623088921</v>
      </c>
      <c r="CY45" s="349">
        <f t="shared" si="55"/>
        <v>69.304499062736838</v>
      </c>
      <c r="CZ45" s="349">
        <f t="shared" si="55"/>
        <v>57.875126509403309</v>
      </c>
      <c r="DA45" s="349">
        <f t="shared" si="55"/>
        <v>65.437096184257413</v>
      </c>
      <c r="DB45" s="349">
        <f t="shared" si="55"/>
        <v>54.869581395857999</v>
      </c>
      <c r="DC45" s="349">
        <f t="shared" si="55"/>
        <v>59.30894388454098</v>
      </c>
      <c r="DD45" s="349">
        <f t="shared" si="55"/>
        <v>49.673260012447429</v>
      </c>
      <c r="DE45" s="349">
        <f t="shared" si="55"/>
        <v>53.646896099933443</v>
      </c>
      <c r="DF45" s="349">
        <f t="shared" si="55"/>
        <v>45.350820221640014</v>
      </c>
      <c r="DG45" s="349">
        <f t="shared" si="55"/>
        <v>165.18858946094696</v>
      </c>
      <c r="DH45" s="349">
        <f t="shared" si="55"/>
        <v>1.8634918363606503</v>
      </c>
      <c r="DI45" s="349">
        <f t="shared" si="55"/>
        <v>-3.0377780678353651E-15</v>
      </c>
      <c r="DJ45" s="349">
        <f t="shared" si="55"/>
        <v>-2.8295465488287449E-15</v>
      </c>
    </row>
    <row r="46" spans="1:114" x14ac:dyDescent="0.25">
      <c r="A46" s="294"/>
      <c r="B46" s="294"/>
      <c r="C46" s="295"/>
      <c r="D46" s="12"/>
      <c r="E46" s="303" t="s">
        <v>362</v>
      </c>
      <c r="F46" s="303">
        <f>SUM(J45:DJ45)</f>
        <v>42452.23093411373</v>
      </c>
      <c r="G46" s="303" t="str">
        <f>smu</f>
        <v>$ 000s</v>
      </c>
      <c r="H46" s="296"/>
      <c r="I46" s="296"/>
      <c r="J46" s="296"/>
      <c r="K46" s="296"/>
      <c r="L46" s="296"/>
      <c r="M46" s="296"/>
      <c r="N46" s="296"/>
      <c r="O46" s="296"/>
      <c r="P46" s="296"/>
      <c r="Q46" s="296"/>
      <c r="R46" s="296"/>
      <c r="S46" s="296"/>
      <c r="T46" s="296"/>
      <c r="U46" s="296"/>
      <c r="V46" s="296"/>
      <c r="W46" s="296"/>
      <c r="X46" s="296"/>
      <c r="Y46" s="296"/>
      <c r="Z46" s="296"/>
      <c r="AA46" s="296"/>
      <c r="AB46" s="296"/>
      <c r="AC46" s="296"/>
      <c r="AD46" s="296"/>
      <c r="AE46" s="296"/>
      <c r="AF46" s="296"/>
      <c r="AG46" s="296"/>
      <c r="AH46" s="296"/>
      <c r="AI46" s="296"/>
      <c r="AJ46" s="296"/>
      <c r="AK46" s="296"/>
      <c r="AL46" s="296"/>
      <c r="AM46" s="296"/>
      <c r="AN46" s="296"/>
      <c r="AO46" s="296"/>
      <c r="AP46" s="296"/>
      <c r="AQ46" s="296"/>
      <c r="AR46" s="296"/>
      <c r="AS46" s="296"/>
      <c r="AT46" s="296"/>
      <c r="AU46" s="296"/>
      <c r="AV46" s="296"/>
      <c r="AW46" s="296"/>
      <c r="AX46" s="296"/>
      <c r="AY46" s="296"/>
      <c r="AZ46" s="296"/>
      <c r="BA46" s="296"/>
      <c r="BB46" s="296"/>
      <c r="BC46" s="296"/>
      <c r="BD46" s="296"/>
      <c r="BE46" s="296"/>
      <c r="BF46" s="296"/>
      <c r="BG46" s="296"/>
      <c r="BH46" s="296"/>
      <c r="BI46" s="296"/>
      <c r="BJ46" s="296"/>
      <c r="BK46" s="296"/>
      <c r="BL46" s="296"/>
      <c r="BM46" s="296"/>
      <c r="BN46" s="296"/>
      <c r="BO46" s="296"/>
      <c r="BP46" s="296"/>
      <c r="BQ46" s="296"/>
      <c r="BR46" s="296"/>
      <c r="BS46" s="296"/>
      <c r="BT46" s="296"/>
      <c r="BU46" s="296"/>
      <c r="BV46" s="296"/>
      <c r="BW46" s="296"/>
      <c r="BX46" s="296"/>
      <c r="BY46" s="296"/>
      <c r="BZ46" s="296"/>
      <c r="CA46" s="296"/>
      <c r="CB46" s="296"/>
      <c r="CC46" s="296"/>
      <c r="CD46" s="296"/>
      <c r="CE46" s="296"/>
      <c r="CF46" s="296"/>
      <c r="CG46" s="296"/>
      <c r="CH46" s="296"/>
      <c r="CI46" s="296"/>
      <c r="CJ46" s="296"/>
      <c r="CK46" s="296"/>
      <c r="CL46" s="296"/>
      <c r="CM46" s="296"/>
      <c r="CN46" s="296"/>
      <c r="CO46" s="296"/>
      <c r="CP46" s="296"/>
      <c r="CQ46" s="296"/>
      <c r="CR46" s="296"/>
      <c r="CS46" s="296"/>
      <c r="CT46" s="296"/>
      <c r="CU46" s="296"/>
      <c r="CV46" s="296"/>
      <c r="CW46" s="296"/>
      <c r="CX46" s="296"/>
      <c r="CY46" s="296"/>
      <c r="CZ46" s="296"/>
      <c r="DA46" s="296"/>
      <c r="DB46" s="296"/>
      <c r="DC46" s="296"/>
      <c r="DD46" s="296"/>
      <c r="DE46" s="296"/>
      <c r="DF46" s="296"/>
      <c r="DG46" s="296"/>
      <c r="DH46" s="296"/>
      <c r="DI46" s="296"/>
      <c r="DJ46" s="296"/>
    </row>
    <row r="48" spans="1:114" x14ac:dyDescent="0.25">
      <c r="A48" s="2" t="s">
        <v>366</v>
      </c>
    </row>
    <row r="49" spans="1:114" x14ac:dyDescent="0.25">
      <c r="E49" s="349" t="str">
        <f t="shared" ref="E49:AJ49" si="56" xml:space="preserve"> E$37</f>
        <v>net cashflow</v>
      </c>
      <c r="F49" s="349">
        <f t="shared" si="56"/>
        <v>0</v>
      </c>
      <c r="G49" s="349" t="str">
        <f t="shared" si="56"/>
        <v>$ 000s</v>
      </c>
      <c r="H49" s="349">
        <f t="shared" si="56"/>
        <v>0</v>
      </c>
      <c r="I49" s="349">
        <f t="shared" si="56"/>
        <v>0</v>
      </c>
      <c r="J49" s="349">
        <f t="shared" si="56"/>
        <v>0</v>
      </c>
      <c r="K49" s="349">
        <f t="shared" si="56"/>
        <v>-46500</v>
      </c>
      <c r="L49" s="349">
        <f t="shared" si="56"/>
        <v>3065.4394813777772</v>
      </c>
      <c r="M49" s="349">
        <f t="shared" si="56"/>
        <v>2597.0605864007512</v>
      </c>
      <c r="N49" s="349">
        <f t="shared" si="56"/>
        <v>3704.5297106454891</v>
      </c>
      <c r="O49" s="349">
        <f t="shared" si="56"/>
        <v>3353.0207159928032</v>
      </c>
      <c r="P49" s="349">
        <f t="shared" si="56"/>
        <v>4203.8244860531504</v>
      </c>
      <c r="Q49" s="349">
        <f t="shared" si="56"/>
        <v>3228.5751017075672</v>
      </c>
      <c r="R49" s="349">
        <f t="shared" si="56"/>
        <v>4087.2424776575817</v>
      </c>
      <c r="S49" s="349">
        <f t="shared" si="56"/>
        <v>4110.9166325637952</v>
      </c>
      <c r="T49" s="349">
        <f t="shared" si="56"/>
        <v>4380.2407380525083</v>
      </c>
      <c r="U49" s="349">
        <f t="shared" si="56"/>
        <v>4038.1368261799753</v>
      </c>
      <c r="V49" s="349">
        <f t="shared" si="56"/>
        <v>5044.3719257609182</v>
      </c>
      <c r="W49" s="349">
        <f t="shared" si="56"/>
        <v>4840.5185401843773</v>
      </c>
      <c r="X49" s="349">
        <f t="shared" si="56"/>
        <v>5897.3010208447668</v>
      </c>
      <c r="Y49" s="349">
        <f t="shared" si="56"/>
        <v>5000.1636483141647</v>
      </c>
      <c r="Z49" s="349">
        <f t="shared" si="56"/>
        <v>6043.5440873274147</v>
      </c>
      <c r="AA49" s="349">
        <f t="shared" si="56"/>
        <v>5164.3509193563887</v>
      </c>
      <c r="AB49" s="349">
        <f t="shared" si="56"/>
        <v>6253.8555167621116</v>
      </c>
      <c r="AC49" s="349">
        <f t="shared" si="56"/>
        <v>5347.8876458938985</v>
      </c>
      <c r="AD49" s="349">
        <f t="shared" si="56"/>
        <v>6997.0932947319889</v>
      </c>
      <c r="AE49" s="349">
        <f t="shared" si="56"/>
        <v>6041.694524051336</v>
      </c>
      <c r="AF49" s="349">
        <f t="shared" si="56"/>
        <v>7206.9170208704509</v>
      </c>
      <c r="AG49" s="349">
        <f t="shared" si="56"/>
        <v>3243.0254245408987</v>
      </c>
      <c r="AH49" s="349">
        <f t="shared" si="56"/>
        <v>7065.438732141989</v>
      </c>
      <c r="AI49" s="349">
        <f t="shared" si="56"/>
        <v>6087.0203330757522</v>
      </c>
      <c r="AJ49" s="349">
        <f t="shared" si="56"/>
        <v>7318.155142753586</v>
      </c>
      <c r="AK49" s="349">
        <f t="shared" ref="AK49:BP49" si="57" xml:space="preserve"> AK$37</f>
        <v>6319.9570089378631</v>
      </c>
      <c r="AL49" s="349">
        <f t="shared" si="57"/>
        <v>7556.5462372238162</v>
      </c>
      <c r="AM49" s="349">
        <f t="shared" si="57"/>
        <v>6526.511033638295</v>
      </c>
      <c r="AN49" s="349">
        <f t="shared" si="57"/>
        <v>8208.5856550714816</v>
      </c>
      <c r="AO49" s="349">
        <f t="shared" si="57"/>
        <v>7144.842166896573</v>
      </c>
      <c r="AP49" s="349">
        <f t="shared" si="57"/>
        <v>8485.7600731633738</v>
      </c>
      <c r="AQ49" s="349">
        <f t="shared" si="57"/>
        <v>7390.1267526701213</v>
      </c>
      <c r="AR49" s="349">
        <f t="shared" si="57"/>
        <v>8741.2704028019616</v>
      </c>
      <c r="AS49" s="349">
        <f t="shared" si="57"/>
        <v>7633.1535707571875</v>
      </c>
      <c r="AT49" s="349">
        <f t="shared" si="57"/>
        <v>9024.5349546473062</v>
      </c>
      <c r="AU49" s="349">
        <f t="shared" si="57"/>
        <v>7884.9010851464891</v>
      </c>
      <c r="AV49" s="349">
        <f t="shared" si="57"/>
        <v>9291.3674669268694</v>
      </c>
      <c r="AW49" s="349">
        <f t="shared" si="57"/>
        <v>8137.0755553140261</v>
      </c>
      <c r="AX49" s="349">
        <f t="shared" si="57"/>
        <v>10075.950696556127</v>
      </c>
      <c r="AY49" s="349">
        <f t="shared" si="57"/>
        <v>8872.0324200012637</v>
      </c>
      <c r="AZ49" s="349">
        <f t="shared" si="57"/>
        <v>10372.383842411255</v>
      </c>
      <c r="BA49" s="349">
        <f t="shared" si="57"/>
        <v>9144.0046679970528</v>
      </c>
      <c r="BB49" s="349">
        <f t="shared" si="57"/>
        <v>10767.453865040892</v>
      </c>
      <c r="BC49" s="349">
        <f t="shared" si="57"/>
        <v>9507.6697782371775</v>
      </c>
      <c r="BD49" s="349">
        <f t="shared" si="57"/>
        <v>11069.299662465666</v>
      </c>
      <c r="BE49" s="349">
        <f t="shared" si="57"/>
        <v>9789.8622751311923</v>
      </c>
      <c r="BF49" s="349">
        <f t="shared" si="57"/>
        <v>11315.731434064304</v>
      </c>
      <c r="BG49" s="349">
        <f t="shared" si="57"/>
        <v>10003.814856541303</v>
      </c>
      <c r="BH49" s="349">
        <f t="shared" si="57"/>
        <v>11018.041979814687</v>
      </c>
      <c r="BI49" s="349">
        <f t="shared" si="57"/>
        <v>10909.816417725182</v>
      </c>
      <c r="BJ49" s="349">
        <f t="shared" si="57"/>
        <v>11227.240276339564</v>
      </c>
      <c r="BK49" s="349">
        <f t="shared" si="57"/>
        <v>11111.288279663251</v>
      </c>
      <c r="BL49" s="349">
        <f t="shared" si="57"/>
        <v>11537.303395677736</v>
      </c>
      <c r="BM49" s="349">
        <f t="shared" si="57"/>
        <v>11422.108884431316</v>
      </c>
      <c r="BN49" s="349">
        <f t="shared" si="57"/>
        <v>11898.649513689146</v>
      </c>
      <c r="BO49" s="349">
        <f t="shared" si="57"/>
        <v>11741.367837992915</v>
      </c>
      <c r="BP49" s="349">
        <f t="shared" si="57"/>
        <v>11427.728547615463</v>
      </c>
      <c r="BQ49" s="349">
        <f t="shared" ref="BQ49:CV49" si="58" xml:space="preserve"> BQ$37</f>
        <v>11110.266234684497</v>
      </c>
      <c r="BR49" s="349">
        <f t="shared" si="58"/>
        <v>12184.357982582922</v>
      </c>
      <c r="BS49" s="349">
        <f t="shared" si="58"/>
        <v>11530.480815871315</v>
      </c>
      <c r="BT49" s="349">
        <f t="shared" si="58"/>
        <v>14333.91771758514</v>
      </c>
      <c r="BU49" s="349">
        <f t="shared" si="58"/>
        <v>13615.474743661054</v>
      </c>
      <c r="BV49" s="349">
        <f t="shared" si="58"/>
        <v>14078.134865322247</v>
      </c>
      <c r="BW49" s="349">
        <f t="shared" si="58"/>
        <v>9912.5617750119072</v>
      </c>
      <c r="BX49" s="349">
        <f t="shared" si="58"/>
        <v>8903.3682852707334</v>
      </c>
      <c r="BY49" s="349">
        <f t="shared" si="58"/>
        <v>10346.048484738805</v>
      </c>
      <c r="BZ49" s="349">
        <f t="shared" si="58"/>
        <v>9266.3540121163278</v>
      </c>
      <c r="CA49" s="349">
        <f t="shared" si="58"/>
        <v>11321.296797884941</v>
      </c>
      <c r="CB49" s="349">
        <f t="shared" si="58"/>
        <v>10469.60384871408</v>
      </c>
      <c r="CC49" s="349">
        <f t="shared" si="58"/>
        <v>12076.799596589863</v>
      </c>
      <c r="CD49" s="349">
        <f t="shared" si="58"/>
        <v>9985.6301391861125</v>
      </c>
      <c r="CE49" s="349">
        <f t="shared" si="58"/>
        <v>11531.048942252221</v>
      </c>
      <c r="CF49" s="349">
        <f t="shared" si="58"/>
        <v>11438.385885256364</v>
      </c>
      <c r="CG49" s="349">
        <f t="shared" si="58"/>
        <v>11884.013717444668</v>
      </c>
      <c r="CH49" s="349">
        <f t="shared" si="58"/>
        <v>11107.892225879292</v>
      </c>
      <c r="CI49" s="349">
        <f t="shared" si="58"/>
        <v>12902.632549730699</v>
      </c>
      <c r="CJ49" s="349">
        <f t="shared" si="58"/>
        <v>12420.162056992762</v>
      </c>
      <c r="CK49" s="349">
        <f t="shared" si="58"/>
        <v>14398.505633069959</v>
      </c>
      <c r="CL49" s="349">
        <f t="shared" si="58"/>
        <v>12593.790595047303</v>
      </c>
      <c r="CM49" s="349">
        <f t="shared" si="58"/>
        <v>14610.892855073891</v>
      </c>
      <c r="CN49" s="349">
        <f t="shared" si="58"/>
        <v>12871.511259691972</v>
      </c>
      <c r="CO49" s="349">
        <f t="shared" si="58"/>
        <v>14929.157275145095</v>
      </c>
      <c r="CP49" s="349">
        <f t="shared" si="58"/>
        <v>13154.814109695997</v>
      </c>
      <c r="CQ49" s="349">
        <f t="shared" si="58"/>
        <v>16313.818015102774</v>
      </c>
      <c r="CR49" s="349">
        <f t="shared" si="58"/>
        <v>14466.02844008845</v>
      </c>
      <c r="CS49" s="349">
        <f t="shared" si="58"/>
        <v>16666.311230890547</v>
      </c>
      <c r="CT49" s="349">
        <f t="shared" si="58"/>
        <v>14781.381085418438</v>
      </c>
      <c r="CU49" s="349">
        <f t="shared" si="58"/>
        <v>17025.889560315663</v>
      </c>
      <c r="CV49" s="349">
        <f t="shared" si="58"/>
        <v>15103.072318919552</v>
      </c>
      <c r="CW49" s="349">
        <f t="shared" ref="CW49:DJ49" si="59" xml:space="preserve"> CW$37</f>
        <v>17392.695414162219</v>
      </c>
      <c r="CX49" s="349">
        <f t="shared" si="59"/>
        <v>15431.229546214057</v>
      </c>
      <c r="CY49" s="349">
        <f t="shared" si="59"/>
        <v>17766.874065671091</v>
      </c>
      <c r="CZ49" s="349">
        <f t="shared" si="59"/>
        <v>15765.982733777171</v>
      </c>
      <c r="DA49" s="349">
        <f t="shared" si="59"/>
        <v>18942.295627007541</v>
      </c>
      <c r="DB49" s="349">
        <f t="shared" si="59"/>
        <v>16855.679655990432</v>
      </c>
      <c r="DC49" s="349">
        <f t="shared" si="59"/>
        <v>19347.621242794587</v>
      </c>
      <c r="DD49" s="349">
        <f t="shared" si="59"/>
        <v>17219.064290760067</v>
      </c>
      <c r="DE49" s="349">
        <f t="shared" si="59"/>
        <v>19761.093903458979</v>
      </c>
      <c r="DF49" s="349">
        <f t="shared" si="59"/>
        <v>17727.910851425397</v>
      </c>
      <c r="DG49" s="349">
        <f t="shared" si="59"/>
        <v>68571.748250589881</v>
      </c>
      <c r="DH49" s="349">
        <f t="shared" si="59"/>
        <v>822.00066672330138</v>
      </c>
      <c r="DI49" s="349">
        <f t="shared" si="59"/>
        <v>-1.4239023787215247E-12</v>
      </c>
      <c r="DJ49" s="349">
        <f t="shared" si="59"/>
        <v>-1.4084251789528123E-12</v>
      </c>
    </row>
    <row r="50" spans="1:114" x14ac:dyDescent="0.25">
      <c r="E50" s="359" t="str">
        <f xml:space="preserve"> Time!E$13</f>
        <v>First model column flag</v>
      </c>
      <c r="F50" s="359">
        <f xml:space="preserve"> Time!F$13</f>
        <v>0</v>
      </c>
      <c r="G50" s="359" t="str">
        <f xml:space="preserve"> Time!G$13</f>
        <v>flag</v>
      </c>
      <c r="H50" s="359">
        <f xml:space="preserve"> Time!H$13</f>
        <v>1</v>
      </c>
      <c r="I50" s="359">
        <f xml:space="preserve"> Time!I$13</f>
        <v>0</v>
      </c>
      <c r="J50" s="359">
        <f xml:space="preserve"> Time!J$13</f>
        <v>1</v>
      </c>
      <c r="K50" s="359">
        <f xml:space="preserve"> Time!K$13</f>
        <v>0</v>
      </c>
      <c r="L50" s="359">
        <f xml:space="preserve"> Time!L$13</f>
        <v>0</v>
      </c>
      <c r="M50" s="359">
        <f xml:space="preserve"> Time!M$13</f>
        <v>0</v>
      </c>
      <c r="N50" s="359">
        <f xml:space="preserve"> Time!N$13</f>
        <v>0</v>
      </c>
      <c r="O50" s="359">
        <f xml:space="preserve"> Time!O$13</f>
        <v>0</v>
      </c>
      <c r="P50" s="359">
        <f xml:space="preserve"> Time!P$13</f>
        <v>0</v>
      </c>
      <c r="Q50" s="359">
        <f xml:space="preserve"> Time!Q$13</f>
        <v>0</v>
      </c>
      <c r="R50" s="359">
        <f xml:space="preserve"> Time!R$13</f>
        <v>0</v>
      </c>
      <c r="S50" s="359">
        <f xml:space="preserve"> Time!S$13</f>
        <v>0</v>
      </c>
      <c r="T50" s="359">
        <f xml:space="preserve"> Time!T$13</f>
        <v>0</v>
      </c>
      <c r="U50" s="359">
        <f xml:space="preserve"> Time!U$13</f>
        <v>0</v>
      </c>
      <c r="V50" s="359">
        <f xml:space="preserve"> Time!V$13</f>
        <v>0</v>
      </c>
      <c r="W50" s="359">
        <f xml:space="preserve"> Time!W$13</f>
        <v>0</v>
      </c>
      <c r="X50" s="359">
        <f xml:space="preserve"> Time!X$13</f>
        <v>0</v>
      </c>
      <c r="Y50" s="359">
        <f xml:space="preserve"> Time!Y$13</f>
        <v>0</v>
      </c>
      <c r="Z50" s="359">
        <f xml:space="preserve"> Time!Z$13</f>
        <v>0</v>
      </c>
      <c r="AA50" s="359">
        <f xml:space="preserve"> Time!AA$13</f>
        <v>0</v>
      </c>
      <c r="AB50" s="359">
        <f xml:space="preserve"> Time!AB$13</f>
        <v>0</v>
      </c>
      <c r="AC50" s="359">
        <f xml:space="preserve"> Time!AC$13</f>
        <v>0</v>
      </c>
      <c r="AD50" s="359">
        <f xml:space="preserve"> Time!AD$13</f>
        <v>0</v>
      </c>
      <c r="AE50" s="359">
        <f xml:space="preserve"> Time!AE$13</f>
        <v>0</v>
      </c>
      <c r="AF50" s="359">
        <f xml:space="preserve"> Time!AF$13</f>
        <v>0</v>
      </c>
      <c r="AG50" s="359">
        <f xml:space="preserve"> Time!AG$13</f>
        <v>0</v>
      </c>
      <c r="AH50" s="359">
        <f xml:space="preserve"> Time!AH$13</f>
        <v>0</v>
      </c>
      <c r="AI50" s="359">
        <f xml:space="preserve"> Time!AI$13</f>
        <v>0</v>
      </c>
      <c r="AJ50" s="359">
        <f xml:space="preserve"> Time!AJ$13</f>
        <v>0</v>
      </c>
      <c r="AK50" s="359">
        <f xml:space="preserve"> Time!AK$13</f>
        <v>0</v>
      </c>
      <c r="AL50" s="359">
        <f xml:space="preserve"> Time!AL$13</f>
        <v>0</v>
      </c>
      <c r="AM50" s="359">
        <f xml:space="preserve"> Time!AM$13</f>
        <v>0</v>
      </c>
      <c r="AN50" s="359">
        <f xml:space="preserve"> Time!AN$13</f>
        <v>0</v>
      </c>
      <c r="AO50" s="359">
        <f xml:space="preserve"> Time!AO$13</f>
        <v>0</v>
      </c>
      <c r="AP50" s="359">
        <f xml:space="preserve"> Time!AP$13</f>
        <v>0</v>
      </c>
      <c r="AQ50" s="359">
        <f xml:space="preserve"> Time!AQ$13</f>
        <v>0</v>
      </c>
      <c r="AR50" s="359">
        <f xml:space="preserve"> Time!AR$13</f>
        <v>0</v>
      </c>
      <c r="AS50" s="359">
        <f xml:space="preserve"> Time!AS$13</f>
        <v>0</v>
      </c>
      <c r="AT50" s="359">
        <f xml:space="preserve"> Time!AT$13</f>
        <v>0</v>
      </c>
      <c r="AU50" s="359">
        <f xml:space="preserve"> Time!AU$13</f>
        <v>0</v>
      </c>
      <c r="AV50" s="359">
        <f xml:space="preserve"> Time!AV$13</f>
        <v>0</v>
      </c>
      <c r="AW50" s="359">
        <f xml:space="preserve"> Time!AW$13</f>
        <v>0</v>
      </c>
      <c r="AX50" s="359">
        <f xml:space="preserve"> Time!AX$13</f>
        <v>0</v>
      </c>
      <c r="AY50" s="359">
        <f xml:space="preserve"> Time!AY$13</f>
        <v>0</v>
      </c>
      <c r="AZ50" s="359">
        <f xml:space="preserve"> Time!AZ$13</f>
        <v>0</v>
      </c>
      <c r="BA50" s="359">
        <f xml:space="preserve"> Time!BA$13</f>
        <v>0</v>
      </c>
      <c r="BB50" s="359">
        <f xml:space="preserve"> Time!BB$13</f>
        <v>0</v>
      </c>
      <c r="BC50" s="359">
        <f xml:space="preserve"> Time!BC$13</f>
        <v>0</v>
      </c>
      <c r="BD50" s="359">
        <f xml:space="preserve"> Time!BD$13</f>
        <v>0</v>
      </c>
      <c r="BE50" s="359">
        <f xml:space="preserve"> Time!BE$13</f>
        <v>0</v>
      </c>
      <c r="BF50" s="359">
        <f xml:space="preserve"> Time!BF$13</f>
        <v>0</v>
      </c>
      <c r="BG50" s="359">
        <f xml:space="preserve"> Time!BG$13</f>
        <v>0</v>
      </c>
      <c r="BH50" s="359">
        <f xml:space="preserve"> Time!BH$13</f>
        <v>0</v>
      </c>
      <c r="BI50" s="359">
        <f xml:space="preserve"> Time!BI$13</f>
        <v>0</v>
      </c>
      <c r="BJ50" s="359">
        <f xml:space="preserve"> Time!BJ$13</f>
        <v>0</v>
      </c>
      <c r="BK50" s="359">
        <f xml:space="preserve"> Time!BK$13</f>
        <v>0</v>
      </c>
      <c r="BL50" s="359">
        <f xml:space="preserve"> Time!BL$13</f>
        <v>0</v>
      </c>
      <c r="BM50" s="359">
        <f xml:space="preserve"> Time!BM$13</f>
        <v>0</v>
      </c>
      <c r="BN50" s="359">
        <f xml:space="preserve"> Time!BN$13</f>
        <v>0</v>
      </c>
      <c r="BO50" s="359">
        <f xml:space="preserve"> Time!BO$13</f>
        <v>0</v>
      </c>
      <c r="BP50" s="359">
        <f xml:space="preserve"> Time!BP$13</f>
        <v>0</v>
      </c>
      <c r="BQ50" s="359">
        <f xml:space="preserve"> Time!BQ$13</f>
        <v>0</v>
      </c>
      <c r="BR50" s="359">
        <f xml:space="preserve"> Time!BR$13</f>
        <v>0</v>
      </c>
      <c r="BS50" s="359">
        <f xml:space="preserve"> Time!BS$13</f>
        <v>0</v>
      </c>
      <c r="BT50" s="359">
        <f xml:space="preserve"> Time!BT$13</f>
        <v>0</v>
      </c>
      <c r="BU50" s="359">
        <f xml:space="preserve"> Time!BU$13</f>
        <v>0</v>
      </c>
      <c r="BV50" s="359">
        <f xml:space="preserve"> Time!BV$13</f>
        <v>0</v>
      </c>
      <c r="BW50" s="359">
        <f xml:space="preserve"> Time!BW$13</f>
        <v>0</v>
      </c>
      <c r="BX50" s="359">
        <f xml:space="preserve"> Time!BX$13</f>
        <v>0</v>
      </c>
      <c r="BY50" s="359">
        <f xml:space="preserve"> Time!BY$13</f>
        <v>0</v>
      </c>
      <c r="BZ50" s="359">
        <f xml:space="preserve"> Time!BZ$13</f>
        <v>0</v>
      </c>
      <c r="CA50" s="359">
        <f xml:space="preserve"> Time!CA$13</f>
        <v>0</v>
      </c>
      <c r="CB50" s="359">
        <f xml:space="preserve"> Time!CB$13</f>
        <v>0</v>
      </c>
      <c r="CC50" s="359">
        <f xml:space="preserve"> Time!CC$13</f>
        <v>0</v>
      </c>
      <c r="CD50" s="359">
        <f xml:space="preserve"> Time!CD$13</f>
        <v>0</v>
      </c>
      <c r="CE50" s="359">
        <f xml:space="preserve"> Time!CE$13</f>
        <v>0</v>
      </c>
      <c r="CF50" s="359">
        <f xml:space="preserve"> Time!CF$13</f>
        <v>0</v>
      </c>
      <c r="CG50" s="359">
        <f xml:space="preserve"> Time!CG$13</f>
        <v>0</v>
      </c>
      <c r="CH50" s="359">
        <f xml:space="preserve"> Time!CH$13</f>
        <v>0</v>
      </c>
      <c r="CI50" s="359">
        <f xml:space="preserve"> Time!CI$13</f>
        <v>0</v>
      </c>
      <c r="CJ50" s="359">
        <f xml:space="preserve"> Time!CJ$13</f>
        <v>0</v>
      </c>
      <c r="CK50" s="359">
        <f xml:space="preserve"> Time!CK$13</f>
        <v>0</v>
      </c>
      <c r="CL50" s="359">
        <f xml:space="preserve"> Time!CL$13</f>
        <v>0</v>
      </c>
      <c r="CM50" s="359">
        <f xml:space="preserve"> Time!CM$13</f>
        <v>0</v>
      </c>
      <c r="CN50" s="359">
        <f xml:space="preserve"> Time!CN$13</f>
        <v>0</v>
      </c>
      <c r="CO50" s="359">
        <f xml:space="preserve"> Time!CO$13</f>
        <v>0</v>
      </c>
      <c r="CP50" s="359">
        <f xml:space="preserve"> Time!CP$13</f>
        <v>0</v>
      </c>
      <c r="CQ50" s="359">
        <f xml:space="preserve"> Time!CQ$13</f>
        <v>0</v>
      </c>
      <c r="CR50" s="359">
        <f xml:space="preserve"> Time!CR$13</f>
        <v>0</v>
      </c>
      <c r="CS50" s="359">
        <f xml:space="preserve"> Time!CS$13</f>
        <v>0</v>
      </c>
      <c r="CT50" s="359">
        <f xml:space="preserve"> Time!CT$13</f>
        <v>0</v>
      </c>
      <c r="CU50" s="359">
        <f xml:space="preserve"> Time!CU$13</f>
        <v>0</v>
      </c>
      <c r="CV50" s="359">
        <f xml:space="preserve"> Time!CV$13</f>
        <v>0</v>
      </c>
      <c r="CW50" s="359">
        <f xml:space="preserve"> Time!CW$13</f>
        <v>0</v>
      </c>
      <c r="CX50" s="359">
        <f xml:space="preserve"> Time!CX$13</f>
        <v>0</v>
      </c>
      <c r="CY50" s="359">
        <f xml:space="preserve"> Time!CY$13</f>
        <v>0</v>
      </c>
      <c r="CZ50" s="359">
        <f xml:space="preserve"> Time!CZ$13</f>
        <v>0</v>
      </c>
      <c r="DA50" s="359">
        <f xml:space="preserve"> Time!DA$13</f>
        <v>0</v>
      </c>
      <c r="DB50" s="359">
        <f xml:space="preserve"> Time!DB$13</f>
        <v>0</v>
      </c>
      <c r="DC50" s="359">
        <f xml:space="preserve"> Time!DC$13</f>
        <v>0</v>
      </c>
      <c r="DD50" s="359">
        <f xml:space="preserve"> Time!DD$13</f>
        <v>0</v>
      </c>
      <c r="DE50" s="359">
        <f xml:space="preserve"> Time!DE$13</f>
        <v>0</v>
      </c>
      <c r="DF50" s="359">
        <f xml:space="preserve"> Time!DF$13</f>
        <v>0</v>
      </c>
      <c r="DG50" s="359">
        <f xml:space="preserve"> Time!DG$13</f>
        <v>0</v>
      </c>
      <c r="DH50" s="359">
        <f xml:space="preserve"> Time!DH$13</f>
        <v>0</v>
      </c>
      <c r="DI50" s="359">
        <f xml:space="preserve"> Time!DI$13</f>
        <v>0</v>
      </c>
      <c r="DJ50" s="359">
        <f xml:space="preserve"> Time!DJ$13</f>
        <v>0</v>
      </c>
    </row>
    <row r="51" spans="1:114" s="124" customFormat="1" x14ac:dyDescent="0.25">
      <c r="A51" s="301"/>
      <c r="B51" s="301"/>
      <c r="C51" s="302"/>
      <c r="E51" s="124" t="s">
        <v>365</v>
      </c>
      <c r="G51" s="124" t="str">
        <f>smu</f>
        <v>$ 000s</v>
      </c>
      <c r="J51" s="124">
        <f>IF(AND(J$50=1,J$49=0),CHK_TOL*-1,J$49)</f>
        <v>-1E-3</v>
      </c>
      <c r="K51" s="124">
        <f>IF(AND(K$50=1,K$49=0),CHK_TOL*-1,K$49)</f>
        <v>-46500</v>
      </c>
      <c r="L51" s="124">
        <f>IF(AND(L$50=1,L$49=0),CHK_TOL*-1,L$49)</f>
        <v>3065.4394813777772</v>
      </c>
      <c r="M51" s="124">
        <f>IF(AND(M$50=1,M$49=0),CHK_TOL*-1,M$49)</f>
        <v>2597.0605864007512</v>
      </c>
      <c r="N51" s="124">
        <f>IF(AND(N$50=1,N$49=0),CHK_TOL*-1,N$49)</f>
        <v>3704.5297106454891</v>
      </c>
      <c r="O51" s="124">
        <f>IF(AND(O$50=1,O$49=0),CHK_TOL*-1,O$49)</f>
        <v>3353.0207159928032</v>
      </c>
      <c r="P51" s="124">
        <f>IF(AND(P$50=1,P$49=0),CHK_TOL*-1,P$49)</f>
        <v>4203.8244860531504</v>
      </c>
      <c r="Q51" s="124">
        <f>IF(AND(Q$50=1,Q$49=0),CHK_TOL*-1,Q$49)</f>
        <v>3228.5751017075672</v>
      </c>
      <c r="R51" s="124">
        <f>IF(AND(R$50=1,R$49=0),CHK_TOL*-1,R$49)</f>
        <v>4087.2424776575817</v>
      </c>
      <c r="S51" s="124">
        <f>IF(AND(S$50=1,S$49=0),CHK_TOL*-1,S$49)</f>
        <v>4110.9166325637952</v>
      </c>
      <c r="T51" s="124">
        <f>IF(AND(T$50=1,T$49=0),CHK_TOL*-1,T$49)</f>
        <v>4380.2407380525083</v>
      </c>
      <c r="U51" s="124">
        <f>IF(AND(U$50=1,U$49=0),CHK_TOL*-1,U$49)</f>
        <v>4038.1368261799753</v>
      </c>
      <c r="V51" s="124">
        <f>IF(AND(V$50=1,V$49=0),CHK_TOL*-1,V$49)</f>
        <v>5044.3719257609182</v>
      </c>
      <c r="W51" s="124">
        <f>IF(AND(W$50=1,W$49=0),CHK_TOL*-1,W$49)</f>
        <v>4840.5185401843773</v>
      </c>
      <c r="X51" s="124">
        <f>IF(AND(X$50=1,X$49=0),CHK_TOL*-1,X$49)</f>
        <v>5897.3010208447668</v>
      </c>
      <c r="Y51" s="124">
        <f>IF(AND(Y$50=1,Y$49=0),CHK_TOL*-1,Y$49)</f>
        <v>5000.1636483141647</v>
      </c>
      <c r="Z51" s="124">
        <f>IF(AND(Z$50=1,Z$49=0),CHK_TOL*-1,Z$49)</f>
        <v>6043.5440873274147</v>
      </c>
      <c r="AA51" s="124">
        <f>IF(AND(AA$50=1,AA$49=0),CHK_TOL*-1,AA$49)</f>
        <v>5164.3509193563887</v>
      </c>
      <c r="AB51" s="124">
        <f>IF(AND(AB$50=1,AB$49=0),CHK_TOL*-1,AB$49)</f>
        <v>6253.8555167621116</v>
      </c>
      <c r="AC51" s="124">
        <f>IF(AND(AC$50=1,AC$49=0),CHK_TOL*-1,AC$49)</f>
        <v>5347.8876458938985</v>
      </c>
      <c r="AD51" s="124">
        <f>IF(AND(AD$50=1,AD$49=0),CHK_TOL*-1,AD$49)</f>
        <v>6997.0932947319889</v>
      </c>
      <c r="AE51" s="124">
        <f>IF(AND(AE$50=1,AE$49=0),CHK_TOL*-1,AE$49)</f>
        <v>6041.694524051336</v>
      </c>
      <c r="AF51" s="124">
        <f>IF(AND(AF$50=1,AF$49=0),CHK_TOL*-1,AF$49)</f>
        <v>7206.9170208704509</v>
      </c>
      <c r="AG51" s="124">
        <f>IF(AND(AG$50=1,AG$49=0),CHK_TOL*-1,AG$49)</f>
        <v>3243.0254245408987</v>
      </c>
      <c r="AH51" s="124">
        <f>IF(AND(AH$50=1,AH$49=0),CHK_TOL*-1,AH$49)</f>
        <v>7065.438732141989</v>
      </c>
      <c r="AI51" s="124">
        <f>IF(AND(AI$50=1,AI$49=0),CHK_TOL*-1,AI$49)</f>
        <v>6087.0203330757522</v>
      </c>
      <c r="AJ51" s="124">
        <f>IF(AND(AJ$50=1,AJ$49=0),CHK_TOL*-1,AJ$49)</f>
        <v>7318.155142753586</v>
      </c>
      <c r="AK51" s="124">
        <f>IF(AND(AK$50=1,AK$49=0),CHK_TOL*-1,AK$49)</f>
        <v>6319.9570089378631</v>
      </c>
      <c r="AL51" s="124">
        <f>IF(AND(AL$50=1,AL$49=0),CHK_TOL*-1,AL$49)</f>
        <v>7556.5462372238162</v>
      </c>
      <c r="AM51" s="124">
        <f>IF(AND(AM$50=1,AM$49=0),CHK_TOL*-1,AM$49)</f>
        <v>6526.511033638295</v>
      </c>
      <c r="AN51" s="124">
        <f>IF(AND(AN$50=1,AN$49=0),CHK_TOL*-1,AN$49)</f>
        <v>8208.5856550714816</v>
      </c>
      <c r="AO51" s="124">
        <f>IF(AND(AO$50=1,AO$49=0),CHK_TOL*-1,AO$49)</f>
        <v>7144.842166896573</v>
      </c>
      <c r="AP51" s="124">
        <f>IF(AND(AP$50=1,AP$49=0),CHK_TOL*-1,AP$49)</f>
        <v>8485.7600731633738</v>
      </c>
      <c r="AQ51" s="124">
        <f>IF(AND(AQ$50=1,AQ$49=0),CHK_TOL*-1,AQ$49)</f>
        <v>7390.1267526701213</v>
      </c>
      <c r="AR51" s="124">
        <f>IF(AND(AR$50=1,AR$49=0),CHK_TOL*-1,AR$49)</f>
        <v>8741.2704028019616</v>
      </c>
      <c r="AS51" s="124">
        <f>IF(AND(AS$50=1,AS$49=0),CHK_TOL*-1,AS$49)</f>
        <v>7633.1535707571875</v>
      </c>
      <c r="AT51" s="124">
        <f>IF(AND(AT$50=1,AT$49=0),CHK_TOL*-1,AT$49)</f>
        <v>9024.5349546473062</v>
      </c>
      <c r="AU51" s="124">
        <f>IF(AND(AU$50=1,AU$49=0),CHK_TOL*-1,AU$49)</f>
        <v>7884.9010851464891</v>
      </c>
      <c r="AV51" s="124">
        <f>IF(AND(AV$50=1,AV$49=0),CHK_TOL*-1,AV$49)</f>
        <v>9291.3674669268694</v>
      </c>
      <c r="AW51" s="124">
        <f>IF(AND(AW$50=1,AW$49=0),CHK_TOL*-1,AW$49)</f>
        <v>8137.0755553140261</v>
      </c>
      <c r="AX51" s="124">
        <f>IF(AND(AX$50=1,AX$49=0),CHK_TOL*-1,AX$49)</f>
        <v>10075.950696556127</v>
      </c>
      <c r="AY51" s="124">
        <f>IF(AND(AY$50=1,AY$49=0),CHK_TOL*-1,AY$49)</f>
        <v>8872.0324200012637</v>
      </c>
      <c r="AZ51" s="124">
        <f>IF(AND(AZ$50=1,AZ$49=0),CHK_TOL*-1,AZ$49)</f>
        <v>10372.383842411255</v>
      </c>
      <c r="BA51" s="124">
        <f>IF(AND(BA$50=1,BA$49=0),CHK_TOL*-1,BA$49)</f>
        <v>9144.0046679970528</v>
      </c>
      <c r="BB51" s="124">
        <f>IF(AND(BB$50=1,BB$49=0),CHK_TOL*-1,BB$49)</f>
        <v>10767.453865040892</v>
      </c>
      <c r="BC51" s="124">
        <f>IF(AND(BC$50=1,BC$49=0),CHK_TOL*-1,BC$49)</f>
        <v>9507.6697782371775</v>
      </c>
      <c r="BD51" s="124">
        <f>IF(AND(BD$50=1,BD$49=0),CHK_TOL*-1,BD$49)</f>
        <v>11069.299662465666</v>
      </c>
      <c r="BE51" s="124">
        <f>IF(AND(BE$50=1,BE$49=0),CHK_TOL*-1,BE$49)</f>
        <v>9789.8622751311923</v>
      </c>
      <c r="BF51" s="124">
        <f>IF(AND(BF$50=1,BF$49=0),CHK_TOL*-1,BF$49)</f>
        <v>11315.731434064304</v>
      </c>
      <c r="BG51" s="124">
        <f>IF(AND(BG$50=1,BG$49=0),CHK_TOL*-1,BG$49)</f>
        <v>10003.814856541303</v>
      </c>
      <c r="BH51" s="124">
        <f>IF(AND(BH$50=1,BH$49=0),CHK_TOL*-1,BH$49)</f>
        <v>11018.041979814687</v>
      </c>
      <c r="BI51" s="124">
        <f>IF(AND(BI$50=1,BI$49=0),CHK_TOL*-1,BI$49)</f>
        <v>10909.816417725182</v>
      </c>
      <c r="BJ51" s="124">
        <f>IF(AND(BJ$50=1,BJ$49=0),CHK_TOL*-1,BJ$49)</f>
        <v>11227.240276339564</v>
      </c>
      <c r="BK51" s="124">
        <f>IF(AND(BK$50=1,BK$49=0),CHK_TOL*-1,BK$49)</f>
        <v>11111.288279663251</v>
      </c>
      <c r="BL51" s="124">
        <f>IF(AND(BL$50=1,BL$49=0),CHK_TOL*-1,BL$49)</f>
        <v>11537.303395677736</v>
      </c>
      <c r="BM51" s="124">
        <f>IF(AND(BM$50=1,BM$49=0),CHK_TOL*-1,BM$49)</f>
        <v>11422.108884431316</v>
      </c>
      <c r="BN51" s="124">
        <f>IF(AND(BN$50=1,BN$49=0),CHK_TOL*-1,BN$49)</f>
        <v>11898.649513689146</v>
      </c>
      <c r="BO51" s="124">
        <f>IF(AND(BO$50=1,BO$49=0),CHK_TOL*-1,BO$49)</f>
        <v>11741.367837992915</v>
      </c>
      <c r="BP51" s="124">
        <f>IF(AND(BP$50=1,BP$49=0),CHK_TOL*-1,BP$49)</f>
        <v>11427.728547615463</v>
      </c>
      <c r="BQ51" s="124">
        <f>IF(AND(BQ$50=1,BQ$49=0),CHK_TOL*-1,BQ$49)</f>
        <v>11110.266234684497</v>
      </c>
      <c r="BR51" s="124">
        <f>IF(AND(BR$50=1,BR$49=0),CHK_TOL*-1,BR$49)</f>
        <v>12184.357982582922</v>
      </c>
      <c r="BS51" s="124">
        <f>IF(AND(BS$50=1,BS$49=0),CHK_TOL*-1,BS$49)</f>
        <v>11530.480815871315</v>
      </c>
      <c r="BT51" s="124">
        <f>IF(AND(BT$50=1,BT$49=0),CHK_TOL*-1,BT$49)</f>
        <v>14333.91771758514</v>
      </c>
      <c r="BU51" s="124">
        <f>IF(AND(BU$50=1,BU$49=0),CHK_TOL*-1,BU$49)</f>
        <v>13615.474743661054</v>
      </c>
      <c r="BV51" s="124">
        <f>IF(AND(BV$50=1,BV$49=0),CHK_TOL*-1,BV$49)</f>
        <v>14078.134865322247</v>
      </c>
      <c r="BW51" s="124">
        <f>IF(AND(BW$50=1,BW$49=0),CHK_TOL*-1,BW$49)</f>
        <v>9912.5617750119072</v>
      </c>
      <c r="BX51" s="124">
        <f>IF(AND(BX$50=1,BX$49=0),CHK_TOL*-1,BX$49)</f>
        <v>8903.3682852707334</v>
      </c>
      <c r="BY51" s="124">
        <f>IF(AND(BY$50=1,BY$49=0),CHK_TOL*-1,BY$49)</f>
        <v>10346.048484738805</v>
      </c>
      <c r="BZ51" s="124">
        <f>IF(AND(BZ$50=1,BZ$49=0),CHK_TOL*-1,BZ$49)</f>
        <v>9266.3540121163278</v>
      </c>
      <c r="CA51" s="124">
        <f>IF(AND(CA$50=1,CA$49=0),CHK_TOL*-1,CA$49)</f>
        <v>11321.296797884941</v>
      </c>
      <c r="CB51" s="124">
        <f>IF(AND(CB$50=1,CB$49=0),CHK_TOL*-1,CB$49)</f>
        <v>10469.60384871408</v>
      </c>
      <c r="CC51" s="124">
        <f>IF(AND(CC$50=1,CC$49=0),CHK_TOL*-1,CC$49)</f>
        <v>12076.799596589863</v>
      </c>
      <c r="CD51" s="124">
        <f>IF(AND(CD$50=1,CD$49=0),CHK_TOL*-1,CD$49)</f>
        <v>9985.6301391861125</v>
      </c>
      <c r="CE51" s="124">
        <f>IF(AND(CE$50=1,CE$49=0),CHK_TOL*-1,CE$49)</f>
        <v>11531.048942252221</v>
      </c>
      <c r="CF51" s="124">
        <f>IF(AND(CF$50=1,CF$49=0),CHK_TOL*-1,CF$49)</f>
        <v>11438.385885256364</v>
      </c>
      <c r="CG51" s="124">
        <f>IF(AND(CG$50=1,CG$49=0),CHK_TOL*-1,CG$49)</f>
        <v>11884.013717444668</v>
      </c>
      <c r="CH51" s="124">
        <f>IF(AND(CH$50=1,CH$49=0),CHK_TOL*-1,CH$49)</f>
        <v>11107.892225879292</v>
      </c>
      <c r="CI51" s="124">
        <f>IF(AND(CI$50=1,CI$49=0),CHK_TOL*-1,CI$49)</f>
        <v>12902.632549730699</v>
      </c>
      <c r="CJ51" s="124">
        <f>IF(AND(CJ$50=1,CJ$49=0),CHK_TOL*-1,CJ$49)</f>
        <v>12420.162056992762</v>
      </c>
      <c r="CK51" s="124">
        <f>IF(AND(CK$50=1,CK$49=0),CHK_TOL*-1,CK$49)</f>
        <v>14398.505633069959</v>
      </c>
      <c r="CL51" s="124">
        <f>IF(AND(CL$50=1,CL$49=0),CHK_TOL*-1,CL$49)</f>
        <v>12593.790595047303</v>
      </c>
      <c r="CM51" s="124">
        <f>IF(AND(CM$50=1,CM$49=0),CHK_TOL*-1,CM$49)</f>
        <v>14610.892855073891</v>
      </c>
      <c r="CN51" s="124">
        <f>IF(AND(CN$50=1,CN$49=0),CHK_TOL*-1,CN$49)</f>
        <v>12871.511259691972</v>
      </c>
      <c r="CO51" s="124">
        <f>IF(AND(CO$50=1,CO$49=0),CHK_TOL*-1,CO$49)</f>
        <v>14929.157275145095</v>
      </c>
      <c r="CP51" s="124">
        <f>IF(AND(CP$50=1,CP$49=0),CHK_TOL*-1,CP$49)</f>
        <v>13154.814109695997</v>
      </c>
      <c r="CQ51" s="124">
        <f>IF(AND(CQ$50=1,CQ$49=0),CHK_TOL*-1,CQ$49)</f>
        <v>16313.818015102774</v>
      </c>
      <c r="CR51" s="124">
        <f>IF(AND(CR$50=1,CR$49=0),CHK_TOL*-1,CR$49)</f>
        <v>14466.02844008845</v>
      </c>
      <c r="CS51" s="124">
        <f>IF(AND(CS$50=1,CS$49=0),CHK_TOL*-1,CS$49)</f>
        <v>16666.311230890547</v>
      </c>
      <c r="CT51" s="124">
        <f>IF(AND(CT$50=1,CT$49=0),CHK_TOL*-1,CT$49)</f>
        <v>14781.381085418438</v>
      </c>
      <c r="CU51" s="124">
        <f>IF(AND(CU$50=1,CU$49=0),CHK_TOL*-1,CU$49)</f>
        <v>17025.889560315663</v>
      </c>
      <c r="CV51" s="124">
        <f>IF(AND(CV$50=1,CV$49=0),CHK_TOL*-1,CV$49)</f>
        <v>15103.072318919552</v>
      </c>
      <c r="CW51" s="124">
        <f>IF(AND(CW$50=1,CW$49=0),CHK_TOL*-1,CW$49)</f>
        <v>17392.695414162219</v>
      </c>
      <c r="CX51" s="124">
        <f>IF(AND(CX$50=1,CX$49=0),CHK_TOL*-1,CX$49)</f>
        <v>15431.229546214057</v>
      </c>
      <c r="CY51" s="124">
        <f>IF(AND(CY$50=1,CY$49=0),CHK_TOL*-1,CY$49)</f>
        <v>17766.874065671091</v>
      </c>
      <c r="CZ51" s="124">
        <f>IF(AND(CZ$50=1,CZ$49=0),CHK_TOL*-1,CZ$49)</f>
        <v>15765.982733777171</v>
      </c>
      <c r="DA51" s="124">
        <f>IF(AND(DA$50=1,DA$49=0),CHK_TOL*-1,DA$49)</f>
        <v>18942.295627007541</v>
      </c>
      <c r="DB51" s="124">
        <f>IF(AND(DB$50=1,DB$49=0),CHK_TOL*-1,DB$49)</f>
        <v>16855.679655990432</v>
      </c>
      <c r="DC51" s="124">
        <f>IF(AND(DC$50=1,DC$49=0),CHK_TOL*-1,DC$49)</f>
        <v>19347.621242794587</v>
      </c>
      <c r="DD51" s="124">
        <f>IF(AND(DD$50=1,DD$49=0),CHK_TOL*-1,DD$49)</f>
        <v>17219.064290760067</v>
      </c>
      <c r="DE51" s="124">
        <f>IF(AND(DE$50=1,DE$49=0),CHK_TOL*-1,DE$49)</f>
        <v>19761.093903458979</v>
      </c>
      <c r="DF51" s="124">
        <f>IF(AND(DF$50=1,DF$49=0),CHK_TOL*-1,DF$49)</f>
        <v>17727.910851425397</v>
      </c>
      <c r="DG51" s="124">
        <f>IF(AND(DG$50=1,DG$49=0),CHK_TOL*-1,DG$49)</f>
        <v>68571.748250589881</v>
      </c>
      <c r="DH51" s="124">
        <f>IF(AND(DH$50=1,DH$49=0),CHK_TOL*-1,DH$49)</f>
        <v>822.00066672330138</v>
      </c>
      <c r="DI51" s="124">
        <f>IF(AND(DI$50=1,DI$49=0),CHK_TOL*-1,DI$49)</f>
        <v>-1.4239023787215247E-12</v>
      </c>
      <c r="DJ51" s="124">
        <f>IF(AND(DJ$50=1,DJ$49=0),CHK_TOL*-1,DJ$49)</f>
        <v>-1.4084251789528123E-12</v>
      </c>
    </row>
    <row r="53" spans="1:114" x14ac:dyDescent="0.25">
      <c r="E53" s="349" t="str">
        <f t="shared" ref="E53:AJ53" si="60" xml:space="preserve"> E$51</f>
        <v>XIRR Net cashflow</v>
      </c>
      <c r="F53" s="349">
        <f t="shared" si="60"/>
        <v>0</v>
      </c>
      <c r="G53" s="349" t="str">
        <f t="shared" si="60"/>
        <v>$ 000s</v>
      </c>
      <c r="H53" s="349">
        <f t="shared" si="60"/>
        <v>0</v>
      </c>
      <c r="I53" s="349">
        <f t="shared" si="60"/>
        <v>0</v>
      </c>
      <c r="J53" s="349">
        <f t="shared" si="60"/>
        <v>-1E-3</v>
      </c>
      <c r="K53" s="349">
        <f t="shared" si="60"/>
        <v>-46500</v>
      </c>
      <c r="L53" s="349">
        <f t="shared" si="60"/>
        <v>3065.4394813777772</v>
      </c>
      <c r="M53" s="349">
        <f t="shared" si="60"/>
        <v>2597.0605864007512</v>
      </c>
      <c r="N53" s="349">
        <f t="shared" si="60"/>
        <v>3704.5297106454891</v>
      </c>
      <c r="O53" s="349">
        <f t="shared" si="60"/>
        <v>3353.0207159928032</v>
      </c>
      <c r="P53" s="349">
        <f t="shared" si="60"/>
        <v>4203.8244860531504</v>
      </c>
      <c r="Q53" s="349">
        <f t="shared" si="60"/>
        <v>3228.5751017075672</v>
      </c>
      <c r="R53" s="349">
        <f t="shared" si="60"/>
        <v>4087.2424776575817</v>
      </c>
      <c r="S53" s="349">
        <f t="shared" si="60"/>
        <v>4110.9166325637952</v>
      </c>
      <c r="T53" s="349">
        <f t="shared" si="60"/>
        <v>4380.2407380525083</v>
      </c>
      <c r="U53" s="349">
        <f t="shared" si="60"/>
        <v>4038.1368261799753</v>
      </c>
      <c r="V53" s="349">
        <f t="shared" si="60"/>
        <v>5044.3719257609182</v>
      </c>
      <c r="W53" s="349">
        <f t="shared" si="60"/>
        <v>4840.5185401843773</v>
      </c>
      <c r="X53" s="349">
        <f t="shared" si="60"/>
        <v>5897.3010208447668</v>
      </c>
      <c r="Y53" s="349">
        <f t="shared" si="60"/>
        <v>5000.1636483141647</v>
      </c>
      <c r="Z53" s="349">
        <f t="shared" si="60"/>
        <v>6043.5440873274147</v>
      </c>
      <c r="AA53" s="349">
        <f t="shared" si="60"/>
        <v>5164.3509193563887</v>
      </c>
      <c r="AB53" s="349">
        <f t="shared" si="60"/>
        <v>6253.8555167621116</v>
      </c>
      <c r="AC53" s="349">
        <f t="shared" si="60"/>
        <v>5347.8876458938985</v>
      </c>
      <c r="AD53" s="349">
        <f t="shared" si="60"/>
        <v>6997.0932947319889</v>
      </c>
      <c r="AE53" s="349">
        <f t="shared" si="60"/>
        <v>6041.694524051336</v>
      </c>
      <c r="AF53" s="349">
        <f t="shared" si="60"/>
        <v>7206.9170208704509</v>
      </c>
      <c r="AG53" s="349">
        <f t="shared" si="60"/>
        <v>3243.0254245408987</v>
      </c>
      <c r="AH53" s="349">
        <f t="shared" si="60"/>
        <v>7065.438732141989</v>
      </c>
      <c r="AI53" s="349">
        <f t="shared" si="60"/>
        <v>6087.0203330757522</v>
      </c>
      <c r="AJ53" s="349">
        <f t="shared" si="60"/>
        <v>7318.155142753586</v>
      </c>
      <c r="AK53" s="349">
        <f t="shared" ref="AK53:BP53" si="61" xml:space="preserve"> AK$51</f>
        <v>6319.9570089378631</v>
      </c>
      <c r="AL53" s="349">
        <f t="shared" si="61"/>
        <v>7556.5462372238162</v>
      </c>
      <c r="AM53" s="349">
        <f t="shared" si="61"/>
        <v>6526.511033638295</v>
      </c>
      <c r="AN53" s="349">
        <f t="shared" si="61"/>
        <v>8208.5856550714816</v>
      </c>
      <c r="AO53" s="349">
        <f t="shared" si="61"/>
        <v>7144.842166896573</v>
      </c>
      <c r="AP53" s="349">
        <f t="shared" si="61"/>
        <v>8485.7600731633738</v>
      </c>
      <c r="AQ53" s="349">
        <f t="shared" si="61"/>
        <v>7390.1267526701213</v>
      </c>
      <c r="AR53" s="349">
        <f t="shared" si="61"/>
        <v>8741.2704028019616</v>
      </c>
      <c r="AS53" s="349">
        <f t="shared" si="61"/>
        <v>7633.1535707571875</v>
      </c>
      <c r="AT53" s="349">
        <f t="shared" si="61"/>
        <v>9024.5349546473062</v>
      </c>
      <c r="AU53" s="349">
        <f t="shared" si="61"/>
        <v>7884.9010851464891</v>
      </c>
      <c r="AV53" s="349">
        <f t="shared" si="61"/>
        <v>9291.3674669268694</v>
      </c>
      <c r="AW53" s="349">
        <f t="shared" si="61"/>
        <v>8137.0755553140261</v>
      </c>
      <c r="AX53" s="349">
        <f t="shared" si="61"/>
        <v>10075.950696556127</v>
      </c>
      <c r="AY53" s="349">
        <f t="shared" si="61"/>
        <v>8872.0324200012637</v>
      </c>
      <c r="AZ53" s="349">
        <f t="shared" si="61"/>
        <v>10372.383842411255</v>
      </c>
      <c r="BA53" s="349">
        <f t="shared" si="61"/>
        <v>9144.0046679970528</v>
      </c>
      <c r="BB53" s="349">
        <f t="shared" si="61"/>
        <v>10767.453865040892</v>
      </c>
      <c r="BC53" s="349">
        <f t="shared" si="61"/>
        <v>9507.6697782371775</v>
      </c>
      <c r="BD53" s="349">
        <f t="shared" si="61"/>
        <v>11069.299662465666</v>
      </c>
      <c r="BE53" s="349">
        <f t="shared" si="61"/>
        <v>9789.8622751311923</v>
      </c>
      <c r="BF53" s="349">
        <f t="shared" si="61"/>
        <v>11315.731434064304</v>
      </c>
      <c r="BG53" s="349">
        <f t="shared" si="61"/>
        <v>10003.814856541303</v>
      </c>
      <c r="BH53" s="349">
        <f t="shared" si="61"/>
        <v>11018.041979814687</v>
      </c>
      <c r="BI53" s="349">
        <f t="shared" si="61"/>
        <v>10909.816417725182</v>
      </c>
      <c r="BJ53" s="349">
        <f t="shared" si="61"/>
        <v>11227.240276339564</v>
      </c>
      <c r="BK53" s="349">
        <f t="shared" si="61"/>
        <v>11111.288279663251</v>
      </c>
      <c r="BL53" s="349">
        <f t="shared" si="61"/>
        <v>11537.303395677736</v>
      </c>
      <c r="BM53" s="349">
        <f t="shared" si="61"/>
        <v>11422.108884431316</v>
      </c>
      <c r="BN53" s="349">
        <f t="shared" si="61"/>
        <v>11898.649513689146</v>
      </c>
      <c r="BO53" s="349">
        <f t="shared" si="61"/>
        <v>11741.367837992915</v>
      </c>
      <c r="BP53" s="349">
        <f t="shared" si="61"/>
        <v>11427.728547615463</v>
      </c>
      <c r="BQ53" s="349">
        <f t="shared" ref="BQ53:CV53" si="62" xml:space="preserve"> BQ$51</f>
        <v>11110.266234684497</v>
      </c>
      <c r="BR53" s="349">
        <f t="shared" si="62"/>
        <v>12184.357982582922</v>
      </c>
      <c r="BS53" s="349">
        <f t="shared" si="62"/>
        <v>11530.480815871315</v>
      </c>
      <c r="BT53" s="349">
        <f t="shared" si="62"/>
        <v>14333.91771758514</v>
      </c>
      <c r="BU53" s="349">
        <f t="shared" si="62"/>
        <v>13615.474743661054</v>
      </c>
      <c r="BV53" s="349">
        <f t="shared" si="62"/>
        <v>14078.134865322247</v>
      </c>
      <c r="BW53" s="349">
        <f t="shared" si="62"/>
        <v>9912.5617750119072</v>
      </c>
      <c r="BX53" s="349">
        <f t="shared" si="62"/>
        <v>8903.3682852707334</v>
      </c>
      <c r="BY53" s="349">
        <f t="shared" si="62"/>
        <v>10346.048484738805</v>
      </c>
      <c r="BZ53" s="349">
        <f t="shared" si="62"/>
        <v>9266.3540121163278</v>
      </c>
      <c r="CA53" s="349">
        <f t="shared" si="62"/>
        <v>11321.296797884941</v>
      </c>
      <c r="CB53" s="349">
        <f t="shared" si="62"/>
        <v>10469.60384871408</v>
      </c>
      <c r="CC53" s="349">
        <f t="shared" si="62"/>
        <v>12076.799596589863</v>
      </c>
      <c r="CD53" s="349">
        <f t="shared" si="62"/>
        <v>9985.6301391861125</v>
      </c>
      <c r="CE53" s="349">
        <f t="shared" si="62"/>
        <v>11531.048942252221</v>
      </c>
      <c r="CF53" s="349">
        <f t="shared" si="62"/>
        <v>11438.385885256364</v>
      </c>
      <c r="CG53" s="349">
        <f t="shared" si="62"/>
        <v>11884.013717444668</v>
      </c>
      <c r="CH53" s="349">
        <f t="shared" si="62"/>
        <v>11107.892225879292</v>
      </c>
      <c r="CI53" s="349">
        <f t="shared" si="62"/>
        <v>12902.632549730699</v>
      </c>
      <c r="CJ53" s="349">
        <f t="shared" si="62"/>
        <v>12420.162056992762</v>
      </c>
      <c r="CK53" s="349">
        <f t="shared" si="62"/>
        <v>14398.505633069959</v>
      </c>
      <c r="CL53" s="349">
        <f t="shared" si="62"/>
        <v>12593.790595047303</v>
      </c>
      <c r="CM53" s="349">
        <f t="shared" si="62"/>
        <v>14610.892855073891</v>
      </c>
      <c r="CN53" s="349">
        <f t="shared" si="62"/>
        <v>12871.511259691972</v>
      </c>
      <c r="CO53" s="349">
        <f t="shared" si="62"/>
        <v>14929.157275145095</v>
      </c>
      <c r="CP53" s="349">
        <f t="shared" si="62"/>
        <v>13154.814109695997</v>
      </c>
      <c r="CQ53" s="349">
        <f t="shared" si="62"/>
        <v>16313.818015102774</v>
      </c>
      <c r="CR53" s="349">
        <f t="shared" si="62"/>
        <v>14466.02844008845</v>
      </c>
      <c r="CS53" s="349">
        <f t="shared" si="62"/>
        <v>16666.311230890547</v>
      </c>
      <c r="CT53" s="349">
        <f t="shared" si="62"/>
        <v>14781.381085418438</v>
      </c>
      <c r="CU53" s="349">
        <f t="shared" si="62"/>
        <v>17025.889560315663</v>
      </c>
      <c r="CV53" s="349">
        <f t="shared" si="62"/>
        <v>15103.072318919552</v>
      </c>
      <c r="CW53" s="349">
        <f t="shared" ref="CW53:DJ53" si="63" xml:space="preserve"> CW$51</f>
        <v>17392.695414162219</v>
      </c>
      <c r="CX53" s="349">
        <f t="shared" si="63"/>
        <v>15431.229546214057</v>
      </c>
      <c r="CY53" s="349">
        <f t="shared" si="63"/>
        <v>17766.874065671091</v>
      </c>
      <c r="CZ53" s="349">
        <f t="shared" si="63"/>
        <v>15765.982733777171</v>
      </c>
      <c r="DA53" s="349">
        <f t="shared" si="63"/>
        <v>18942.295627007541</v>
      </c>
      <c r="DB53" s="349">
        <f t="shared" si="63"/>
        <v>16855.679655990432</v>
      </c>
      <c r="DC53" s="349">
        <f t="shared" si="63"/>
        <v>19347.621242794587</v>
      </c>
      <c r="DD53" s="349">
        <f t="shared" si="63"/>
        <v>17219.064290760067</v>
      </c>
      <c r="DE53" s="349">
        <f t="shared" si="63"/>
        <v>19761.093903458979</v>
      </c>
      <c r="DF53" s="349">
        <f t="shared" si="63"/>
        <v>17727.910851425397</v>
      </c>
      <c r="DG53" s="349">
        <f t="shared" si="63"/>
        <v>68571.748250589881</v>
      </c>
      <c r="DH53" s="349">
        <f t="shared" si="63"/>
        <v>822.00066672330138</v>
      </c>
      <c r="DI53" s="349">
        <f t="shared" si="63"/>
        <v>-1.4239023787215247E-12</v>
      </c>
      <c r="DJ53" s="349">
        <f t="shared" si="63"/>
        <v>-1.4084251789528123E-12</v>
      </c>
    </row>
    <row r="54" spans="1:114" x14ac:dyDescent="0.25">
      <c r="E54" s="303" t="s">
        <v>366</v>
      </c>
      <c r="F54" s="304">
        <f>XIRR(J53:DJ53,J2:DJ2)</f>
        <v>0.46199728846549992</v>
      </c>
      <c r="G54" s="303" t="s">
        <v>26</v>
      </c>
    </row>
    <row r="56" spans="1:114" x14ac:dyDescent="0.25">
      <c r="A56" s="2" t="s">
        <v>367</v>
      </c>
    </row>
    <row r="57" spans="1:114" x14ac:dyDescent="0.25">
      <c r="E57" s="284" t="str">
        <f xml:space="preserve"> Time!E$18</f>
        <v xml:space="preserve">Model period ending </v>
      </c>
      <c r="F57" s="284">
        <f xml:space="preserve"> Time!F$18</f>
        <v>0</v>
      </c>
      <c r="G57" s="284" t="str">
        <f xml:space="preserve"> Time!G$18</f>
        <v>date</v>
      </c>
      <c r="H57" s="284">
        <f xml:space="preserve"> Time!H$18</f>
        <v>0</v>
      </c>
      <c r="I57" s="284">
        <f xml:space="preserve"> Time!I$18</f>
        <v>0</v>
      </c>
      <c r="J57" s="284">
        <f xml:space="preserve"> Time!J$18</f>
        <v>44651</v>
      </c>
      <c r="K57" s="284">
        <f xml:space="preserve"> Time!K$18</f>
        <v>44742</v>
      </c>
      <c r="L57" s="284">
        <f xml:space="preserve"> Time!L$18</f>
        <v>44834</v>
      </c>
      <c r="M57" s="284">
        <f xml:space="preserve"> Time!M$18</f>
        <v>44926</v>
      </c>
      <c r="N57" s="284">
        <f xml:space="preserve"> Time!N$18</f>
        <v>45016</v>
      </c>
      <c r="O57" s="284">
        <f xml:space="preserve"> Time!O$18</f>
        <v>45107</v>
      </c>
      <c r="P57" s="284">
        <f xml:space="preserve"> Time!P$18</f>
        <v>45199</v>
      </c>
      <c r="Q57" s="284">
        <f xml:space="preserve"> Time!Q$18</f>
        <v>45291</v>
      </c>
      <c r="R57" s="284">
        <f xml:space="preserve"> Time!R$18</f>
        <v>45382</v>
      </c>
      <c r="S57" s="284">
        <f xml:space="preserve"> Time!S$18</f>
        <v>45473</v>
      </c>
      <c r="T57" s="284">
        <f xml:space="preserve"> Time!T$18</f>
        <v>45565</v>
      </c>
      <c r="U57" s="284">
        <f xml:space="preserve"> Time!U$18</f>
        <v>45657</v>
      </c>
      <c r="V57" s="284">
        <f xml:space="preserve"> Time!V$18</f>
        <v>45747</v>
      </c>
      <c r="W57" s="284">
        <f xml:space="preserve"> Time!W$18</f>
        <v>45838</v>
      </c>
      <c r="X57" s="284">
        <f xml:space="preserve"> Time!X$18</f>
        <v>45930</v>
      </c>
      <c r="Y57" s="284">
        <f xml:space="preserve"> Time!Y$18</f>
        <v>46022</v>
      </c>
      <c r="Z57" s="284">
        <f xml:space="preserve"> Time!Z$18</f>
        <v>46112</v>
      </c>
      <c r="AA57" s="284">
        <f xml:space="preserve"> Time!AA$18</f>
        <v>46203</v>
      </c>
      <c r="AB57" s="284">
        <f xml:space="preserve"> Time!AB$18</f>
        <v>46295</v>
      </c>
      <c r="AC57" s="284">
        <f xml:space="preserve"> Time!AC$18</f>
        <v>46387</v>
      </c>
      <c r="AD57" s="284">
        <f xml:space="preserve"> Time!AD$18</f>
        <v>46477</v>
      </c>
      <c r="AE57" s="284">
        <f xml:space="preserve"> Time!AE$18</f>
        <v>46568</v>
      </c>
      <c r="AF57" s="284">
        <f xml:space="preserve"> Time!AF$18</f>
        <v>46660</v>
      </c>
      <c r="AG57" s="284">
        <f xml:space="preserve"> Time!AG$18</f>
        <v>46752</v>
      </c>
      <c r="AH57" s="284">
        <f xml:space="preserve"> Time!AH$18</f>
        <v>46843</v>
      </c>
      <c r="AI57" s="284">
        <f xml:space="preserve"> Time!AI$18</f>
        <v>46934</v>
      </c>
      <c r="AJ57" s="284">
        <f xml:space="preserve"> Time!AJ$18</f>
        <v>47026</v>
      </c>
      <c r="AK57" s="284">
        <f xml:space="preserve"> Time!AK$18</f>
        <v>47118</v>
      </c>
      <c r="AL57" s="284">
        <f xml:space="preserve"> Time!AL$18</f>
        <v>47208</v>
      </c>
      <c r="AM57" s="284">
        <f xml:space="preserve"> Time!AM$18</f>
        <v>47299</v>
      </c>
      <c r="AN57" s="284">
        <f xml:space="preserve"> Time!AN$18</f>
        <v>47391</v>
      </c>
      <c r="AO57" s="284">
        <f xml:space="preserve"> Time!AO$18</f>
        <v>47483</v>
      </c>
      <c r="AP57" s="284">
        <f xml:space="preserve"> Time!AP$18</f>
        <v>47573</v>
      </c>
      <c r="AQ57" s="284">
        <f xml:space="preserve"> Time!AQ$18</f>
        <v>47664</v>
      </c>
      <c r="AR57" s="284">
        <f xml:space="preserve"> Time!AR$18</f>
        <v>47756</v>
      </c>
      <c r="AS57" s="284">
        <f xml:space="preserve"> Time!AS$18</f>
        <v>47848</v>
      </c>
      <c r="AT57" s="284">
        <f xml:space="preserve"> Time!AT$18</f>
        <v>47938</v>
      </c>
      <c r="AU57" s="284">
        <f xml:space="preserve"> Time!AU$18</f>
        <v>48029</v>
      </c>
      <c r="AV57" s="284">
        <f xml:space="preserve"> Time!AV$18</f>
        <v>48121</v>
      </c>
      <c r="AW57" s="284">
        <f xml:space="preserve"> Time!AW$18</f>
        <v>48213</v>
      </c>
      <c r="AX57" s="284">
        <f xml:space="preserve"> Time!AX$18</f>
        <v>48304</v>
      </c>
      <c r="AY57" s="284">
        <f xml:space="preserve"> Time!AY$18</f>
        <v>48395</v>
      </c>
      <c r="AZ57" s="284">
        <f xml:space="preserve"> Time!AZ$18</f>
        <v>48487</v>
      </c>
      <c r="BA57" s="284">
        <f xml:space="preserve"> Time!BA$18</f>
        <v>48579</v>
      </c>
      <c r="BB57" s="284">
        <f xml:space="preserve"> Time!BB$18</f>
        <v>48669</v>
      </c>
      <c r="BC57" s="284">
        <f xml:space="preserve"> Time!BC$18</f>
        <v>48760</v>
      </c>
      <c r="BD57" s="284">
        <f xml:space="preserve"> Time!BD$18</f>
        <v>48852</v>
      </c>
      <c r="BE57" s="284">
        <f xml:space="preserve"> Time!BE$18</f>
        <v>48944</v>
      </c>
      <c r="BF57" s="284">
        <f xml:space="preserve"> Time!BF$18</f>
        <v>49034</v>
      </c>
      <c r="BG57" s="284">
        <f xml:space="preserve"> Time!BG$18</f>
        <v>49125</v>
      </c>
      <c r="BH57" s="284">
        <f xml:space="preserve"> Time!BH$18</f>
        <v>49217</v>
      </c>
      <c r="BI57" s="284">
        <f xml:space="preserve"> Time!BI$18</f>
        <v>49309</v>
      </c>
      <c r="BJ57" s="284">
        <f xml:space="preserve"> Time!BJ$18</f>
        <v>49399</v>
      </c>
      <c r="BK57" s="284">
        <f xml:space="preserve"> Time!BK$18</f>
        <v>49490</v>
      </c>
      <c r="BL57" s="284">
        <f xml:space="preserve"> Time!BL$18</f>
        <v>49582</v>
      </c>
      <c r="BM57" s="284">
        <f xml:space="preserve"> Time!BM$18</f>
        <v>49674</v>
      </c>
      <c r="BN57" s="284">
        <f xml:space="preserve"> Time!BN$18</f>
        <v>49765</v>
      </c>
      <c r="BO57" s="284">
        <f xml:space="preserve"> Time!BO$18</f>
        <v>49856</v>
      </c>
      <c r="BP57" s="284">
        <f xml:space="preserve"> Time!BP$18</f>
        <v>49948</v>
      </c>
      <c r="BQ57" s="284">
        <f xml:space="preserve"> Time!BQ$18</f>
        <v>50040</v>
      </c>
      <c r="BR57" s="284">
        <f xml:space="preserve"> Time!BR$18</f>
        <v>50130</v>
      </c>
      <c r="BS57" s="284">
        <f xml:space="preserve"> Time!BS$18</f>
        <v>50221</v>
      </c>
      <c r="BT57" s="284">
        <f xml:space="preserve"> Time!BT$18</f>
        <v>50313</v>
      </c>
      <c r="BU57" s="284">
        <f xml:space="preserve"> Time!BU$18</f>
        <v>50405</v>
      </c>
      <c r="BV57" s="284">
        <f xml:space="preserve"> Time!BV$18</f>
        <v>50495</v>
      </c>
      <c r="BW57" s="284">
        <f xml:space="preserve"> Time!BW$18</f>
        <v>50586</v>
      </c>
      <c r="BX57" s="284">
        <f xml:space="preserve"> Time!BX$18</f>
        <v>50678</v>
      </c>
      <c r="BY57" s="284">
        <f xml:space="preserve"> Time!BY$18</f>
        <v>50770</v>
      </c>
      <c r="BZ57" s="284">
        <f xml:space="preserve"> Time!BZ$18</f>
        <v>50860</v>
      </c>
      <c r="CA57" s="284">
        <f xml:space="preserve"> Time!CA$18</f>
        <v>50951</v>
      </c>
      <c r="CB57" s="284">
        <f xml:space="preserve"> Time!CB$18</f>
        <v>51043</v>
      </c>
      <c r="CC57" s="284">
        <f xml:space="preserve"> Time!CC$18</f>
        <v>51135</v>
      </c>
      <c r="CD57" s="284">
        <f xml:space="preserve"> Time!CD$18</f>
        <v>51226</v>
      </c>
      <c r="CE57" s="284">
        <f xml:space="preserve"> Time!CE$18</f>
        <v>51317</v>
      </c>
      <c r="CF57" s="284">
        <f xml:space="preserve"> Time!CF$18</f>
        <v>51409</v>
      </c>
      <c r="CG57" s="284">
        <f xml:space="preserve"> Time!CG$18</f>
        <v>51501</v>
      </c>
      <c r="CH57" s="284">
        <f xml:space="preserve"> Time!CH$18</f>
        <v>51591</v>
      </c>
      <c r="CI57" s="284">
        <f xml:space="preserve"> Time!CI$18</f>
        <v>51682</v>
      </c>
      <c r="CJ57" s="284">
        <f xml:space="preserve"> Time!CJ$18</f>
        <v>51774</v>
      </c>
      <c r="CK57" s="284">
        <f xml:space="preserve"> Time!CK$18</f>
        <v>51866</v>
      </c>
      <c r="CL57" s="284">
        <f xml:space="preserve"> Time!CL$18</f>
        <v>51956</v>
      </c>
      <c r="CM57" s="284">
        <f xml:space="preserve"> Time!CM$18</f>
        <v>52047</v>
      </c>
      <c r="CN57" s="284">
        <f xml:space="preserve"> Time!CN$18</f>
        <v>52139</v>
      </c>
      <c r="CO57" s="284">
        <f xml:space="preserve"> Time!CO$18</f>
        <v>52231</v>
      </c>
      <c r="CP57" s="284">
        <f xml:space="preserve"> Time!CP$18</f>
        <v>52321</v>
      </c>
      <c r="CQ57" s="284">
        <f xml:space="preserve"> Time!CQ$18</f>
        <v>52412</v>
      </c>
      <c r="CR57" s="284">
        <f xml:space="preserve"> Time!CR$18</f>
        <v>52504</v>
      </c>
      <c r="CS57" s="284">
        <f xml:space="preserve"> Time!CS$18</f>
        <v>52596</v>
      </c>
      <c r="CT57" s="284">
        <f xml:space="preserve"> Time!CT$18</f>
        <v>52687</v>
      </c>
      <c r="CU57" s="284">
        <f xml:space="preserve"> Time!CU$18</f>
        <v>52778</v>
      </c>
      <c r="CV57" s="284">
        <f xml:space="preserve"> Time!CV$18</f>
        <v>52870</v>
      </c>
      <c r="CW57" s="284">
        <f xml:space="preserve"> Time!CW$18</f>
        <v>52962</v>
      </c>
      <c r="CX57" s="284">
        <f xml:space="preserve"> Time!CX$18</f>
        <v>53052</v>
      </c>
      <c r="CY57" s="284">
        <f xml:space="preserve"> Time!CY$18</f>
        <v>53143</v>
      </c>
      <c r="CZ57" s="284">
        <f xml:space="preserve"> Time!CZ$18</f>
        <v>53235</v>
      </c>
      <c r="DA57" s="284">
        <f xml:space="preserve"> Time!DA$18</f>
        <v>53327</v>
      </c>
      <c r="DB57" s="284">
        <f xml:space="preserve"> Time!DB$18</f>
        <v>53417</v>
      </c>
      <c r="DC57" s="284">
        <f xml:space="preserve"> Time!DC$18</f>
        <v>53508</v>
      </c>
      <c r="DD57" s="284">
        <f xml:space="preserve"> Time!DD$18</f>
        <v>53600</v>
      </c>
      <c r="DE57" s="284">
        <f xml:space="preserve"> Time!DE$18</f>
        <v>53692</v>
      </c>
      <c r="DF57" s="284">
        <f xml:space="preserve"> Time!DF$18</f>
        <v>53782</v>
      </c>
      <c r="DG57" s="284">
        <f xml:space="preserve"> Time!DG$18</f>
        <v>53873</v>
      </c>
      <c r="DH57" s="284">
        <f xml:space="preserve"> Time!DH$18</f>
        <v>53965</v>
      </c>
      <c r="DI57" s="284">
        <f xml:space="preserve"> Time!DI$18</f>
        <v>54057</v>
      </c>
      <c r="DJ57" s="284">
        <f xml:space="preserve"> Time!DJ$18</f>
        <v>54148</v>
      </c>
    </row>
    <row r="58" spans="1:114" x14ac:dyDescent="0.25">
      <c r="E58" s="349" t="str">
        <f t="shared" ref="E58:BP58" si="64" xml:space="preserve"> E$37</f>
        <v>net cashflow</v>
      </c>
      <c r="F58" s="349">
        <f t="shared" si="64"/>
        <v>0</v>
      </c>
      <c r="G58" s="349" t="str">
        <f t="shared" si="64"/>
        <v>$ 000s</v>
      </c>
      <c r="H58" s="349">
        <f t="shared" si="64"/>
        <v>0</v>
      </c>
      <c r="I58" s="349">
        <f t="shared" si="64"/>
        <v>0</v>
      </c>
      <c r="J58" s="349">
        <f t="shared" si="64"/>
        <v>0</v>
      </c>
      <c r="K58" s="349">
        <f t="shared" si="64"/>
        <v>-46500</v>
      </c>
      <c r="L58" s="349">
        <f t="shared" si="64"/>
        <v>3065.4394813777772</v>
      </c>
      <c r="M58" s="349">
        <f t="shared" si="64"/>
        <v>2597.0605864007512</v>
      </c>
      <c r="N58" s="349">
        <f t="shared" si="64"/>
        <v>3704.5297106454891</v>
      </c>
      <c r="O58" s="349">
        <f t="shared" si="64"/>
        <v>3353.0207159928032</v>
      </c>
      <c r="P58" s="349">
        <f t="shared" si="64"/>
        <v>4203.8244860531504</v>
      </c>
      <c r="Q58" s="349">
        <f t="shared" si="64"/>
        <v>3228.5751017075672</v>
      </c>
      <c r="R58" s="349">
        <f t="shared" si="64"/>
        <v>4087.2424776575817</v>
      </c>
      <c r="S58" s="349">
        <f t="shared" si="64"/>
        <v>4110.9166325637952</v>
      </c>
      <c r="T58" s="349">
        <f t="shared" si="64"/>
        <v>4380.2407380525083</v>
      </c>
      <c r="U58" s="349">
        <f t="shared" si="64"/>
        <v>4038.1368261799753</v>
      </c>
      <c r="V58" s="349">
        <f t="shared" si="64"/>
        <v>5044.3719257609182</v>
      </c>
      <c r="W58" s="349">
        <f t="shared" si="64"/>
        <v>4840.5185401843773</v>
      </c>
      <c r="X58" s="349">
        <f t="shared" si="64"/>
        <v>5897.3010208447668</v>
      </c>
      <c r="Y58" s="349">
        <f t="shared" si="64"/>
        <v>5000.1636483141647</v>
      </c>
      <c r="Z58" s="349">
        <f t="shared" si="64"/>
        <v>6043.5440873274147</v>
      </c>
      <c r="AA58" s="349">
        <f t="shared" si="64"/>
        <v>5164.3509193563887</v>
      </c>
      <c r="AB58" s="349">
        <f t="shared" si="64"/>
        <v>6253.8555167621116</v>
      </c>
      <c r="AC58" s="349">
        <f t="shared" si="64"/>
        <v>5347.8876458938985</v>
      </c>
      <c r="AD58" s="349">
        <f t="shared" si="64"/>
        <v>6997.0932947319889</v>
      </c>
      <c r="AE58" s="349">
        <f t="shared" si="64"/>
        <v>6041.694524051336</v>
      </c>
      <c r="AF58" s="349">
        <f t="shared" si="64"/>
        <v>7206.9170208704509</v>
      </c>
      <c r="AG58" s="349">
        <f t="shared" si="64"/>
        <v>3243.0254245408987</v>
      </c>
      <c r="AH58" s="349">
        <f t="shared" si="64"/>
        <v>7065.438732141989</v>
      </c>
      <c r="AI58" s="349">
        <f t="shared" si="64"/>
        <v>6087.0203330757522</v>
      </c>
      <c r="AJ58" s="349">
        <f t="shared" si="64"/>
        <v>7318.155142753586</v>
      </c>
      <c r="AK58" s="349">
        <f t="shared" si="64"/>
        <v>6319.9570089378631</v>
      </c>
      <c r="AL58" s="349">
        <f t="shared" si="64"/>
        <v>7556.5462372238162</v>
      </c>
      <c r="AM58" s="349">
        <f t="shared" si="64"/>
        <v>6526.511033638295</v>
      </c>
      <c r="AN58" s="349">
        <f t="shared" si="64"/>
        <v>8208.5856550714816</v>
      </c>
      <c r="AO58" s="349">
        <f t="shared" si="64"/>
        <v>7144.842166896573</v>
      </c>
      <c r="AP58" s="349">
        <f t="shared" si="64"/>
        <v>8485.7600731633738</v>
      </c>
      <c r="AQ58" s="349">
        <f t="shared" si="64"/>
        <v>7390.1267526701213</v>
      </c>
      <c r="AR58" s="349">
        <f t="shared" si="64"/>
        <v>8741.2704028019616</v>
      </c>
      <c r="AS58" s="349">
        <f t="shared" si="64"/>
        <v>7633.1535707571875</v>
      </c>
      <c r="AT58" s="349">
        <f t="shared" si="64"/>
        <v>9024.5349546473062</v>
      </c>
      <c r="AU58" s="349">
        <f t="shared" si="64"/>
        <v>7884.9010851464891</v>
      </c>
      <c r="AV58" s="349">
        <f t="shared" si="64"/>
        <v>9291.3674669268694</v>
      </c>
      <c r="AW58" s="349">
        <f t="shared" si="64"/>
        <v>8137.0755553140261</v>
      </c>
      <c r="AX58" s="349">
        <f t="shared" si="64"/>
        <v>10075.950696556127</v>
      </c>
      <c r="AY58" s="349">
        <f t="shared" si="64"/>
        <v>8872.0324200012637</v>
      </c>
      <c r="AZ58" s="349">
        <f t="shared" si="64"/>
        <v>10372.383842411255</v>
      </c>
      <c r="BA58" s="349">
        <f t="shared" si="64"/>
        <v>9144.0046679970528</v>
      </c>
      <c r="BB58" s="349">
        <f t="shared" si="64"/>
        <v>10767.453865040892</v>
      </c>
      <c r="BC58" s="349">
        <f t="shared" si="64"/>
        <v>9507.6697782371775</v>
      </c>
      <c r="BD58" s="349">
        <f t="shared" si="64"/>
        <v>11069.299662465666</v>
      </c>
      <c r="BE58" s="349">
        <f t="shared" si="64"/>
        <v>9789.8622751311923</v>
      </c>
      <c r="BF58" s="349">
        <f t="shared" si="64"/>
        <v>11315.731434064304</v>
      </c>
      <c r="BG58" s="349">
        <f t="shared" si="64"/>
        <v>10003.814856541303</v>
      </c>
      <c r="BH58" s="349">
        <f t="shared" si="64"/>
        <v>11018.041979814687</v>
      </c>
      <c r="BI58" s="349">
        <f t="shared" si="64"/>
        <v>10909.816417725182</v>
      </c>
      <c r="BJ58" s="349">
        <f t="shared" si="64"/>
        <v>11227.240276339564</v>
      </c>
      <c r="BK58" s="349">
        <f t="shared" si="64"/>
        <v>11111.288279663251</v>
      </c>
      <c r="BL58" s="349">
        <f t="shared" si="64"/>
        <v>11537.303395677736</v>
      </c>
      <c r="BM58" s="349">
        <f t="shared" si="64"/>
        <v>11422.108884431316</v>
      </c>
      <c r="BN58" s="349">
        <f t="shared" si="64"/>
        <v>11898.649513689146</v>
      </c>
      <c r="BO58" s="349">
        <f t="shared" si="64"/>
        <v>11741.367837992915</v>
      </c>
      <c r="BP58" s="349">
        <f t="shared" si="64"/>
        <v>11427.728547615463</v>
      </c>
      <c r="BQ58" s="349">
        <f t="shared" ref="BQ58:DJ58" si="65" xml:space="preserve"> BQ$37</f>
        <v>11110.266234684497</v>
      </c>
      <c r="BR58" s="349">
        <f t="shared" si="65"/>
        <v>12184.357982582922</v>
      </c>
      <c r="BS58" s="349">
        <f t="shared" si="65"/>
        <v>11530.480815871315</v>
      </c>
      <c r="BT58" s="349">
        <f t="shared" si="65"/>
        <v>14333.91771758514</v>
      </c>
      <c r="BU58" s="349">
        <f t="shared" si="65"/>
        <v>13615.474743661054</v>
      </c>
      <c r="BV58" s="349">
        <f t="shared" si="65"/>
        <v>14078.134865322247</v>
      </c>
      <c r="BW58" s="349">
        <f t="shared" si="65"/>
        <v>9912.5617750119072</v>
      </c>
      <c r="BX58" s="349">
        <f t="shared" si="65"/>
        <v>8903.3682852707334</v>
      </c>
      <c r="BY58" s="349">
        <f t="shared" si="65"/>
        <v>10346.048484738805</v>
      </c>
      <c r="BZ58" s="349">
        <f t="shared" si="65"/>
        <v>9266.3540121163278</v>
      </c>
      <c r="CA58" s="349">
        <f t="shared" si="65"/>
        <v>11321.296797884941</v>
      </c>
      <c r="CB58" s="349">
        <f t="shared" si="65"/>
        <v>10469.60384871408</v>
      </c>
      <c r="CC58" s="349">
        <f t="shared" si="65"/>
        <v>12076.799596589863</v>
      </c>
      <c r="CD58" s="349">
        <f t="shared" si="65"/>
        <v>9985.6301391861125</v>
      </c>
      <c r="CE58" s="349">
        <f t="shared" si="65"/>
        <v>11531.048942252221</v>
      </c>
      <c r="CF58" s="349">
        <f t="shared" si="65"/>
        <v>11438.385885256364</v>
      </c>
      <c r="CG58" s="349">
        <f t="shared" si="65"/>
        <v>11884.013717444668</v>
      </c>
      <c r="CH58" s="349">
        <f t="shared" si="65"/>
        <v>11107.892225879292</v>
      </c>
      <c r="CI58" s="349">
        <f t="shared" si="65"/>
        <v>12902.632549730699</v>
      </c>
      <c r="CJ58" s="349">
        <f t="shared" si="65"/>
        <v>12420.162056992762</v>
      </c>
      <c r="CK58" s="349">
        <f t="shared" si="65"/>
        <v>14398.505633069959</v>
      </c>
      <c r="CL58" s="349">
        <f t="shared" si="65"/>
        <v>12593.790595047303</v>
      </c>
      <c r="CM58" s="349">
        <f t="shared" si="65"/>
        <v>14610.892855073891</v>
      </c>
      <c r="CN58" s="349">
        <f t="shared" si="65"/>
        <v>12871.511259691972</v>
      </c>
      <c r="CO58" s="349">
        <f t="shared" si="65"/>
        <v>14929.157275145095</v>
      </c>
      <c r="CP58" s="349">
        <f t="shared" si="65"/>
        <v>13154.814109695997</v>
      </c>
      <c r="CQ58" s="349">
        <f t="shared" si="65"/>
        <v>16313.818015102774</v>
      </c>
      <c r="CR58" s="349">
        <f t="shared" si="65"/>
        <v>14466.02844008845</v>
      </c>
      <c r="CS58" s="349">
        <f t="shared" si="65"/>
        <v>16666.311230890547</v>
      </c>
      <c r="CT58" s="349">
        <f t="shared" si="65"/>
        <v>14781.381085418438</v>
      </c>
      <c r="CU58" s="349">
        <f t="shared" si="65"/>
        <v>17025.889560315663</v>
      </c>
      <c r="CV58" s="349">
        <f t="shared" si="65"/>
        <v>15103.072318919552</v>
      </c>
      <c r="CW58" s="349">
        <f t="shared" si="65"/>
        <v>17392.695414162219</v>
      </c>
      <c r="CX58" s="349">
        <f t="shared" si="65"/>
        <v>15431.229546214057</v>
      </c>
      <c r="CY58" s="349">
        <f t="shared" si="65"/>
        <v>17766.874065671091</v>
      </c>
      <c r="CZ58" s="349">
        <f t="shared" si="65"/>
        <v>15765.982733777171</v>
      </c>
      <c r="DA58" s="349">
        <f t="shared" si="65"/>
        <v>18942.295627007541</v>
      </c>
      <c r="DB58" s="349">
        <f t="shared" si="65"/>
        <v>16855.679655990432</v>
      </c>
      <c r="DC58" s="349">
        <f t="shared" si="65"/>
        <v>19347.621242794587</v>
      </c>
      <c r="DD58" s="349">
        <f t="shared" si="65"/>
        <v>17219.064290760067</v>
      </c>
      <c r="DE58" s="349">
        <f t="shared" si="65"/>
        <v>19761.093903458979</v>
      </c>
      <c r="DF58" s="349">
        <f t="shared" si="65"/>
        <v>17727.910851425397</v>
      </c>
      <c r="DG58" s="349">
        <f t="shared" si="65"/>
        <v>68571.748250589881</v>
      </c>
      <c r="DH58" s="349">
        <f t="shared" si="65"/>
        <v>822.00066672330138</v>
      </c>
      <c r="DI58" s="349">
        <f t="shared" si="65"/>
        <v>-1.4239023787215247E-12</v>
      </c>
      <c r="DJ58" s="349">
        <f t="shared" si="65"/>
        <v>-1.4084251789528123E-12</v>
      </c>
    </row>
    <row r="59" spans="1:114" s="124" customFormat="1" x14ac:dyDescent="0.25">
      <c r="A59" s="301"/>
      <c r="B59" s="301"/>
      <c r="C59" s="302"/>
      <c r="E59" s="303" t="s">
        <v>368</v>
      </c>
      <c r="F59" s="303"/>
      <c r="G59" s="303" t="str">
        <f>smu</f>
        <v>$ 000s</v>
      </c>
      <c r="H59" s="303"/>
      <c r="I59" s="303"/>
      <c r="J59" s="303">
        <f t="shared" ref="J59:AO59" si="66">I59+J58</f>
        <v>0</v>
      </c>
      <c r="K59" s="303">
        <f t="shared" si="66"/>
        <v>-46500</v>
      </c>
      <c r="L59" s="303">
        <f t="shared" si="66"/>
        <v>-43434.560518622224</v>
      </c>
      <c r="M59" s="303">
        <f t="shared" si="66"/>
        <v>-40837.499932221472</v>
      </c>
      <c r="N59" s="303">
        <f t="shared" si="66"/>
        <v>-37132.970221575983</v>
      </c>
      <c r="O59" s="303">
        <f t="shared" si="66"/>
        <v>-33779.949505583179</v>
      </c>
      <c r="P59" s="303">
        <f t="shared" si="66"/>
        <v>-29576.125019530031</v>
      </c>
      <c r="Q59" s="303">
        <f t="shared" si="66"/>
        <v>-26347.549917822464</v>
      </c>
      <c r="R59" s="303">
        <f t="shared" si="66"/>
        <v>-22260.307440164881</v>
      </c>
      <c r="S59" s="303">
        <f t="shared" si="66"/>
        <v>-18149.390807601085</v>
      </c>
      <c r="T59" s="303">
        <f t="shared" si="66"/>
        <v>-13769.150069548577</v>
      </c>
      <c r="U59" s="303">
        <f t="shared" si="66"/>
        <v>-9731.0132433686013</v>
      </c>
      <c r="V59" s="303">
        <f t="shared" si="66"/>
        <v>-4686.641317607683</v>
      </c>
      <c r="W59" s="303">
        <f t="shared" si="66"/>
        <v>153.87722257669429</v>
      </c>
      <c r="X59" s="303">
        <f t="shared" si="66"/>
        <v>6051.178243421461</v>
      </c>
      <c r="Y59" s="303">
        <f t="shared" si="66"/>
        <v>11051.341891735625</v>
      </c>
      <c r="Z59" s="303">
        <f t="shared" si="66"/>
        <v>17094.885979063038</v>
      </c>
      <c r="AA59" s="303">
        <f t="shared" si="66"/>
        <v>22259.236898419425</v>
      </c>
      <c r="AB59" s="303">
        <f t="shared" si="66"/>
        <v>28513.092415181538</v>
      </c>
      <c r="AC59" s="303">
        <f t="shared" si="66"/>
        <v>33860.980061075439</v>
      </c>
      <c r="AD59" s="303">
        <f t="shared" si="66"/>
        <v>40858.073355807428</v>
      </c>
      <c r="AE59" s="303">
        <f t="shared" si="66"/>
        <v>46899.767879858766</v>
      </c>
      <c r="AF59" s="303">
        <f t="shared" si="66"/>
        <v>54106.684900729218</v>
      </c>
      <c r="AG59" s="303">
        <f t="shared" si="66"/>
        <v>57349.71032527012</v>
      </c>
      <c r="AH59" s="303">
        <f t="shared" si="66"/>
        <v>64415.149057412113</v>
      </c>
      <c r="AI59" s="303">
        <f t="shared" si="66"/>
        <v>70502.169390487863</v>
      </c>
      <c r="AJ59" s="303">
        <f t="shared" si="66"/>
        <v>77820.324533241452</v>
      </c>
      <c r="AK59" s="303">
        <f t="shared" si="66"/>
        <v>84140.28154217932</v>
      </c>
      <c r="AL59" s="303">
        <f t="shared" si="66"/>
        <v>91696.827779403131</v>
      </c>
      <c r="AM59" s="303">
        <f t="shared" si="66"/>
        <v>98223.338813041424</v>
      </c>
      <c r="AN59" s="303">
        <f t="shared" si="66"/>
        <v>106431.92446811291</v>
      </c>
      <c r="AO59" s="303">
        <f t="shared" si="66"/>
        <v>113576.76663500948</v>
      </c>
      <c r="AP59" s="303">
        <f t="shared" ref="AP59:BU59" si="67">AO59+AP58</f>
        <v>122062.52670817285</v>
      </c>
      <c r="AQ59" s="303">
        <f t="shared" si="67"/>
        <v>129452.65346084298</v>
      </c>
      <c r="AR59" s="303">
        <f t="shared" si="67"/>
        <v>138193.92386364494</v>
      </c>
      <c r="AS59" s="303">
        <f t="shared" si="67"/>
        <v>145827.07743440213</v>
      </c>
      <c r="AT59" s="303">
        <f t="shared" si="67"/>
        <v>154851.61238904943</v>
      </c>
      <c r="AU59" s="303">
        <f t="shared" si="67"/>
        <v>162736.51347419593</v>
      </c>
      <c r="AV59" s="303">
        <f t="shared" si="67"/>
        <v>172027.8809411228</v>
      </c>
      <c r="AW59" s="303">
        <f t="shared" si="67"/>
        <v>180164.95649643682</v>
      </c>
      <c r="AX59" s="303">
        <f t="shared" si="67"/>
        <v>190240.90719299295</v>
      </c>
      <c r="AY59" s="303">
        <f t="shared" si="67"/>
        <v>199112.9396129942</v>
      </c>
      <c r="AZ59" s="303">
        <f t="shared" si="67"/>
        <v>209485.32345540545</v>
      </c>
      <c r="BA59" s="303">
        <f t="shared" si="67"/>
        <v>218629.32812340249</v>
      </c>
      <c r="BB59" s="303">
        <f t="shared" si="67"/>
        <v>229396.78198844337</v>
      </c>
      <c r="BC59" s="303">
        <f t="shared" si="67"/>
        <v>238904.45176668055</v>
      </c>
      <c r="BD59" s="303">
        <f t="shared" si="67"/>
        <v>249973.75142914621</v>
      </c>
      <c r="BE59" s="303">
        <f t="shared" si="67"/>
        <v>259763.61370427741</v>
      </c>
      <c r="BF59" s="303">
        <f t="shared" si="67"/>
        <v>271079.34513834171</v>
      </c>
      <c r="BG59" s="303">
        <f t="shared" si="67"/>
        <v>281083.159994883</v>
      </c>
      <c r="BH59" s="303">
        <f t="shared" si="67"/>
        <v>292101.2019746977</v>
      </c>
      <c r="BI59" s="303">
        <f t="shared" si="67"/>
        <v>303011.01839242288</v>
      </c>
      <c r="BJ59" s="303">
        <f t="shared" si="67"/>
        <v>314238.25866876246</v>
      </c>
      <c r="BK59" s="303">
        <f t="shared" si="67"/>
        <v>325349.5469484257</v>
      </c>
      <c r="BL59" s="303">
        <f t="shared" si="67"/>
        <v>336886.85034410341</v>
      </c>
      <c r="BM59" s="303">
        <f t="shared" si="67"/>
        <v>348308.95922853472</v>
      </c>
      <c r="BN59" s="303">
        <f t="shared" si="67"/>
        <v>360207.60874222388</v>
      </c>
      <c r="BO59" s="303">
        <f t="shared" si="67"/>
        <v>371948.97658021678</v>
      </c>
      <c r="BP59" s="303">
        <f t="shared" si="67"/>
        <v>383376.70512783225</v>
      </c>
      <c r="BQ59" s="303">
        <f t="shared" si="67"/>
        <v>394486.97136251675</v>
      </c>
      <c r="BR59" s="303">
        <f t="shared" si="67"/>
        <v>406671.32934509969</v>
      </c>
      <c r="BS59" s="303">
        <f t="shared" si="67"/>
        <v>418201.81016097101</v>
      </c>
      <c r="BT59" s="303">
        <f t="shared" si="67"/>
        <v>432535.72787855618</v>
      </c>
      <c r="BU59" s="303">
        <f t="shared" si="67"/>
        <v>446151.20262221724</v>
      </c>
      <c r="BV59" s="303">
        <f t="shared" ref="BV59:DA59" si="68">BU59+BV58</f>
        <v>460229.33748753951</v>
      </c>
      <c r="BW59" s="303">
        <f t="shared" si="68"/>
        <v>470141.89926255139</v>
      </c>
      <c r="BX59" s="303">
        <f t="shared" si="68"/>
        <v>479045.26754782215</v>
      </c>
      <c r="BY59" s="303">
        <f t="shared" si="68"/>
        <v>489391.31603256095</v>
      </c>
      <c r="BZ59" s="303">
        <f t="shared" si="68"/>
        <v>498657.67004467727</v>
      </c>
      <c r="CA59" s="303">
        <f t="shared" si="68"/>
        <v>509978.96684256219</v>
      </c>
      <c r="CB59" s="303">
        <f t="shared" si="68"/>
        <v>520448.57069127628</v>
      </c>
      <c r="CC59" s="303">
        <f t="shared" si="68"/>
        <v>532525.3702878661</v>
      </c>
      <c r="CD59" s="303">
        <f t="shared" si="68"/>
        <v>542511.00042705226</v>
      </c>
      <c r="CE59" s="303">
        <f t="shared" si="68"/>
        <v>554042.04936930444</v>
      </c>
      <c r="CF59" s="303">
        <f t="shared" si="68"/>
        <v>565480.43525456078</v>
      </c>
      <c r="CG59" s="303">
        <f t="shared" si="68"/>
        <v>577364.4489720054</v>
      </c>
      <c r="CH59" s="303">
        <f t="shared" si="68"/>
        <v>588472.34119788464</v>
      </c>
      <c r="CI59" s="303">
        <f t="shared" si="68"/>
        <v>601374.97374761535</v>
      </c>
      <c r="CJ59" s="303">
        <f t="shared" si="68"/>
        <v>613795.13580460811</v>
      </c>
      <c r="CK59" s="303">
        <f t="shared" si="68"/>
        <v>628193.64143767813</v>
      </c>
      <c r="CL59" s="303">
        <f t="shared" si="68"/>
        <v>640787.43203272542</v>
      </c>
      <c r="CM59" s="303">
        <f t="shared" si="68"/>
        <v>655398.32488779933</v>
      </c>
      <c r="CN59" s="303">
        <f t="shared" si="68"/>
        <v>668269.83614749135</v>
      </c>
      <c r="CO59" s="303">
        <f t="shared" si="68"/>
        <v>683198.99342263641</v>
      </c>
      <c r="CP59" s="303">
        <f t="shared" si="68"/>
        <v>696353.80753233237</v>
      </c>
      <c r="CQ59" s="303">
        <f t="shared" si="68"/>
        <v>712667.62554743513</v>
      </c>
      <c r="CR59" s="303">
        <f t="shared" si="68"/>
        <v>727133.65398752363</v>
      </c>
      <c r="CS59" s="303">
        <f t="shared" si="68"/>
        <v>743799.9652184142</v>
      </c>
      <c r="CT59" s="303">
        <f t="shared" si="68"/>
        <v>758581.3463038326</v>
      </c>
      <c r="CU59" s="303">
        <f t="shared" si="68"/>
        <v>775607.23586414824</v>
      </c>
      <c r="CV59" s="303">
        <f t="shared" si="68"/>
        <v>790710.30818306783</v>
      </c>
      <c r="CW59" s="303">
        <f t="shared" si="68"/>
        <v>808103.00359723007</v>
      </c>
      <c r="CX59" s="303">
        <f t="shared" si="68"/>
        <v>823534.23314344417</v>
      </c>
      <c r="CY59" s="303">
        <f t="shared" si="68"/>
        <v>841301.10720911529</v>
      </c>
      <c r="CZ59" s="303">
        <f t="shared" si="68"/>
        <v>857067.08994289243</v>
      </c>
      <c r="DA59" s="303">
        <f t="shared" si="68"/>
        <v>876009.38556989993</v>
      </c>
      <c r="DB59" s="303">
        <f t="shared" ref="DB59:EG59" si="69">DA59+DB58</f>
        <v>892865.06522589037</v>
      </c>
      <c r="DC59" s="303">
        <f t="shared" si="69"/>
        <v>912212.68646868493</v>
      </c>
      <c r="DD59" s="303">
        <f t="shared" si="69"/>
        <v>929431.75075944501</v>
      </c>
      <c r="DE59" s="303">
        <f t="shared" si="69"/>
        <v>949192.84466290404</v>
      </c>
      <c r="DF59" s="303">
        <f t="shared" si="69"/>
        <v>966920.75551432942</v>
      </c>
      <c r="DG59" s="303">
        <f t="shared" si="69"/>
        <v>1035492.5037649192</v>
      </c>
      <c r="DH59" s="303">
        <f t="shared" si="69"/>
        <v>1036314.5044316426</v>
      </c>
      <c r="DI59" s="303">
        <f t="shared" si="69"/>
        <v>1036314.5044316426</v>
      </c>
      <c r="DJ59" s="303">
        <f t="shared" si="69"/>
        <v>1036314.5044316426</v>
      </c>
    </row>
    <row r="61" spans="1:114" x14ac:dyDescent="0.25">
      <c r="E61" s="349" t="str">
        <f t="shared" ref="E61:AJ61" si="70" xml:space="preserve"> E$59</f>
        <v xml:space="preserve">PAY BACK </v>
      </c>
      <c r="F61" s="349">
        <f t="shared" si="70"/>
        <v>0</v>
      </c>
      <c r="G61" s="349" t="str">
        <f t="shared" si="70"/>
        <v>$ 000s</v>
      </c>
      <c r="H61" s="349">
        <f t="shared" si="70"/>
        <v>0</v>
      </c>
      <c r="I61" s="349">
        <f t="shared" si="70"/>
        <v>0</v>
      </c>
      <c r="J61" s="349">
        <f t="shared" si="70"/>
        <v>0</v>
      </c>
      <c r="K61" s="349">
        <f t="shared" si="70"/>
        <v>-46500</v>
      </c>
      <c r="L61" s="349">
        <f t="shared" si="70"/>
        <v>-43434.560518622224</v>
      </c>
      <c r="M61" s="349">
        <f t="shared" si="70"/>
        <v>-40837.499932221472</v>
      </c>
      <c r="N61" s="349">
        <f t="shared" si="70"/>
        <v>-37132.970221575983</v>
      </c>
      <c r="O61" s="349">
        <f t="shared" si="70"/>
        <v>-33779.949505583179</v>
      </c>
      <c r="P61" s="349">
        <f t="shared" si="70"/>
        <v>-29576.125019530031</v>
      </c>
      <c r="Q61" s="349">
        <f t="shared" si="70"/>
        <v>-26347.549917822464</v>
      </c>
      <c r="R61" s="349">
        <f t="shared" si="70"/>
        <v>-22260.307440164881</v>
      </c>
      <c r="S61" s="349">
        <f t="shared" si="70"/>
        <v>-18149.390807601085</v>
      </c>
      <c r="T61" s="349">
        <f t="shared" si="70"/>
        <v>-13769.150069548577</v>
      </c>
      <c r="U61" s="349">
        <f t="shared" si="70"/>
        <v>-9731.0132433686013</v>
      </c>
      <c r="V61" s="349">
        <f t="shared" si="70"/>
        <v>-4686.641317607683</v>
      </c>
      <c r="W61" s="349">
        <f t="shared" si="70"/>
        <v>153.87722257669429</v>
      </c>
      <c r="X61" s="349">
        <f t="shared" si="70"/>
        <v>6051.178243421461</v>
      </c>
      <c r="Y61" s="349">
        <f t="shared" si="70"/>
        <v>11051.341891735625</v>
      </c>
      <c r="Z61" s="349">
        <f t="shared" si="70"/>
        <v>17094.885979063038</v>
      </c>
      <c r="AA61" s="349">
        <f t="shared" si="70"/>
        <v>22259.236898419425</v>
      </c>
      <c r="AB61" s="349">
        <f t="shared" si="70"/>
        <v>28513.092415181538</v>
      </c>
      <c r="AC61" s="349">
        <f t="shared" si="70"/>
        <v>33860.980061075439</v>
      </c>
      <c r="AD61" s="349">
        <f t="shared" si="70"/>
        <v>40858.073355807428</v>
      </c>
      <c r="AE61" s="349">
        <f t="shared" si="70"/>
        <v>46899.767879858766</v>
      </c>
      <c r="AF61" s="349">
        <f t="shared" si="70"/>
        <v>54106.684900729218</v>
      </c>
      <c r="AG61" s="349">
        <f t="shared" si="70"/>
        <v>57349.71032527012</v>
      </c>
      <c r="AH61" s="349">
        <f t="shared" si="70"/>
        <v>64415.149057412113</v>
      </c>
      <c r="AI61" s="349">
        <f t="shared" si="70"/>
        <v>70502.169390487863</v>
      </c>
      <c r="AJ61" s="349">
        <f t="shared" si="70"/>
        <v>77820.324533241452</v>
      </c>
      <c r="AK61" s="349">
        <f t="shared" ref="AK61:BP61" si="71" xml:space="preserve"> AK$59</f>
        <v>84140.28154217932</v>
      </c>
      <c r="AL61" s="349">
        <f t="shared" si="71"/>
        <v>91696.827779403131</v>
      </c>
      <c r="AM61" s="349">
        <f t="shared" si="71"/>
        <v>98223.338813041424</v>
      </c>
      <c r="AN61" s="349">
        <f t="shared" si="71"/>
        <v>106431.92446811291</v>
      </c>
      <c r="AO61" s="349">
        <f t="shared" si="71"/>
        <v>113576.76663500948</v>
      </c>
      <c r="AP61" s="349">
        <f t="shared" si="71"/>
        <v>122062.52670817285</v>
      </c>
      <c r="AQ61" s="349">
        <f t="shared" si="71"/>
        <v>129452.65346084298</v>
      </c>
      <c r="AR61" s="349">
        <f t="shared" si="71"/>
        <v>138193.92386364494</v>
      </c>
      <c r="AS61" s="349">
        <f t="shared" si="71"/>
        <v>145827.07743440213</v>
      </c>
      <c r="AT61" s="349">
        <f t="shared" si="71"/>
        <v>154851.61238904943</v>
      </c>
      <c r="AU61" s="349">
        <f t="shared" si="71"/>
        <v>162736.51347419593</v>
      </c>
      <c r="AV61" s="349">
        <f t="shared" si="71"/>
        <v>172027.8809411228</v>
      </c>
      <c r="AW61" s="349">
        <f t="shared" si="71"/>
        <v>180164.95649643682</v>
      </c>
      <c r="AX61" s="349">
        <f t="shared" si="71"/>
        <v>190240.90719299295</v>
      </c>
      <c r="AY61" s="349">
        <f t="shared" si="71"/>
        <v>199112.9396129942</v>
      </c>
      <c r="AZ61" s="349">
        <f t="shared" si="71"/>
        <v>209485.32345540545</v>
      </c>
      <c r="BA61" s="349">
        <f t="shared" si="71"/>
        <v>218629.32812340249</v>
      </c>
      <c r="BB61" s="349">
        <f t="shared" si="71"/>
        <v>229396.78198844337</v>
      </c>
      <c r="BC61" s="349">
        <f t="shared" si="71"/>
        <v>238904.45176668055</v>
      </c>
      <c r="BD61" s="349">
        <f t="shared" si="71"/>
        <v>249973.75142914621</v>
      </c>
      <c r="BE61" s="349">
        <f t="shared" si="71"/>
        <v>259763.61370427741</v>
      </c>
      <c r="BF61" s="349">
        <f t="shared" si="71"/>
        <v>271079.34513834171</v>
      </c>
      <c r="BG61" s="349">
        <f t="shared" si="71"/>
        <v>281083.159994883</v>
      </c>
      <c r="BH61" s="349">
        <f t="shared" si="71"/>
        <v>292101.2019746977</v>
      </c>
      <c r="BI61" s="349">
        <f t="shared" si="71"/>
        <v>303011.01839242288</v>
      </c>
      <c r="BJ61" s="349">
        <f t="shared" si="71"/>
        <v>314238.25866876246</v>
      </c>
      <c r="BK61" s="349">
        <f t="shared" si="71"/>
        <v>325349.5469484257</v>
      </c>
      <c r="BL61" s="349">
        <f t="shared" si="71"/>
        <v>336886.85034410341</v>
      </c>
      <c r="BM61" s="349">
        <f t="shared" si="71"/>
        <v>348308.95922853472</v>
      </c>
      <c r="BN61" s="349">
        <f t="shared" si="71"/>
        <v>360207.60874222388</v>
      </c>
      <c r="BO61" s="349">
        <f t="shared" si="71"/>
        <v>371948.97658021678</v>
      </c>
      <c r="BP61" s="349">
        <f t="shared" si="71"/>
        <v>383376.70512783225</v>
      </c>
      <c r="BQ61" s="349">
        <f t="shared" ref="BQ61:CV61" si="72" xml:space="preserve"> BQ$59</f>
        <v>394486.97136251675</v>
      </c>
      <c r="BR61" s="349">
        <f t="shared" si="72"/>
        <v>406671.32934509969</v>
      </c>
      <c r="BS61" s="349">
        <f t="shared" si="72"/>
        <v>418201.81016097101</v>
      </c>
      <c r="BT61" s="349">
        <f t="shared" si="72"/>
        <v>432535.72787855618</v>
      </c>
      <c r="BU61" s="349">
        <f t="shared" si="72"/>
        <v>446151.20262221724</v>
      </c>
      <c r="BV61" s="349">
        <f t="shared" si="72"/>
        <v>460229.33748753951</v>
      </c>
      <c r="BW61" s="349">
        <f t="shared" si="72"/>
        <v>470141.89926255139</v>
      </c>
      <c r="BX61" s="349">
        <f t="shared" si="72"/>
        <v>479045.26754782215</v>
      </c>
      <c r="BY61" s="349">
        <f t="shared" si="72"/>
        <v>489391.31603256095</v>
      </c>
      <c r="BZ61" s="349">
        <f t="shared" si="72"/>
        <v>498657.67004467727</v>
      </c>
      <c r="CA61" s="349">
        <f t="shared" si="72"/>
        <v>509978.96684256219</v>
      </c>
      <c r="CB61" s="349">
        <f t="shared" si="72"/>
        <v>520448.57069127628</v>
      </c>
      <c r="CC61" s="349">
        <f t="shared" si="72"/>
        <v>532525.3702878661</v>
      </c>
      <c r="CD61" s="349">
        <f t="shared" si="72"/>
        <v>542511.00042705226</v>
      </c>
      <c r="CE61" s="349">
        <f t="shared" si="72"/>
        <v>554042.04936930444</v>
      </c>
      <c r="CF61" s="349">
        <f t="shared" si="72"/>
        <v>565480.43525456078</v>
      </c>
      <c r="CG61" s="349">
        <f t="shared" si="72"/>
        <v>577364.4489720054</v>
      </c>
      <c r="CH61" s="349">
        <f t="shared" si="72"/>
        <v>588472.34119788464</v>
      </c>
      <c r="CI61" s="349">
        <f t="shared" si="72"/>
        <v>601374.97374761535</v>
      </c>
      <c r="CJ61" s="349">
        <f t="shared" si="72"/>
        <v>613795.13580460811</v>
      </c>
      <c r="CK61" s="349">
        <f t="shared" si="72"/>
        <v>628193.64143767813</v>
      </c>
      <c r="CL61" s="349">
        <f t="shared" si="72"/>
        <v>640787.43203272542</v>
      </c>
      <c r="CM61" s="349">
        <f t="shared" si="72"/>
        <v>655398.32488779933</v>
      </c>
      <c r="CN61" s="349">
        <f t="shared" si="72"/>
        <v>668269.83614749135</v>
      </c>
      <c r="CO61" s="349">
        <f t="shared" si="72"/>
        <v>683198.99342263641</v>
      </c>
      <c r="CP61" s="349">
        <f t="shared" si="72"/>
        <v>696353.80753233237</v>
      </c>
      <c r="CQ61" s="349">
        <f t="shared" si="72"/>
        <v>712667.62554743513</v>
      </c>
      <c r="CR61" s="349">
        <f t="shared" si="72"/>
        <v>727133.65398752363</v>
      </c>
      <c r="CS61" s="349">
        <f t="shared" si="72"/>
        <v>743799.9652184142</v>
      </c>
      <c r="CT61" s="349">
        <f t="shared" si="72"/>
        <v>758581.3463038326</v>
      </c>
      <c r="CU61" s="349">
        <f t="shared" si="72"/>
        <v>775607.23586414824</v>
      </c>
      <c r="CV61" s="349">
        <f t="shared" si="72"/>
        <v>790710.30818306783</v>
      </c>
      <c r="CW61" s="349">
        <f t="shared" ref="CW61:DJ61" si="73" xml:space="preserve"> CW$59</f>
        <v>808103.00359723007</v>
      </c>
      <c r="CX61" s="349">
        <f t="shared" si="73"/>
        <v>823534.23314344417</v>
      </c>
      <c r="CY61" s="349">
        <f t="shared" si="73"/>
        <v>841301.10720911529</v>
      </c>
      <c r="CZ61" s="349">
        <f t="shared" si="73"/>
        <v>857067.08994289243</v>
      </c>
      <c r="DA61" s="349">
        <f t="shared" si="73"/>
        <v>876009.38556989993</v>
      </c>
      <c r="DB61" s="349">
        <f t="shared" si="73"/>
        <v>892865.06522589037</v>
      </c>
      <c r="DC61" s="349">
        <f t="shared" si="73"/>
        <v>912212.68646868493</v>
      </c>
      <c r="DD61" s="349">
        <f t="shared" si="73"/>
        <v>929431.75075944501</v>
      </c>
      <c r="DE61" s="349">
        <f t="shared" si="73"/>
        <v>949192.84466290404</v>
      </c>
      <c r="DF61" s="349">
        <f t="shared" si="73"/>
        <v>966920.75551432942</v>
      </c>
      <c r="DG61" s="349">
        <f t="shared" si="73"/>
        <v>1035492.5037649192</v>
      </c>
      <c r="DH61" s="349">
        <f t="shared" si="73"/>
        <v>1036314.5044316426</v>
      </c>
      <c r="DI61" s="349">
        <f t="shared" si="73"/>
        <v>1036314.5044316426</v>
      </c>
      <c r="DJ61" s="349">
        <f t="shared" si="73"/>
        <v>1036314.5044316426</v>
      </c>
    </row>
    <row r="62" spans="1:114" x14ac:dyDescent="0.25">
      <c r="E62" s="303" t="s">
        <v>369</v>
      </c>
      <c r="F62" s="473" cm="1">
        <f t="array" ref="F62">INDEX(J2:DJ2,MATCH(TRUE,INDEX((J61:DJ61&gt;0),),0))</f>
        <v>45838</v>
      </c>
      <c r="G62" s="303" t="s">
        <v>4</v>
      </c>
    </row>
    <row r="65" spans="5:7" x14ac:dyDescent="0.25">
      <c r="E65" s="349" t="str">
        <f xml:space="preserve"> E$62</f>
        <v>Payback Date</v>
      </c>
      <c r="F65" s="472">
        <f xml:space="preserve"> F$62</f>
        <v>45838</v>
      </c>
      <c r="G65" s="349" t="str">
        <f xml:space="preserve"> G$62</f>
        <v>date</v>
      </c>
    </row>
    <row r="66" spans="5:7" x14ac:dyDescent="0.25">
      <c r="E66" s="369" t="str">
        <f xml:space="preserve"> E$8</f>
        <v>Shareholders valuation date</v>
      </c>
      <c r="F66" s="472">
        <f xml:space="preserve"> F$8</f>
        <v>44742</v>
      </c>
      <c r="G66" s="369" t="str">
        <f xml:space="preserve"> G$8</f>
        <v>date</v>
      </c>
    </row>
    <row r="67" spans="5:7" x14ac:dyDescent="0.25">
      <c r="E67" s="369" t="str">
        <f xml:space="preserve"> E$9</f>
        <v>Daya in shareholder discount year</v>
      </c>
      <c r="F67" s="349">
        <f xml:space="preserve"> F$9</f>
        <v>365</v>
      </c>
      <c r="G67" s="369" t="str">
        <f xml:space="preserve"> G$9</f>
        <v>days</v>
      </c>
    </row>
    <row r="68" spans="5:7" x14ac:dyDescent="0.25">
      <c r="E68" s="303" t="s">
        <v>370</v>
      </c>
      <c r="F68" s="312">
        <f>($F65-$F66)/$F67</f>
        <v>3.0027397260273974</v>
      </c>
      <c r="G68" s="303" t="s">
        <v>7</v>
      </c>
    </row>
    <row r="69" spans="5:7" x14ac:dyDescent="0.25">
      <c r="E69" s="296"/>
      <c r="F69" s="467"/>
      <c r="G69" s="296"/>
    </row>
    <row r="70" spans="5:7" x14ac:dyDescent="0.25">
      <c r="E70" s="296"/>
      <c r="F70" s="467"/>
      <c r="G70" s="296"/>
    </row>
    <row r="71" spans="5:7" x14ac:dyDescent="0.25">
      <c r="E71" s="296"/>
      <c r="F71" s="467"/>
      <c r="G71" s="296"/>
    </row>
    <row r="72" spans="5:7" x14ac:dyDescent="0.25">
      <c r="E72" s="296"/>
      <c r="F72" s="467"/>
      <c r="G72" s="296"/>
    </row>
    <row r="74" spans="5:7" x14ac:dyDescent="0.25">
      <c r="E74" s="64" t="s">
        <v>371</v>
      </c>
    </row>
    <row r="75" spans="5:7" x14ac:dyDescent="0.25">
      <c r="E75" s="64" t="s">
        <v>372</v>
      </c>
    </row>
  </sheetData>
  <conditionalFormatting sqref="J3:DJ3">
    <cfRule type="cellIs" dxfId="59" priority="7" stopIfTrue="1" operator="equal">
      <formula>"Pre-fcst"</formula>
    </cfRule>
    <cfRule type="cellIs" dxfId="58" priority="8" stopIfTrue="1" operator="equal">
      <formula>"Forecast"</formula>
    </cfRule>
  </conditionalFormatting>
  <conditionalFormatting sqref="F2">
    <cfRule type="cellIs" dxfId="55" priority="1" stopIfTrue="1" operator="notEqual">
      <formula>0</formula>
    </cfRule>
    <cfRule type="cellIs" dxfId="54" priority="2" stopIfTrue="1" operator="equal">
      <formula>""</formula>
    </cfRule>
  </conditionalFormatting>
  <printOptions verticalCentered="1" heading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&amp;L&amp;"Arial,Bold"&amp;14F1F9 Training Model&amp;C&amp;"Arial,Bold"&amp;14Sheet: &amp;A&amp;R&amp;"Arial,Bold"&amp;14CONFIDENTIAL</oddHeader>
    <oddFooter>&amp;L&amp;F ( Printed on &amp;D at &amp;T )&amp;RPage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AB1A8-80D4-4397-BBB6-7EF70D4147C5}">
  <sheetPr>
    <tabColor rgb="FF00B0F0"/>
    <outlinePr summaryBelow="0" summaryRight="0"/>
  </sheetPr>
  <dimension ref="A1:DJ55"/>
  <sheetViews>
    <sheetView defaultGridColor="0" colorId="22" zoomScale="80" workbookViewId="0">
      <pane xSplit="9" ySplit="5" topLeftCell="J6" activePane="bottomRight" state="frozen"/>
      <selection activeCell="G5" sqref="G5"/>
      <selection pane="topRight" activeCell="G5" sqref="G5"/>
      <selection pane="bottomLeft" activeCell="G5" sqref="G5"/>
      <selection pane="bottomRight" activeCell="E50" sqref="E50:H50"/>
    </sheetView>
  </sheetViews>
  <sheetFormatPr defaultColWidth="0" defaultRowHeight="13.2" x14ac:dyDescent="0.25"/>
  <cols>
    <col min="1" max="2" width="1.21875" style="2" customWidth="1"/>
    <col min="3" max="3" width="1.21875" style="3" customWidth="1"/>
    <col min="4" max="4" width="1.21875" style="5" customWidth="1"/>
    <col min="5" max="5" width="40.77734375" style="64" customWidth="1"/>
    <col min="6" max="6" width="12.77734375" style="64" customWidth="1"/>
    <col min="7" max="8" width="11.77734375" style="64" customWidth="1"/>
    <col min="9" max="9" width="2.77734375" style="64" customWidth="1"/>
    <col min="10" max="114" width="11.77734375" style="64" customWidth="1"/>
    <col min="115" max="16384" width="11.77734375" style="12" hidden="1"/>
  </cols>
  <sheetData>
    <row r="1" spans="1:114" s="127" customFormat="1" ht="25.8" x14ac:dyDescent="0.25">
      <c r="A1" s="1" t="str">
        <f ca="1" xml:space="preserve"> RIGHT(CELL("filename", A1), LEN(CELL("filename", A1)) - SEARCH("]", CELL("filename", A1)))</f>
        <v>Ratio</v>
      </c>
      <c r="B1" s="2"/>
      <c r="C1" s="3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</row>
    <row r="2" spans="1:114" s="427" customFormat="1" ht="14.4" x14ac:dyDescent="0.25">
      <c r="A2" s="7"/>
      <c r="B2" s="7"/>
      <c r="C2" s="99"/>
      <c r="D2" s="7"/>
      <c r="E2" s="426" t="str">
        <f xml:space="preserve"> Time!E$18</f>
        <v xml:space="preserve">Model period ending </v>
      </c>
      <c r="F2" s="501">
        <f xml:space="preserve"> check!F$15</f>
        <v>0</v>
      </c>
      <c r="G2" s="502" t="s">
        <v>406</v>
      </c>
      <c r="H2" s="430"/>
      <c r="I2" s="425"/>
      <c r="J2" s="425">
        <f xml:space="preserve"> Time!J$18</f>
        <v>44651</v>
      </c>
      <c r="K2" s="425">
        <f xml:space="preserve"> Time!K$18</f>
        <v>44742</v>
      </c>
      <c r="L2" s="425">
        <f xml:space="preserve"> Time!L$18</f>
        <v>44834</v>
      </c>
      <c r="M2" s="425">
        <f xml:space="preserve"> Time!M$18</f>
        <v>44926</v>
      </c>
      <c r="N2" s="425">
        <f xml:space="preserve"> Time!N$18</f>
        <v>45016</v>
      </c>
      <c r="O2" s="425">
        <f xml:space="preserve"> Time!O$18</f>
        <v>45107</v>
      </c>
      <c r="P2" s="425">
        <f xml:space="preserve"> Time!P$18</f>
        <v>45199</v>
      </c>
      <c r="Q2" s="425">
        <f xml:space="preserve"> Time!Q$18</f>
        <v>45291</v>
      </c>
      <c r="R2" s="425">
        <f xml:space="preserve"> Time!R$18</f>
        <v>45382</v>
      </c>
      <c r="S2" s="425">
        <f xml:space="preserve"> Time!S$18</f>
        <v>45473</v>
      </c>
      <c r="T2" s="425">
        <f xml:space="preserve"> Time!T$18</f>
        <v>45565</v>
      </c>
      <c r="U2" s="425">
        <f xml:space="preserve"> Time!U$18</f>
        <v>45657</v>
      </c>
      <c r="V2" s="425">
        <f xml:space="preserve"> Time!V$18</f>
        <v>45747</v>
      </c>
      <c r="W2" s="425">
        <f xml:space="preserve"> Time!W$18</f>
        <v>45838</v>
      </c>
      <c r="X2" s="425">
        <f xml:space="preserve"> Time!X$18</f>
        <v>45930</v>
      </c>
      <c r="Y2" s="425">
        <f xml:space="preserve"> Time!Y$18</f>
        <v>46022</v>
      </c>
      <c r="Z2" s="425">
        <f xml:space="preserve"> Time!Z$18</f>
        <v>46112</v>
      </c>
      <c r="AA2" s="425">
        <f xml:space="preserve"> Time!AA$18</f>
        <v>46203</v>
      </c>
      <c r="AB2" s="425">
        <f xml:space="preserve"> Time!AB$18</f>
        <v>46295</v>
      </c>
      <c r="AC2" s="425">
        <f xml:space="preserve"> Time!AC$18</f>
        <v>46387</v>
      </c>
      <c r="AD2" s="425">
        <f xml:space="preserve"> Time!AD$18</f>
        <v>46477</v>
      </c>
      <c r="AE2" s="425">
        <f xml:space="preserve"> Time!AE$18</f>
        <v>46568</v>
      </c>
      <c r="AF2" s="425">
        <f xml:space="preserve"> Time!AF$18</f>
        <v>46660</v>
      </c>
      <c r="AG2" s="425">
        <f xml:space="preserve"> Time!AG$18</f>
        <v>46752</v>
      </c>
      <c r="AH2" s="425">
        <f xml:space="preserve"> Time!AH$18</f>
        <v>46843</v>
      </c>
      <c r="AI2" s="425">
        <f xml:space="preserve"> Time!AI$18</f>
        <v>46934</v>
      </c>
      <c r="AJ2" s="425">
        <f xml:space="preserve"> Time!AJ$18</f>
        <v>47026</v>
      </c>
      <c r="AK2" s="425">
        <f xml:space="preserve"> Time!AK$18</f>
        <v>47118</v>
      </c>
      <c r="AL2" s="425">
        <f xml:space="preserve"> Time!AL$18</f>
        <v>47208</v>
      </c>
      <c r="AM2" s="425">
        <f xml:space="preserve"> Time!AM$18</f>
        <v>47299</v>
      </c>
      <c r="AN2" s="425">
        <f xml:space="preserve"> Time!AN$18</f>
        <v>47391</v>
      </c>
      <c r="AO2" s="425">
        <f xml:space="preserve"> Time!AO$18</f>
        <v>47483</v>
      </c>
      <c r="AP2" s="425">
        <f xml:space="preserve"> Time!AP$18</f>
        <v>47573</v>
      </c>
      <c r="AQ2" s="425">
        <f xml:space="preserve"> Time!AQ$18</f>
        <v>47664</v>
      </c>
      <c r="AR2" s="425">
        <f xml:space="preserve"> Time!AR$18</f>
        <v>47756</v>
      </c>
      <c r="AS2" s="425">
        <f xml:space="preserve"> Time!AS$18</f>
        <v>47848</v>
      </c>
      <c r="AT2" s="425">
        <f xml:space="preserve"> Time!AT$18</f>
        <v>47938</v>
      </c>
      <c r="AU2" s="425">
        <f xml:space="preserve"> Time!AU$18</f>
        <v>48029</v>
      </c>
      <c r="AV2" s="425">
        <f xml:space="preserve"> Time!AV$18</f>
        <v>48121</v>
      </c>
      <c r="AW2" s="425">
        <f xml:space="preserve"> Time!AW$18</f>
        <v>48213</v>
      </c>
      <c r="AX2" s="425">
        <f xml:space="preserve"> Time!AX$18</f>
        <v>48304</v>
      </c>
      <c r="AY2" s="425">
        <f xml:space="preserve"> Time!AY$18</f>
        <v>48395</v>
      </c>
      <c r="AZ2" s="425">
        <f xml:space="preserve"> Time!AZ$18</f>
        <v>48487</v>
      </c>
      <c r="BA2" s="425">
        <f xml:space="preserve"> Time!BA$18</f>
        <v>48579</v>
      </c>
      <c r="BB2" s="425">
        <f xml:space="preserve"> Time!BB$18</f>
        <v>48669</v>
      </c>
      <c r="BC2" s="425">
        <f xml:space="preserve"> Time!BC$18</f>
        <v>48760</v>
      </c>
      <c r="BD2" s="425">
        <f xml:space="preserve"> Time!BD$18</f>
        <v>48852</v>
      </c>
      <c r="BE2" s="425">
        <f xml:space="preserve"> Time!BE$18</f>
        <v>48944</v>
      </c>
      <c r="BF2" s="425">
        <f xml:space="preserve"> Time!BF$18</f>
        <v>49034</v>
      </c>
      <c r="BG2" s="425">
        <f xml:space="preserve"> Time!BG$18</f>
        <v>49125</v>
      </c>
      <c r="BH2" s="425">
        <f xml:space="preserve"> Time!BH$18</f>
        <v>49217</v>
      </c>
      <c r="BI2" s="425">
        <f xml:space="preserve"> Time!BI$18</f>
        <v>49309</v>
      </c>
      <c r="BJ2" s="425">
        <f xml:space="preserve"> Time!BJ$18</f>
        <v>49399</v>
      </c>
      <c r="BK2" s="425">
        <f xml:space="preserve"> Time!BK$18</f>
        <v>49490</v>
      </c>
      <c r="BL2" s="425">
        <f xml:space="preserve"> Time!BL$18</f>
        <v>49582</v>
      </c>
      <c r="BM2" s="425">
        <f xml:space="preserve"> Time!BM$18</f>
        <v>49674</v>
      </c>
      <c r="BN2" s="425">
        <f xml:space="preserve"> Time!BN$18</f>
        <v>49765</v>
      </c>
      <c r="BO2" s="425">
        <f xml:space="preserve"> Time!BO$18</f>
        <v>49856</v>
      </c>
      <c r="BP2" s="425">
        <f xml:space="preserve"> Time!BP$18</f>
        <v>49948</v>
      </c>
      <c r="BQ2" s="425">
        <f xml:space="preserve"> Time!BQ$18</f>
        <v>50040</v>
      </c>
      <c r="BR2" s="425">
        <f xml:space="preserve"> Time!BR$18</f>
        <v>50130</v>
      </c>
      <c r="BS2" s="425">
        <f xml:space="preserve"> Time!BS$18</f>
        <v>50221</v>
      </c>
      <c r="BT2" s="425">
        <f xml:space="preserve"> Time!BT$18</f>
        <v>50313</v>
      </c>
      <c r="BU2" s="425">
        <f xml:space="preserve"> Time!BU$18</f>
        <v>50405</v>
      </c>
      <c r="BV2" s="425">
        <f xml:space="preserve"> Time!BV$18</f>
        <v>50495</v>
      </c>
      <c r="BW2" s="425">
        <f xml:space="preserve"> Time!BW$18</f>
        <v>50586</v>
      </c>
      <c r="BX2" s="425">
        <f xml:space="preserve"> Time!BX$18</f>
        <v>50678</v>
      </c>
      <c r="BY2" s="425">
        <f xml:space="preserve"> Time!BY$18</f>
        <v>50770</v>
      </c>
      <c r="BZ2" s="425">
        <f xml:space="preserve"> Time!BZ$18</f>
        <v>50860</v>
      </c>
      <c r="CA2" s="425">
        <f xml:space="preserve"> Time!CA$18</f>
        <v>50951</v>
      </c>
      <c r="CB2" s="425">
        <f xml:space="preserve"> Time!CB$18</f>
        <v>51043</v>
      </c>
      <c r="CC2" s="425">
        <f xml:space="preserve"> Time!CC$18</f>
        <v>51135</v>
      </c>
      <c r="CD2" s="425">
        <f xml:space="preserve"> Time!CD$18</f>
        <v>51226</v>
      </c>
      <c r="CE2" s="425">
        <f xml:space="preserve"> Time!CE$18</f>
        <v>51317</v>
      </c>
      <c r="CF2" s="425">
        <f xml:space="preserve"> Time!CF$18</f>
        <v>51409</v>
      </c>
      <c r="CG2" s="425">
        <f xml:space="preserve"> Time!CG$18</f>
        <v>51501</v>
      </c>
      <c r="CH2" s="425">
        <f xml:space="preserve"> Time!CH$18</f>
        <v>51591</v>
      </c>
      <c r="CI2" s="425">
        <f xml:space="preserve"> Time!CI$18</f>
        <v>51682</v>
      </c>
      <c r="CJ2" s="425">
        <f xml:space="preserve"> Time!CJ$18</f>
        <v>51774</v>
      </c>
      <c r="CK2" s="425">
        <f xml:space="preserve"> Time!CK$18</f>
        <v>51866</v>
      </c>
      <c r="CL2" s="425">
        <f xml:space="preserve"> Time!CL$18</f>
        <v>51956</v>
      </c>
      <c r="CM2" s="425">
        <f xml:space="preserve"> Time!CM$18</f>
        <v>52047</v>
      </c>
      <c r="CN2" s="425">
        <f xml:space="preserve"> Time!CN$18</f>
        <v>52139</v>
      </c>
      <c r="CO2" s="425">
        <f xml:space="preserve"> Time!CO$18</f>
        <v>52231</v>
      </c>
      <c r="CP2" s="425">
        <f xml:space="preserve"> Time!CP$18</f>
        <v>52321</v>
      </c>
      <c r="CQ2" s="425">
        <f xml:space="preserve"> Time!CQ$18</f>
        <v>52412</v>
      </c>
      <c r="CR2" s="425">
        <f xml:space="preserve"> Time!CR$18</f>
        <v>52504</v>
      </c>
      <c r="CS2" s="425">
        <f xml:space="preserve"> Time!CS$18</f>
        <v>52596</v>
      </c>
      <c r="CT2" s="425">
        <f xml:space="preserve"> Time!CT$18</f>
        <v>52687</v>
      </c>
      <c r="CU2" s="425">
        <f xml:space="preserve"> Time!CU$18</f>
        <v>52778</v>
      </c>
      <c r="CV2" s="425">
        <f xml:space="preserve"> Time!CV$18</f>
        <v>52870</v>
      </c>
      <c r="CW2" s="425">
        <f xml:space="preserve"> Time!CW$18</f>
        <v>52962</v>
      </c>
      <c r="CX2" s="425">
        <f xml:space="preserve"> Time!CX$18</f>
        <v>53052</v>
      </c>
      <c r="CY2" s="425">
        <f xml:space="preserve"> Time!CY$18</f>
        <v>53143</v>
      </c>
      <c r="CZ2" s="425">
        <f xml:space="preserve"> Time!CZ$18</f>
        <v>53235</v>
      </c>
      <c r="DA2" s="425">
        <f xml:space="preserve"> Time!DA$18</f>
        <v>53327</v>
      </c>
      <c r="DB2" s="425">
        <f xml:space="preserve"> Time!DB$18</f>
        <v>53417</v>
      </c>
      <c r="DC2" s="425">
        <f xml:space="preserve"> Time!DC$18</f>
        <v>53508</v>
      </c>
      <c r="DD2" s="425">
        <f xml:space="preserve"> Time!DD$18</f>
        <v>53600</v>
      </c>
      <c r="DE2" s="425">
        <f xml:space="preserve"> Time!DE$18</f>
        <v>53692</v>
      </c>
      <c r="DF2" s="425">
        <f xml:space="preserve"> Time!DF$18</f>
        <v>53782</v>
      </c>
      <c r="DG2" s="425">
        <f xml:space="preserve"> Time!DG$18</f>
        <v>53873</v>
      </c>
      <c r="DH2" s="425">
        <f xml:space="preserve"> Time!DH$18</f>
        <v>53965</v>
      </c>
      <c r="DI2" s="425">
        <f xml:space="preserve"> Time!DI$18</f>
        <v>54057</v>
      </c>
      <c r="DJ2" s="425">
        <f xml:space="preserve"> Time!DJ$18</f>
        <v>54148</v>
      </c>
    </row>
    <row r="3" spans="1:114" s="427" customFormat="1" ht="14.4" x14ac:dyDescent="0.25">
      <c r="A3" s="7"/>
      <c r="B3" s="7"/>
      <c r="C3" s="8"/>
      <c r="D3" s="7"/>
      <c r="E3" s="426" t="str">
        <f xml:space="preserve"> Time!E$141</f>
        <v>Timeline label</v>
      </c>
      <c r="F3"/>
      <c r="G3"/>
      <c r="H3" s="430"/>
      <c r="I3" s="425"/>
      <c r="J3" s="56" t="str">
        <f xml:space="preserve"> Time!J$141</f>
        <v>Pre-fcst</v>
      </c>
      <c r="K3" s="56" t="str">
        <f xml:space="preserve"> Time!K$141</f>
        <v>Fin close</v>
      </c>
      <c r="L3" s="56" t="str">
        <f xml:space="preserve"> Time!L$141</f>
        <v>Forecast</v>
      </c>
      <c r="M3" s="56" t="str">
        <f xml:space="preserve"> Time!M$141</f>
        <v>Forecast</v>
      </c>
      <c r="N3" s="56" t="str">
        <f xml:space="preserve"> Time!N$141</f>
        <v>Forecast</v>
      </c>
      <c r="O3" s="56" t="str">
        <f xml:space="preserve"> Time!O$141</f>
        <v>Forecast</v>
      </c>
      <c r="P3" s="56" t="str">
        <f xml:space="preserve"> Time!P$141</f>
        <v>Forecast</v>
      </c>
      <c r="Q3" s="56" t="str">
        <f xml:space="preserve"> Time!Q$141</f>
        <v>Forecast</v>
      </c>
      <c r="R3" s="56" t="str">
        <f xml:space="preserve"> Time!R$141</f>
        <v>Forecast</v>
      </c>
      <c r="S3" s="56" t="str">
        <f xml:space="preserve"> Time!S$141</f>
        <v>Forecast</v>
      </c>
      <c r="T3" s="56" t="str">
        <f xml:space="preserve"> Time!T$141</f>
        <v>Forecast</v>
      </c>
      <c r="U3" s="56" t="str">
        <f xml:space="preserve"> Time!U$141</f>
        <v>Forecast</v>
      </c>
      <c r="V3" s="56" t="str">
        <f xml:space="preserve"> Time!V$141</f>
        <v>Forecast</v>
      </c>
      <c r="W3" s="56" t="str">
        <f xml:space="preserve"> Time!W$141</f>
        <v>Forecast</v>
      </c>
      <c r="X3" s="56" t="str">
        <f xml:space="preserve"> Time!X$141</f>
        <v>Forecast</v>
      </c>
      <c r="Y3" s="56" t="str">
        <f xml:space="preserve"> Time!Y$141</f>
        <v>Forecast</v>
      </c>
      <c r="Z3" s="56" t="str">
        <f xml:space="preserve"> Time!Z$141</f>
        <v>Forecast</v>
      </c>
      <c r="AA3" s="56" t="str">
        <f xml:space="preserve"> Time!AA$141</f>
        <v>Forecast</v>
      </c>
      <c r="AB3" s="56" t="str">
        <f xml:space="preserve"> Time!AB$141</f>
        <v>Forecast</v>
      </c>
      <c r="AC3" s="56" t="str">
        <f xml:space="preserve"> Time!AC$141</f>
        <v>Forecast</v>
      </c>
      <c r="AD3" s="56" t="str">
        <f xml:space="preserve"> Time!AD$141</f>
        <v>Forecast</v>
      </c>
      <c r="AE3" s="56" t="str">
        <f xml:space="preserve"> Time!AE$141</f>
        <v>Forecast</v>
      </c>
      <c r="AF3" s="56" t="str">
        <f xml:space="preserve"> Time!AF$141</f>
        <v>Forecast</v>
      </c>
      <c r="AG3" s="56" t="str">
        <f xml:space="preserve"> Time!AG$141</f>
        <v>Forecast</v>
      </c>
      <c r="AH3" s="56" t="str">
        <f xml:space="preserve"> Time!AH$141</f>
        <v>Forecast</v>
      </c>
      <c r="AI3" s="56" t="str">
        <f xml:space="preserve"> Time!AI$141</f>
        <v>Forecast</v>
      </c>
      <c r="AJ3" s="56" t="str">
        <f xml:space="preserve"> Time!AJ$141</f>
        <v>Forecast</v>
      </c>
      <c r="AK3" s="56" t="str">
        <f xml:space="preserve"> Time!AK$141</f>
        <v>Forecast</v>
      </c>
      <c r="AL3" s="56" t="str">
        <f xml:space="preserve"> Time!AL$141</f>
        <v>Forecast</v>
      </c>
      <c r="AM3" s="56" t="str">
        <f xml:space="preserve"> Time!AM$141</f>
        <v>Forecast</v>
      </c>
      <c r="AN3" s="56" t="str">
        <f xml:space="preserve"> Time!AN$141</f>
        <v>Forecast</v>
      </c>
      <c r="AO3" s="56" t="str">
        <f xml:space="preserve"> Time!AO$141</f>
        <v>Forecast</v>
      </c>
      <c r="AP3" s="56" t="str">
        <f xml:space="preserve"> Time!AP$141</f>
        <v>Forecast</v>
      </c>
      <c r="AQ3" s="56" t="str">
        <f xml:space="preserve"> Time!AQ$141</f>
        <v>Forecast</v>
      </c>
      <c r="AR3" s="56" t="str">
        <f xml:space="preserve"> Time!AR$141</f>
        <v>Forecast</v>
      </c>
      <c r="AS3" s="56" t="str">
        <f xml:space="preserve"> Time!AS$141</f>
        <v>Forecast</v>
      </c>
      <c r="AT3" s="56" t="str">
        <f xml:space="preserve"> Time!AT$141</f>
        <v>Forecast</v>
      </c>
      <c r="AU3" s="56" t="str">
        <f xml:space="preserve"> Time!AU$141</f>
        <v>Forecast</v>
      </c>
      <c r="AV3" s="56" t="str">
        <f xml:space="preserve"> Time!AV$141</f>
        <v>Forecast</v>
      </c>
      <c r="AW3" s="56" t="str">
        <f xml:space="preserve"> Time!AW$141</f>
        <v>Forecast</v>
      </c>
      <c r="AX3" s="56" t="str">
        <f xml:space="preserve"> Time!AX$141</f>
        <v>Forecast</v>
      </c>
      <c r="AY3" s="56" t="str">
        <f xml:space="preserve"> Time!AY$141</f>
        <v>Forecast</v>
      </c>
      <c r="AZ3" s="56" t="str">
        <f xml:space="preserve"> Time!AZ$141</f>
        <v>Forecast</v>
      </c>
      <c r="BA3" s="56" t="str">
        <f xml:space="preserve"> Time!BA$141</f>
        <v>Forecast</v>
      </c>
      <c r="BB3" s="56" t="str">
        <f xml:space="preserve"> Time!BB$141</f>
        <v>Forecast</v>
      </c>
      <c r="BC3" s="56" t="str">
        <f xml:space="preserve"> Time!BC$141</f>
        <v>Forecast</v>
      </c>
      <c r="BD3" s="56" t="str">
        <f xml:space="preserve"> Time!BD$141</f>
        <v>Forecast</v>
      </c>
      <c r="BE3" s="56" t="str">
        <f xml:space="preserve"> Time!BE$141</f>
        <v>Forecast</v>
      </c>
      <c r="BF3" s="56" t="str">
        <f xml:space="preserve"> Time!BF$141</f>
        <v>Forecast</v>
      </c>
      <c r="BG3" s="56" t="str">
        <f xml:space="preserve"> Time!BG$141</f>
        <v>Forecast</v>
      </c>
      <c r="BH3" s="56" t="str">
        <f xml:space="preserve"> Time!BH$141</f>
        <v>Forecast</v>
      </c>
      <c r="BI3" s="56" t="str">
        <f xml:space="preserve"> Time!BI$141</f>
        <v>Forecast</v>
      </c>
      <c r="BJ3" s="56" t="str">
        <f xml:space="preserve"> Time!BJ$141</f>
        <v>Forecast</v>
      </c>
      <c r="BK3" s="56" t="str">
        <f xml:space="preserve"> Time!BK$141</f>
        <v>Forecast</v>
      </c>
      <c r="BL3" s="56" t="str">
        <f xml:space="preserve"> Time!BL$141</f>
        <v>Forecast</v>
      </c>
      <c r="BM3" s="56" t="str">
        <f xml:space="preserve"> Time!BM$141</f>
        <v>Forecast</v>
      </c>
      <c r="BN3" s="56" t="str">
        <f xml:space="preserve"> Time!BN$141</f>
        <v>Forecast</v>
      </c>
      <c r="BO3" s="56" t="str">
        <f xml:space="preserve"> Time!BO$141</f>
        <v>Forecast</v>
      </c>
      <c r="BP3" s="56" t="str">
        <f xml:space="preserve"> Time!BP$141</f>
        <v>Forecast</v>
      </c>
      <c r="BQ3" s="56" t="str">
        <f xml:space="preserve"> Time!BQ$141</f>
        <v>Forecast</v>
      </c>
      <c r="BR3" s="56" t="str">
        <f xml:space="preserve"> Time!BR$141</f>
        <v>Forecast</v>
      </c>
      <c r="BS3" s="56" t="str">
        <f xml:space="preserve"> Time!BS$141</f>
        <v>Forecast</v>
      </c>
      <c r="BT3" s="56" t="str">
        <f xml:space="preserve"> Time!BT$141</f>
        <v>Forecast</v>
      </c>
      <c r="BU3" s="56" t="str">
        <f xml:space="preserve"> Time!BU$141</f>
        <v>Forecast</v>
      </c>
      <c r="BV3" s="56" t="str">
        <f xml:space="preserve"> Time!BV$141</f>
        <v>Forecast</v>
      </c>
      <c r="BW3" s="56" t="str">
        <f xml:space="preserve"> Time!BW$141</f>
        <v>Forecast</v>
      </c>
      <c r="BX3" s="56" t="str">
        <f xml:space="preserve"> Time!BX$141</f>
        <v>Forecast</v>
      </c>
      <c r="BY3" s="56" t="str">
        <f xml:space="preserve"> Time!BY$141</f>
        <v>Forecast</v>
      </c>
      <c r="BZ3" s="56" t="str">
        <f xml:space="preserve"> Time!BZ$141</f>
        <v>Forecast</v>
      </c>
      <c r="CA3" s="56" t="str">
        <f xml:space="preserve"> Time!CA$141</f>
        <v>Forecast</v>
      </c>
      <c r="CB3" s="56" t="str">
        <f xml:space="preserve"> Time!CB$141</f>
        <v>Forecast</v>
      </c>
      <c r="CC3" s="56" t="str">
        <f xml:space="preserve"> Time!CC$141</f>
        <v>Forecast</v>
      </c>
      <c r="CD3" s="56" t="str">
        <f xml:space="preserve"> Time!CD$141</f>
        <v>Forecast</v>
      </c>
      <c r="CE3" s="56" t="str">
        <f xml:space="preserve"> Time!CE$141</f>
        <v>Forecast</v>
      </c>
      <c r="CF3" s="56" t="str">
        <f xml:space="preserve"> Time!CF$141</f>
        <v>Forecast</v>
      </c>
      <c r="CG3" s="56" t="str">
        <f xml:space="preserve"> Time!CG$141</f>
        <v>Forecast</v>
      </c>
      <c r="CH3" s="56" t="str">
        <f xml:space="preserve"> Time!CH$141</f>
        <v>Forecast</v>
      </c>
      <c r="CI3" s="56" t="str">
        <f xml:space="preserve"> Time!CI$141</f>
        <v>Forecast</v>
      </c>
      <c r="CJ3" s="56" t="str">
        <f xml:space="preserve"> Time!CJ$141</f>
        <v>Forecast</v>
      </c>
      <c r="CK3" s="56" t="str">
        <f xml:space="preserve"> Time!CK$141</f>
        <v>Forecast</v>
      </c>
      <c r="CL3" s="56" t="str">
        <f xml:space="preserve"> Time!CL$141</f>
        <v>Forecast</v>
      </c>
      <c r="CM3" s="56" t="str">
        <f xml:space="preserve"> Time!CM$141</f>
        <v>Forecast</v>
      </c>
      <c r="CN3" s="56" t="str">
        <f xml:space="preserve"> Time!CN$141</f>
        <v>Forecast</v>
      </c>
      <c r="CO3" s="56" t="str">
        <f xml:space="preserve"> Time!CO$141</f>
        <v>Forecast</v>
      </c>
      <c r="CP3" s="56" t="str">
        <f xml:space="preserve"> Time!CP$141</f>
        <v>Forecast</v>
      </c>
      <c r="CQ3" s="56" t="str">
        <f xml:space="preserve"> Time!CQ$141</f>
        <v>Forecast</v>
      </c>
      <c r="CR3" s="56" t="str">
        <f xml:space="preserve"> Time!CR$141</f>
        <v>Forecast</v>
      </c>
      <c r="CS3" s="56" t="str">
        <f xml:space="preserve"> Time!CS$141</f>
        <v>Forecast</v>
      </c>
      <c r="CT3" s="56" t="str">
        <f xml:space="preserve"> Time!CT$141</f>
        <v>Forecast</v>
      </c>
      <c r="CU3" s="56" t="str">
        <f xml:space="preserve"> Time!CU$141</f>
        <v>Forecast</v>
      </c>
      <c r="CV3" s="56" t="str">
        <f xml:space="preserve"> Time!CV$141</f>
        <v>Forecast</v>
      </c>
      <c r="CW3" s="56" t="str">
        <f xml:space="preserve"> Time!CW$141</f>
        <v>Forecast</v>
      </c>
      <c r="CX3" s="56" t="str">
        <f xml:space="preserve"> Time!CX$141</f>
        <v>Forecast</v>
      </c>
      <c r="CY3" s="56" t="str">
        <f xml:space="preserve"> Time!CY$141</f>
        <v>Forecast</v>
      </c>
      <c r="CZ3" s="56" t="str">
        <f xml:space="preserve"> Time!CZ$141</f>
        <v>Forecast</v>
      </c>
      <c r="DA3" s="56" t="str">
        <f xml:space="preserve"> Time!DA$141</f>
        <v>Forecast</v>
      </c>
      <c r="DB3" s="56" t="str">
        <f xml:space="preserve"> Time!DB$141</f>
        <v>Forecast</v>
      </c>
      <c r="DC3" s="56" t="str">
        <f xml:space="preserve"> Time!DC$141</f>
        <v>Forecast</v>
      </c>
      <c r="DD3" s="56" t="str">
        <f xml:space="preserve"> Time!DD$141</f>
        <v>Forecast</v>
      </c>
      <c r="DE3" s="56" t="str">
        <f xml:space="preserve"> Time!DE$141</f>
        <v>Forecast</v>
      </c>
      <c r="DF3" s="56" t="str">
        <f xml:space="preserve"> Time!DF$141</f>
        <v>Forecast</v>
      </c>
      <c r="DG3" s="56" t="str">
        <f xml:space="preserve"> Time!DG$141</f>
        <v>Forecast</v>
      </c>
      <c r="DH3" s="56" t="str">
        <f xml:space="preserve"> Time!DH$141</f>
        <v>Post-fcst</v>
      </c>
      <c r="DI3" s="56" t="str">
        <f xml:space="preserve"> Time!DI$141</f>
        <v>Post-fcst</v>
      </c>
      <c r="DJ3" s="56" t="str">
        <f xml:space="preserve"> Time!DJ$141</f>
        <v>Post-fcst</v>
      </c>
    </row>
    <row r="4" spans="1:114" s="128" customFormat="1" ht="14.4" x14ac:dyDescent="0.25">
      <c r="A4" s="19"/>
      <c r="B4" s="19"/>
      <c r="C4" s="20"/>
      <c r="D4" s="22"/>
      <c r="E4" s="426" t="str">
        <f xml:space="preserve"> Time!E$22</f>
        <v>Financial year ending</v>
      </c>
      <c r="F4"/>
      <c r="G4"/>
      <c r="H4" s="60"/>
      <c r="I4" s="60"/>
      <c r="J4" s="61">
        <f xml:space="preserve"> Time!J$22</f>
        <v>2022</v>
      </c>
      <c r="K4" s="61">
        <f xml:space="preserve"> Time!K$22</f>
        <v>2022</v>
      </c>
      <c r="L4" s="61">
        <f xml:space="preserve"> Time!L$22</f>
        <v>2022</v>
      </c>
      <c r="M4" s="61">
        <f xml:space="preserve"> Time!M$22</f>
        <v>2022</v>
      </c>
      <c r="N4" s="61">
        <f xml:space="preserve"> Time!N$22</f>
        <v>2023</v>
      </c>
      <c r="O4" s="61">
        <f xml:space="preserve"> Time!O$22</f>
        <v>2023</v>
      </c>
      <c r="P4" s="61">
        <f xml:space="preserve"> Time!P$22</f>
        <v>2023</v>
      </c>
      <c r="Q4" s="61">
        <f xml:space="preserve"> Time!Q$22</f>
        <v>2023</v>
      </c>
      <c r="R4" s="61">
        <f xml:space="preserve"> Time!R$22</f>
        <v>2024</v>
      </c>
      <c r="S4" s="61">
        <f xml:space="preserve"> Time!S$22</f>
        <v>2024</v>
      </c>
      <c r="T4" s="61">
        <f xml:space="preserve"> Time!T$22</f>
        <v>2024</v>
      </c>
      <c r="U4" s="61">
        <f xml:space="preserve"> Time!U$22</f>
        <v>2024</v>
      </c>
      <c r="V4" s="61">
        <f xml:space="preserve"> Time!V$22</f>
        <v>2025</v>
      </c>
      <c r="W4" s="61">
        <f xml:space="preserve"> Time!W$22</f>
        <v>2025</v>
      </c>
      <c r="X4" s="61">
        <f xml:space="preserve"> Time!X$22</f>
        <v>2025</v>
      </c>
      <c r="Y4" s="61">
        <f xml:space="preserve"> Time!Y$22</f>
        <v>2025</v>
      </c>
      <c r="Z4" s="61">
        <f xml:space="preserve"> Time!Z$22</f>
        <v>2026</v>
      </c>
      <c r="AA4" s="61">
        <f xml:space="preserve"> Time!AA$22</f>
        <v>2026</v>
      </c>
      <c r="AB4" s="61">
        <f xml:space="preserve"> Time!AB$22</f>
        <v>2026</v>
      </c>
      <c r="AC4" s="61">
        <f xml:space="preserve"> Time!AC$22</f>
        <v>2026</v>
      </c>
      <c r="AD4" s="61">
        <f xml:space="preserve"> Time!AD$22</f>
        <v>2027</v>
      </c>
      <c r="AE4" s="61">
        <f xml:space="preserve"> Time!AE$22</f>
        <v>2027</v>
      </c>
      <c r="AF4" s="61">
        <f xml:space="preserve"> Time!AF$22</f>
        <v>2027</v>
      </c>
      <c r="AG4" s="61">
        <f xml:space="preserve"> Time!AG$22</f>
        <v>2027</v>
      </c>
      <c r="AH4" s="61">
        <f xml:space="preserve"> Time!AH$22</f>
        <v>2028</v>
      </c>
      <c r="AI4" s="61">
        <f xml:space="preserve"> Time!AI$22</f>
        <v>2028</v>
      </c>
      <c r="AJ4" s="61">
        <f xml:space="preserve"> Time!AJ$22</f>
        <v>2028</v>
      </c>
      <c r="AK4" s="61">
        <f xml:space="preserve"> Time!AK$22</f>
        <v>2028</v>
      </c>
      <c r="AL4" s="61">
        <f xml:space="preserve"> Time!AL$22</f>
        <v>2029</v>
      </c>
      <c r="AM4" s="61">
        <f xml:space="preserve"> Time!AM$22</f>
        <v>2029</v>
      </c>
      <c r="AN4" s="61">
        <f xml:space="preserve"> Time!AN$22</f>
        <v>2029</v>
      </c>
      <c r="AO4" s="61">
        <f xml:space="preserve"> Time!AO$22</f>
        <v>2029</v>
      </c>
      <c r="AP4" s="61">
        <f xml:space="preserve"> Time!AP$22</f>
        <v>2030</v>
      </c>
      <c r="AQ4" s="61">
        <f xml:space="preserve"> Time!AQ$22</f>
        <v>2030</v>
      </c>
      <c r="AR4" s="61">
        <f xml:space="preserve"> Time!AR$22</f>
        <v>2030</v>
      </c>
      <c r="AS4" s="61">
        <f xml:space="preserve"> Time!AS$22</f>
        <v>2030</v>
      </c>
      <c r="AT4" s="61">
        <f xml:space="preserve"> Time!AT$22</f>
        <v>2031</v>
      </c>
      <c r="AU4" s="61">
        <f xml:space="preserve"> Time!AU$22</f>
        <v>2031</v>
      </c>
      <c r="AV4" s="61">
        <f xml:space="preserve"> Time!AV$22</f>
        <v>2031</v>
      </c>
      <c r="AW4" s="61">
        <f xml:space="preserve"> Time!AW$22</f>
        <v>2031</v>
      </c>
      <c r="AX4" s="61">
        <f xml:space="preserve"> Time!AX$22</f>
        <v>2032</v>
      </c>
      <c r="AY4" s="61">
        <f xml:space="preserve"> Time!AY$22</f>
        <v>2032</v>
      </c>
      <c r="AZ4" s="61">
        <f xml:space="preserve"> Time!AZ$22</f>
        <v>2032</v>
      </c>
      <c r="BA4" s="61">
        <f xml:space="preserve"> Time!BA$22</f>
        <v>2032</v>
      </c>
      <c r="BB4" s="61">
        <f xml:space="preserve"> Time!BB$22</f>
        <v>2033</v>
      </c>
      <c r="BC4" s="61">
        <f xml:space="preserve"> Time!BC$22</f>
        <v>2033</v>
      </c>
      <c r="BD4" s="61">
        <f xml:space="preserve"> Time!BD$22</f>
        <v>2033</v>
      </c>
      <c r="BE4" s="61">
        <f xml:space="preserve"> Time!BE$22</f>
        <v>2033</v>
      </c>
      <c r="BF4" s="61">
        <f xml:space="preserve"> Time!BF$22</f>
        <v>2034</v>
      </c>
      <c r="BG4" s="61">
        <f xml:space="preserve"> Time!BG$22</f>
        <v>2034</v>
      </c>
      <c r="BH4" s="61">
        <f xml:space="preserve"> Time!BH$22</f>
        <v>2034</v>
      </c>
      <c r="BI4" s="61">
        <f xml:space="preserve"> Time!BI$22</f>
        <v>2034</v>
      </c>
      <c r="BJ4" s="61">
        <f xml:space="preserve"> Time!BJ$22</f>
        <v>2035</v>
      </c>
      <c r="BK4" s="61">
        <f xml:space="preserve"> Time!BK$22</f>
        <v>2035</v>
      </c>
      <c r="BL4" s="61">
        <f xml:space="preserve"> Time!BL$22</f>
        <v>2035</v>
      </c>
      <c r="BM4" s="61">
        <f xml:space="preserve"> Time!BM$22</f>
        <v>2035</v>
      </c>
      <c r="BN4" s="61">
        <f xml:space="preserve"> Time!BN$22</f>
        <v>2036</v>
      </c>
      <c r="BO4" s="61">
        <f xml:space="preserve"> Time!BO$22</f>
        <v>2036</v>
      </c>
      <c r="BP4" s="61">
        <f xml:space="preserve"> Time!BP$22</f>
        <v>2036</v>
      </c>
      <c r="BQ4" s="61">
        <f xml:space="preserve"> Time!BQ$22</f>
        <v>2036</v>
      </c>
      <c r="BR4" s="61">
        <f xml:space="preserve"> Time!BR$22</f>
        <v>2037</v>
      </c>
      <c r="BS4" s="61">
        <f xml:space="preserve"> Time!BS$22</f>
        <v>2037</v>
      </c>
      <c r="BT4" s="61">
        <f xml:space="preserve"> Time!BT$22</f>
        <v>2037</v>
      </c>
      <c r="BU4" s="61">
        <f xml:space="preserve"> Time!BU$22</f>
        <v>2037</v>
      </c>
      <c r="BV4" s="61">
        <f xml:space="preserve"> Time!BV$22</f>
        <v>2038</v>
      </c>
      <c r="BW4" s="61">
        <f xml:space="preserve"> Time!BW$22</f>
        <v>2038</v>
      </c>
      <c r="BX4" s="61">
        <f xml:space="preserve"> Time!BX$22</f>
        <v>2038</v>
      </c>
      <c r="BY4" s="61">
        <f xml:space="preserve"> Time!BY$22</f>
        <v>2038</v>
      </c>
      <c r="BZ4" s="61">
        <f xml:space="preserve"> Time!BZ$22</f>
        <v>2039</v>
      </c>
      <c r="CA4" s="61">
        <f xml:space="preserve"> Time!CA$22</f>
        <v>2039</v>
      </c>
      <c r="CB4" s="61">
        <f xml:space="preserve"> Time!CB$22</f>
        <v>2039</v>
      </c>
      <c r="CC4" s="61">
        <f xml:space="preserve"> Time!CC$22</f>
        <v>2039</v>
      </c>
      <c r="CD4" s="61">
        <f xml:space="preserve"> Time!CD$22</f>
        <v>2040</v>
      </c>
      <c r="CE4" s="61">
        <f xml:space="preserve"> Time!CE$22</f>
        <v>2040</v>
      </c>
      <c r="CF4" s="61">
        <f xml:space="preserve"> Time!CF$22</f>
        <v>2040</v>
      </c>
      <c r="CG4" s="61">
        <f xml:space="preserve"> Time!CG$22</f>
        <v>2040</v>
      </c>
      <c r="CH4" s="61">
        <f xml:space="preserve"> Time!CH$22</f>
        <v>2041</v>
      </c>
      <c r="CI4" s="61">
        <f xml:space="preserve"> Time!CI$22</f>
        <v>2041</v>
      </c>
      <c r="CJ4" s="61">
        <f xml:space="preserve"> Time!CJ$22</f>
        <v>2041</v>
      </c>
      <c r="CK4" s="61">
        <f xml:space="preserve"> Time!CK$22</f>
        <v>2041</v>
      </c>
      <c r="CL4" s="61">
        <f xml:space="preserve"> Time!CL$22</f>
        <v>2042</v>
      </c>
      <c r="CM4" s="61">
        <f xml:space="preserve"> Time!CM$22</f>
        <v>2042</v>
      </c>
      <c r="CN4" s="61">
        <f xml:space="preserve"> Time!CN$22</f>
        <v>2042</v>
      </c>
      <c r="CO4" s="61">
        <f xml:space="preserve"> Time!CO$22</f>
        <v>2042</v>
      </c>
      <c r="CP4" s="61">
        <f xml:space="preserve"> Time!CP$22</f>
        <v>2043</v>
      </c>
      <c r="CQ4" s="61">
        <f xml:space="preserve"> Time!CQ$22</f>
        <v>2043</v>
      </c>
      <c r="CR4" s="61">
        <f xml:space="preserve"> Time!CR$22</f>
        <v>2043</v>
      </c>
      <c r="CS4" s="61">
        <f xml:space="preserve"> Time!CS$22</f>
        <v>2043</v>
      </c>
      <c r="CT4" s="61">
        <f xml:space="preserve"> Time!CT$22</f>
        <v>2044</v>
      </c>
      <c r="CU4" s="61">
        <f xml:space="preserve"> Time!CU$22</f>
        <v>2044</v>
      </c>
      <c r="CV4" s="61">
        <f xml:space="preserve"> Time!CV$22</f>
        <v>2044</v>
      </c>
      <c r="CW4" s="61">
        <f xml:space="preserve"> Time!CW$22</f>
        <v>2044</v>
      </c>
      <c r="CX4" s="61">
        <f xml:space="preserve"> Time!CX$22</f>
        <v>2045</v>
      </c>
      <c r="CY4" s="61">
        <f xml:space="preserve"> Time!CY$22</f>
        <v>2045</v>
      </c>
      <c r="CZ4" s="61">
        <f xml:space="preserve"> Time!CZ$22</f>
        <v>2045</v>
      </c>
      <c r="DA4" s="61">
        <f xml:space="preserve"> Time!DA$22</f>
        <v>2045</v>
      </c>
      <c r="DB4" s="61">
        <f xml:space="preserve"> Time!DB$22</f>
        <v>2046</v>
      </c>
      <c r="DC4" s="61">
        <f xml:space="preserve"> Time!DC$22</f>
        <v>2046</v>
      </c>
      <c r="DD4" s="61">
        <f xml:space="preserve"> Time!DD$22</f>
        <v>2046</v>
      </c>
      <c r="DE4" s="61">
        <f xml:space="preserve"> Time!DE$22</f>
        <v>2046</v>
      </c>
      <c r="DF4" s="61">
        <f xml:space="preserve"> Time!DF$22</f>
        <v>2047</v>
      </c>
      <c r="DG4" s="61">
        <f xml:space="preserve"> Time!DG$22</f>
        <v>2047</v>
      </c>
      <c r="DH4" s="61">
        <f xml:space="preserve"> Time!DH$22</f>
        <v>2047</v>
      </c>
      <c r="DI4" s="61">
        <f xml:space="preserve"> Time!DI$22</f>
        <v>2047</v>
      </c>
      <c r="DJ4" s="61">
        <f xml:space="preserve"> Time!DJ$22</f>
        <v>2048</v>
      </c>
    </row>
    <row r="5" spans="1:114" ht="14.4" x14ac:dyDescent="0.25">
      <c r="A5" s="7"/>
      <c r="B5" s="7"/>
      <c r="C5" s="8"/>
      <c r="D5" s="10"/>
      <c r="E5" s="426" t="str">
        <f xml:space="preserve"> Time!E$9</f>
        <v>Model column counter</v>
      </c>
      <c r="F5" s="17" t="s">
        <v>24</v>
      </c>
      <c r="G5" s="7" t="s">
        <v>1</v>
      </c>
      <c r="H5" s="17" t="s">
        <v>25</v>
      </c>
      <c r="I5" s="10"/>
      <c r="J5" s="10">
        <f xml:space="preserve"> Time!J$9</f>
        <v>1</v>
      </c>
      <c r="K5" s="10">
        <f xml:space="preserve"> Time!K$9</f>
        <v>2</v>
      </c>
      <c r="L5" s="10">
        <f xml:space="preserve"> Time!L$9</f>
        <v>3</v>
      </c>
      <c r="M5" s="10">
        <f xml:space="preserve"> Time!M$9</f>
        <v>4</v>
      </c>
      <c r="N5" s="10">
        <f xml:space="preserve"> Time!N$9</f>
        <v>5</v>
      </c>
      <c r="O5" s="10">
        <f xml:space="preserve"> Time!O$9</f>
        <v>6</v>
      </c>
      <c r="P5" s="10">
        <f xml:space="preserve"> Time!P$9</f>
        <v>7</v>
      </c>
      <c r="Q5" s="10">
        <f xml:space="preserve"> Time!Q$9</f>
        <v>8</v>
      </c>
      <c r="R5" s="10">
        <f xml:space="preserve"> Time!R$9</f>
        <v>9</v>
      </c>
      <c r="S5" s="10">
        <f xml:space="preserve"> Time!S$9</f>
        <v>10</v>
      </c>
      <c r="T5" s="10">
        <f xml:space="preserve"> Time!T$9</f>
        <v>11</v>
      </c>
      <c r="U5" s="10">
        <f xml:space="preserve"> Time!U$9</f>
        <v>12</v>
      </c>
      <c r="V5" s="10">
        <f xml:space="preserve"> Time!V$9</f>
        <v>13</v>
      </c>
      <c r="W5" s="10">
        <f xml:space="preserve"> Time!W$9</f>
        <v>14</v>
      </c>
      <c r="X5" s="10">
        <f xml:space="preserve"> Time!X$9</f>
        <v>15</v>
      </c>
      <c r="Y5" s="10">
        <f xml:space="preserve"> Time!Y$9</f>
        <v>16</v>
      </c>
      <c r="Z5" s="10">
        <f xml:space="preserve"> Time!Z$9</f>
        <v>17</v>
      </c>
      <c r="AA5" s="10">
        <f xml:space="preserve"> Time!AA$9</f>
        <v>18</v>
      </c>
      <c r="AB5" s="10">
        <f xml:space="preserve"> Time!AB$9</f>
        <v>19</v>
      </c>
      <c r="AC5" s="10">
        <f xml:space="preserve"> Time!AC$9</f>
        <v>20</v>
      </c>
      <c r="AD5" s="10">
        <f xml:space="preserve"> Time!AD$9</f>
        <v>21</v>
      </c>
      <c r="AE5" s="10">
        <f xml:space="preserve"> Time!AE$9</f>
        <v>22</v>
      </c>
      <c r="AF5" s="10">
        <f xml:space="preserve"> Time!AF$9</f>
        <v>23</v>
      </c>
      <c r="AG5" s="10">
        <f xml:space="preserve"> Time!AG$9</f>
        <v>24</v>
      </c>
      <c r="AH5" s="10">
        <f xml:space="preserve"> Time!AH$9</f>
        <v>25</v>
      </c>
      <c r="AI5" s="10">
        <f xml:space="preserve"> Time!AI$9</f>
        <v>26</v>
      </c>
      <c r="AJ5" s="10">
        <f xml:space="preserve"> Time!AJ$9</f>
        <v>27</v>
      </c>
      <c r="AK5" s="10">
        <f xml:space="preserve"> Time!AK$9</f>
        <v>28</v>
      </c>
      <c r="AL5" s="10">
        <f xml:space="preserve"> Time!AL$9</f>
        <v>29</v>
      </c>
      <c r="AM5" s="10">
        <f xml:space="preserve"> Time!AM$9</f>
        <v>30</v>
      </c>
      <c r="AN5" s="10">
        <f xml:space="preserve"> Time!AN$9</f>
        <v>31</v>
      </c>
      <c r="AO5" s="10">
        <f xml:space="preserve"> Time!AO$9</f>
        <v>32</v>
      </c>
      <c r="AP5" s="10">
        <f xml:space="preserve"> Time!AP$9</f>
        <v>33</v>
      </c>
      <c r="AQ5" s="10">
        <f xml:space="preserve"> Time!AQ$9</f>
        <v>34</v>
      </c>
      <c r="AR5" s="10">
        <f xml:space="preserve"> Time!AR$9</f>
        <v>35</v>
      </c>
      <c r="AS5" s="10">
        <f xml:space="preserve"> Time!AS$9</f>
        <v>36</v>
      </c>
      <c r="AT5" s="10">
        <f xml:space="preserve"> Time!AT$9</f>
        <v>37</v>
      </c>
      <c r="AU5" s="10">
        <f xml:space="preserve"> Time!AU$9</f>
        <v>38</v>
      </c>
      <c r="AV5" s="10">
        <f xml:space="preserve"> Time!AV$9</f>
        <v>39</v>
      </c>
      <c r="AW5" s="10">
        <f xml:space="preserve"> Time!AW$9</f>
        <v>40</v>
      </c>
      <c r="AX5" s="10">
        <f xml:space="preserve"> Time!AX$9</f>
        <v>41</v>
      </c>
      <c r="AY5" s="10">
        <f xml:space="preserve"> Time!AY$9</f>
        <v>42</v>
      </c>
      <c r="AZ5" s="10">
        <f xml:space="preserve"> Time!AZ$9</f>
        <v>43</v>
      </c>
      <c r="BA5" s="10">
        <f xml:space="preserve"> Time!BA$9</f>
        <v>44</v>
      </c>
      <c r="BB5" s="10">
        <f xml:space="preserve"> Time!BB$9</f>
        <v>45</v>
      </c>
      <c r="BC5" s="10">
        <f xml:space="preserve"> Time!BC$9</f>
        <v>46</v>
      </c>
      <c r="BD5" s="10">
        <f xml:space="preserve"> Time!BD$9</f>
        <v>47</v>
      </c>
      <c r="BE5" s="10">
        <f xml:space="preserve"> Time!BE$9</f>
        <v>48</v>
      </c>
      <c r="BF5" s="10">
        <f xml:space="preserve"> Time!BF$9</f>
        <v>49</v>
      </c>
      <c r="BG5" s="10">
        <f xml:space="preserve"> Time!BG$9</f>
        <v>50</v>
      </c>
      <c r="BH5" s="10">
        <f xml:space="preserve"> Time!BH$9</f>
        <v>51</v>
      </c>
      <c r="BI5" s="10">
        <f xml:space="preserve"> Time!BI$9</f>
        <v>52</v>
      </c>
      <c r="BJ5" s="10">
        <f xml:space="preserve"> Time!BJ$9</f>
        <v>53</v>
      </c>
      <c r="BK5" s="10">
        <f xml:space="preserve"> Time!BK$9</f>
        <v>54</v>
      </c>
      <c r="BL5" s="10">
        <f xml:space="preserve"> Time!BL$9</f>
        <v>55</v>
      </c>
      <c r="BM5" s="10">
        <f xml:space="preserve"> Time!BM$9</f>
        <v>56</v>
      </c>
      <c r="BN5" s="10">
        <f xml:space="preserve"> Time!BN$9</f>
        <v>57</v>
      </c>
      <c r="BO5" s="10">
        <f xml:space="preserve"> Time!BO$9</f>
        <v>58</v>
      </c>
      <c r="BP5" s="10">
        <f xml:space="preserve"> Time!BP$9</f>
        <v>59</v>
      </c>
      <c r="BQ5" s="10">
        <f xml:space="preserve"> Time!BQ$9</f>
        <v>60</v>
      </c>
      <c r="BR5" s="10">
        <f xml:space="preserve"> Time!BR$9</f>
        <v>61</v>
      </c>
      <c r="BS5" s="10">
        <f xml:space="preserve"> Time!BS$9</f>
        <v>62</v>
      </c>
      <c r="BT5" s="10">
        <f xml:space="preserve"> Time!BT$9</f>
        <v>63</v>
      </c>
      <c r="BU5" s="10">
        <f xml:space="preserve"> Time!BU$9</f>
        <v>64</v>
      </c>
      <c r="BV5" s="10">
        <f xml:space="preserve"> Time!BV$9</f>
        <v>65</v>
      </c>
      <c r="BW5" s="10">
        <f xml:space="preserve"> Time!BW$9</f>
        <v>66</v>
      </c>
      <c r="BX5" s="10">
        <f xml:space="preserve"> Time!BX$9</f>
        <v>67</v>
      </c>
      <c r="BY5" s="10">
        <f xml:space="preserve"> Time!BY$9</f>
        <v>68</v>
      </c>
      <c r="BZ5" s="10">
        <f xml:space="preserve"> Time!BZ$9</f>
        <v>69</v>
      </c>
      <c r="CA5" s="10">
        <f xml:space="preserve"> Time!CA$9</f>
        <v>70</v>
      </c>
      <c r="CB5" s="10">
        <f xml:space="preserve"> Time!CB$9</f>
        <v>71</v>
      </c>
      <c r="CC5" s="10">
        <f xml:space="preserve"> Time!CC$9</f>
        <v>72</v>
      </c>
      <c r="CD5" s="10">
        <f xml:space="preserve"> Time!CD$9</f>
        <v>73</v>
      </c>
      <c r="CE5" s="10">
        <f xml:space="preserve"> Time!CE$9</f>
        <v>74</v>
      </c>
      <c r="CF5" s="10">
        <f xml:space="preserve"> Time!CF$9</f>
        <v>75</v>
      </c>
      <c r="CG5" s="10">
        <f xml:space="preserve"> Time!CG$9</f>
        <v>76</v>
      </c>
      <c r="CH5" s="10">
        <f xml:space="preserve"> Time!CH$9</f>
        <v>77</v>
      </c>
      <c r="CI5" s="10">
        <f xml:space="preserve"> Time!CI$9</f>
        <v>78</v>
      </c>
      <c r="CJ5" s="10">
        <f xml:space="preserve"> Time!CJ$9</f>
        <v>79</v>
      </c>
      <c r="CK5" s="10">
        <f xml:space="preserve"> Time!CK$9</f>
        <v>80</v>
      </c>
      <c r="CL5" s="10">
        <f xml:space="preserve"> Time!CL$9</f>
        <v>81</v>
      </c>
      <c r="CM5" s="10">
        <f xml:space="preserve"> Time!CM$9</f>
        <v>82</v>
      </c>
      <c r="CN5" s="10">
        <f xml:space="preserve"> Time!CN$9</f>
        <v>83</v>
      </c>
      <c r="CO5" s="10">
        <f xml:space="preserve"> Time!CO$9</f>
        <v>84</v>
      </c>
      <c r="CP5" s="10">
        <f xml:space="preserve"> Time!CP$9</f>
        <v>85</v>
      </c>
      <c r="CQ5" s="10">
        <f xml:space="preserve"> Time!CQ$9</f>
        <v>86</v>
      </c>
      <c r="CR5" s="10">
        <f xml:space="preserve"> Time!CR$9</f>
        <v>87</v>
      </c>
      <c r="CS5" s="10">
        <f xml:space="preserve"> Time!CS$9</f>
        <v>88</v>
      </c>
      <c r="CT5" s="10">
        <f xml:space="preserve"> Time!CT$9</f>
        <v>89</v>
      </c>
      <c r="CU5" s="10">
        <f xml:space="preserve"> Time!CU$9</f>
        <v>90</v>
      </c>
      <c r="CV5" s="10">
        <f xml:space="preserve"> Time!CV$9</f>
        <v>91</v>
      </c>
      <c r="CW5" s="10">
        <f xml:space="preserve"> Time!CW$9</f>
        <v>92</v>
      </c>
      <c r="CX5" s="10">
        <f xml:space="preserve"> Time!CX$9</f>
        <v>93</v>
      </c>
      <c r="CY5" s="10">
        <f xml:space="preserve"> Time!CY$9</f>
        <v>94</v>
      </c>
      <c r="CZ5" s="10">
        <f xml:space="preserve"> Time!CZ$9</f>
        <v>95</v>
      </c>
      <c r="DA5" s="10">
        <f xml:space="preserve"> Time!DA$9</f>
        <v>96</v>
      </c>
      <c r="DB5" s="10">
        <f xml:space="preserve"> Time!DB$9</f>
        <v>97</v>
      </c>
      <c r="DC5" s="10">
        <f xml:space="preserve"> Time!DC$9</f>
        <v>98</v>
      </c>
      <c r="DD5" s="10">
        <f xml:space="preserve"> Time!DD$9</f>
        <v>99</v>
      </c>
      <c r="DE5" s="10">
        <f xml:space="preserve"> Time!DE$9</f>
        <v>100</v>
      </c>
      <c r="DF5" s="10">
        <f xml:space="preserve"> Time!DF$9</f>
        <v>101</v>
      </c>
      <c r="DG5" s="10">
        <f xml:space="preserve"> Time!DG$9</f>
        <v>102</v>
      </c>
      <c r="DH5" s="10">
        <f xml:space="preserve"> Time!DH$9</f>
        <v>103</v>
      </c>
      <c r="DI5" s="10">
        <f xml:space="preserve"> Time!DI$9</f>
        <v>104</v>
      </c>
      <c r="DJ5" s="10">
        <f xml:space="preserve"> Time!DJ$9</f>
        <v>105</v>
      </c>
    </row>
    <row r="6" spans="1:114" ht="14.4" x14ac:dyDescent="0.25">
      <c r="A6" s="19"/>
      <c r="B6" s="19"/>
      <c r="C6" s="20"/>
      <c r="D6" s="22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  <c r="CJ6" s="38"/>
      <c r="CK6" s="38"/>
      <c r="CL6" s="38"/>
      <c r="CM6" s="38"/>
      <c r="CN6" s="38"/>
      <c r="CO6" s="38"/>
      <c r="CP6" s="38"/>
      <c r="CQ6" s="38"/>
      <c r="CR6" s="38"/>
      <c r="CS6" s="38"/>
      <c r="CT6" s="38"/>
      <c r="CU6" s="38"/>
      <c r="CV6" s="38"/>
      <c r="CW6" s="38"/>
      <c r="CX6" s="38"/>
      <c r="CY6" s="38"/>
      <c r="CZ6" s="38"/>
      <c r="DA6" s="38"/>
      <c r="DB6" s="38"/>
      <c r="DC6" s="38"/>
      <c r="DD6" s="38"/>
      <c r="DE6" s="38"/>
      <c r="DF6" s="38"/>
      <c r="DG6" s="38"/>
      <c r="DH6" s="38"/>
      <c r="DI6" s="38"/>
      <c r="DJ6" s="38"/>
    </row>
    <row r="7" spans="1:114" x14ac:dyDescent="0.25">
      <c r="A7" s="2" t="s">
        <v>373</v>
      </c>
    </row>
    <row r="8" spans="1:114" x14ac:dyDescent="0.25">
      <c r="E8" s="359" t="str">
        <f xml:space="preserve"> FinStat!E$53</f>
        <v>Cash flow avaliable for debt service (CFADS)</v>
      </c>
      <c r="F8" s="359">
        <f xml:space="preserve"> FinStat!F$53</f>
        <v>0</v>
      </c>
      <c r="G8" s="359" t="str">
        <f xml:space="preserve"> FinStat!G$53</f>
        <v>$000s</v>
      </c>
      <c r="H8" s="359">
        <f xml:space="preserve"> FinStat!H$53</f>
        <v>1273735.5014802541</v>
      </c>
      <c r="I8" s="359">
        <f xml:space="preserve"> FinStat!I$53</f>
        <v>0</v>
      </c>
      <c r="J8" s="359">
        <f xml:space="preserve"> FinStat!J$53</f>
        <v>0</v>
      </c>
      <c r="K8" s="359">
        <f xml:space="preserve"> FinStat!K$53</f>
        <v>0</v>
      </c>
      <c r="L8" s="359">
        <f xml:space="preserve"> FinStat!L$53</f>
        <v>8269.7768658260884</v>
      </c>
      <c r="M8" s="359">
        <f xml:space="preserve"> FinStat!M$53</f>
        <v>7333.4983408216576</v>
      </c>
      <c r="N8" s="359">
        <f xml:space="preserve"> FinStat!N$53</f>
        <v>8522.6119949964632</v>
      </c>
      <c r="O8" s="359">
        <f xml:space="preserve"> FinStat!O$53</f>
        <v>8338.6137537415161</v>
      </c>
      <c r="P8" s="359">
        <f xml:space="preserve"> FinStat!P$53</f>
        <v>9268.3517381935744</v>
      </c>
      <c r="Q8" s="359">
        <f xml:space="preserve"> FinStat!Q$53</f>
        <v>8158.9779543665718</v>
      </c>
      <c r="R8" s="359">
        <f xml:space="preserve"> FinStat!R$53</f>
        <v>9020.6761036848147</v>
      </c>
      <c r="S8" s="359">
        <f xml:space="preserve"> FinStat!S$53</f>
        <v>8987.7628161098655</v>
      </c>
      <c r="T8" s="359">
        <f xml:space="preserve"> FinStat!T$53</f>
        <v>8761.8207208211134</v>
      </c>
      <c r="U8" s="359">
        <f xml:space="preserve"> FinStat!U$53</f>
        <v>8389.4704292358747</v>
      </c>
      <c r="V8" s="359">
        <f xml:space="preserve"> FinStat!V$53</f>
        <v>8962.0787228381323</v>
      </c>
      <c r="W8" s="359">
        <f xml:space="preserve"> FinStat!W$53</f>
        <v>8954.1168655156325</v>
      </c>
      <c r="X8" s="359">
        <f xml:space="preserve"> FinStat!X$53</f>
        <v>9615.1733029213701</v>
      </c>
      <c r="Y8" s="359">
        <f xml:space="preserve"> FinStat!Y$53</f>
        <v>6089.0817027276626</v>
      </c>
      <c r="Z8" s="359">
        <f xml:space="preserve"> FinStat!Z$53</f>
        <v>9652.9607325222842</v>
      </c>
      <c r="AA8" s="359">
        <f xml:space="preserve"> FinStat!AA$53</f>
        <v>9178.8435798834053</v>
      </c>
      <c r="AB8" s="359">
        <f xml:space="preserve"> FinStat!AB$53</f>
        <v>9708.6485400723268</v>
      </c>
      <c r="AC8" s="359">
        <f xml:space="preserve"> FinStat!AC$53</f>
        <v>7204.1743579695994</v>
      </c>
      <c r="AD8" s="359">
        <f xml:space="preserve"> FinStat!AD$53</f>
        <v>10149.821637495104</v>
      </c>
      <c r="AE8" s="359">
        <f xml:space="preserve"> FinStat!AE$53</f>
        <v>9812.5946331127052</v>
      </c>
      <c r="AF8" s="359">
        <f xml:space="preserve"> FinStat!AF$53</f>
        <v>10389.756471618877</v>
      </c>
      <c r="AG8" s="359">
        <f xml:space="preserve"> FinStat!AG$53</f>
        <v>8869.7472414141666</v>
      </c>
      <c r="AH8" s="359">
        <f xml:space="preserve"> FinStat!AH$53</f>
        <v>10794.104211200887</v>
      </c>
      <c r="AI8" s="359">
        <f xml:space="preserve"> FinStat!AI$53</f>
        <v>10260.356265243139</v>
      </c>
      <c r="AJ8" s="359">
        <f xml:space="preserve"> FinStat!AJ$53</f>
        <v>10871.659557182353</v>
      </c>
      <c r="AK8" s="359">
        <f xml:space="preserve"> FinStat!AK$53</f>
        <v>8832.5192741875035</v>
      </c>
      <c r="AL8" s="359">
        <f xml:space="preserve"> FinStat!AL$53</f>
        <v>10957.139168376991</v>
      </c>
      <c r="AM8" s="359">
        <f xml:space="preserve"> FinStat!AM$53</f>
        <v>10423.778796856961</v>
      </c>
      <c r="AN8" s="359">
        <f xml:space="preserve"> FinStat!AN$53</f>
        <v>11342.979664480077</v>
      </c>
      <c r="AO8" s="359">
        <f xml:space="preserve"> FinStat!AO$53</f>
        <v>10399.975993748732</v>
      </c>
      <c r="AP8" s="359">
        <f xml:space="preserve"> FinStat!AP$53</f>
        <v>11557.055885822672</v>
      </c>
      <c r="AQ8" s="359">
        <f xml:space="preserve"> FinStat!AQ$53</f>
        <v>11009.047297669538</v>
      </c>
      <c r="AR8" s="359">
        <f xml:space="preserve"> FinStat!AR$53</f>
        <v>11691.044371600567</v>
      </c>
      <c r="AS8" s="359">
        <f xml:space="preserve"> FinStat!AS$53</f>
        <v>10613.639122565921</v>
      </c>
      <c r="AT8" s="359">
        <f xml:space="preserve"> FinStat!AT$53</f>
        <v>11807.177483439382</v>
      </c>
      <c r="AU8" s="359">
        <f xml:space="preserve"> FinStat!AU$53</f>
        <v>11244.474662211873</v>
      </c>
      <c r="AV8" s="359">
        <f xml:space="preserve"> FinStat!AV$53</f>
        <v>11961.343387356832</v>
      </c>
      <c r="AW8" s="359">
        <f xml:space="preserve"> FinStat!AW$53</f>
        <v>9368.0078403761981</v>
      </c>
      <c r="AX8" s="359">
        <f xml:space="preserve"> FinStat!AX$53</f>
        <v>12498.534671904905</v>
      </c>
      <c r="AY8" s="359">
        <f xml:space="preserve"> FinStat!AY$53</f>
        <v>12056.887684130998</v>
      </c>
      <c r="AZ8" s="359">
        <f xml:space="preserve"> FinStat!AZ$53</f>
        <v>12831.434081283664</v>
      </c>
      <c r="BA8" s="359">
        <f xml:space="preserve"> FinStat!BA$53</f>
        <v>12210.808913225073</v>
      </c>
      <c r="BB8" s="359">
        <f xml:space="preserve"> FinStat!BB$53</f>
        <v>12982.500459987561</v>
      </c>
      <c r="BC8" s="359">
        <f xml:space="preserve"> FinStat!BC$53</f>
        <v>12383.183707082924</v>
      </c>
      <c r="BD8" s="359">
        <f xml:space="preserve"> FinStat!BD$53</f>
        <v>13187.40658644102</v>
      </c>
      <c r="BE8" s="359">
        <f xml:space="preserve"> FinStat!BE$53</f>
        <v>12547.33023672468</v>
      </c>
      <c r="BF8" s="359">
        <f xml:space="preserve"> FinStat!BF$53</f>
        <v>13267.531033158426</v>
      </c>
      <c r="BG8" s="359">
        <f xml:space="preserve"> FinStat!BG$53</f>
        <v>12605.436744941388</v>
      </c>
      <c r="BH8" s="359">
        <f xml:space="preserve"> FinStat!BH$53</f>
        <v>12930.598809819136</v>
      </c>
      <c r="BI8" s="359">
        <f xml:space="preserve"> FinStat!BI$53</f>
        <v>13208.055991048866</v>
      </c>
      <c r="BJ8" s="359">
        <f xml:space="preserve"> FinStat!BJ$53</f>
        <v>13111.062034269042</v>
      </c>
      <c r="BK8" s="359">
        <f xml:space="preserve"> FinStat!BK$53</f>
        <v>13280.187777169944</v>
      </c>
      <c r="BL8" s="359">
        <f xml:space="preserve"> FinStat!BL$53</f>
        <v>13289.538594589554</v>
      </c>
      <c r="BM8" s="359">
        <f xml:space="preserve"> FinStat!BM$53</f>
        <v>13482.337712108882</v>
      </c>
      <c r="BN8" s="359">
        <f xml:space="preserve"> FinStat!BN$53</f>
        <v>13489.797087651998</v>
      </c>
      <c r="BO8" s="359">
        <f xml:space="preserve"> FinStat!BO$53</f>
        <v>13699.836091470414</v>
      </c>
      <c r="BP8" s="359">
        <f xml:space="preserve"> FinStat!BP$53</f>
        <v>13718.37947354139</v>
      </c>
      <c r="BQ8" s="359">
        <f xml:space="preserve"> FinStat!BQ$53</f>
        <v>13359.362762462277</v>
      </c>
      <c r="BR8" s="359">
        <f xml:space="preserve"> FinStat!BR$53</f>
        <v>14389.74339924959</v>
      </c>
      <c r="BS8" s="359">
        <f xml:space="preserve"> FinStat!BS$53</f>
        <v>13695.841869112059</v>
      </c>
      <c r="BT8" s="359">
        <f xml:space="preserve"> FinStat!BT$53</f>
        <v>14650.017717585142</v>
      </c>
      <c r="BU8" s="359">
        <f xml:space="preserve"> FinStat!BU$53</f>
        <v>13923.524743661055</v>
      </c>
      <c r="BV8" s="359">
        <f xml:space="preserve"> FinStat!BV$53</f>
        <v>14902.07887655901</v>
      </c>
      <c r="BW8" s="359">
        <f xml:space="preserve"> FinStat!BW$53</f>
        <v>12796.778462661954</v>
      </c>
      <c r="BX8" s="359">
        <f xml:space="preserve"> FinStat!BX$53</f>
        <v>10493.392504321702</v>
      </c>
      <c r="BY8" s="359">
        <f xml:space="preserve"> FinStat!BY$53</f>
        <v>11475.03642387601</v>
      </c>
      <c r="BZ8" s="359">
        <f xml:space="preserve"> FinStat!BZ$53</f>
        <v>10824.04101488531</v>
      </c>
      <c r="CA8" s="359">
        <f xml:space="preserve"> FinStat!CA$53</f>
        <v>12176.361420633577</v>
      </c>
      <c r="CB8" s="359">
        <f xml:space="preserve"> FinStat!CB$53</f>
        <v>12018.620636267395</v>
      </c>
      <c r="CC8" s="359">
        <f xml:space="preserve"> FinStat!CC$53</f>
        <v>13078.395064086882</v>
      </c>
      <c r="CD8" s="359">
        <f xml:space="preserve"> FinStat!CD$53</f>
        <v>11620.010884137944</v>
      </c>
      <c r="CE8" s="359">
        <f xml:space="preserve"> FinStat!CE$53</f>
        <v>12524.761428314399</v>
      </c>
      <c r="CF8" s="359">
        <f xml:space="preserve"> FinStat!CF$53</f>
        <v>12800.314380033997</v>
      </c>
      <c r="CG8" s="359">
        <f xml:space="preserve"> FinStat!CG$53</f>
        <v>13217.789843622206</v>
      </c>
      <c r="CH8" s="359">
        <f xml:space="preserve"> FinStat!CH$53</f>
        <v>12601.928667120243</v>
      </c>
      <c r="CI8" s="359">
        <f xml:space="preserve"> FinStat!CI$53</f>
        <v>13802.197651007267</v>
      </c>
      <c r="CJ8" s="359">
        <f xml:space="preserve"> FinStat!CJ$53</f>
        <v>13872.649060902375</v>
      </c>
      <c r="CK8" s="359">
        <f xml:space="preserve"> FinStat!CK$53</f>
        <v>15248.120985206175</v>
      </c>
      <c r="CL8" s="359">
        <f xml:space="preserve"> FinStat!CL$53</f>
        <v>14342.502955716442</v>
      </c>
      <c r="CM8" s="359">
        <f xml:space="preserve"> FinStat!CM$53</f>
        <v>15436.33824056784</v>
      </c>
      <c r="CN8" s="359">
        <f xml:space="preserve"> FinStat!CN$53</f>
        <v>14614.038825853379</v>
      </c>
      <c r="CO8" s="359">
        <f xml:space="preserve"> FinStat!CO$53</f>
        <v>15747.922625961746</v>
      </c>
      <c r="CP8" s="359">
        <f xml:space="preserve"> FinStat!CP$53</f>
        <v>14906.568954046414</v>
      </c>
      <c r="CQ8" s="359">
        <f xml:space="preserve"> FinStat!CQ$53</f>
        <v>16776.12117950651</v>
      </c>
      <c r="CR8" s="359">
        <f xml:space="preserve"> FinStat!CR$53</f>
        <v>16231.521054675797</v>
      </c>
      <c r="CS8" s="359">
        <f xml:space="preserve"> FinStat!CS$53</f>
        <v>17437.505492399712</v>
      </c>
      <c r="CT8" s="359">
        <f xml:space="preserve"> FinStat!CT$53</f>
        <v>16547.000737015522</v>
      </c>
      <c r="CU8" s="359">
        <f xml:space="preserve"> FinStat!CU$53</f>
        <v>17776.992921581659</v>
      </c>
      <c r="CV8" s="359">
        <f xml:space="preserve"> FinStat!CV$53</f>
        <v>16879.610820526214</v>
      </c>
      <c r="CW8" s="359">
        <f xml:space="preserve"> FinStat!CW$53</f>
        <v>18135.111816287783</v>
      </c>
      <c r="CX8" s="359">
        <f xml:space="preserve"> FinStat!CX$53</f>
        <v>17209.189445015381</v>
      </c>
      <c r="CY8" s="359">
        <f xml:space="preserve"> FinStat!CY$53</f>
        <v>18489.181231050945</v>
      </c>
      <c r="CZ8" s="359">
        <f xml:space="preserve"> FinStat!CZ$53</f>
        <v>17556.051437967839</v>
      </c>
      <c r="DA8" s="359">
        <f xml:space="preserve"> FinStat!DA$53</f>
        <v>19410.202200752472</v>
      </c>
      <c r="DB8" s="359">
        <f xml:space="preserve"> FinStat!DB$53</f>
        <v>18657.067907374141</v>
      </c>
      <c r="DC8" s="359">
        <f xml:space="preserve"> FinStat!DC$53</f>
        <v>20025.240888127566</v>
      </c>
      <c r="DD8" s="359">
        <f xml:space="preserve"> FinStat!DD$53</f>
        <v>19042.050552832676</v>
      </c>
      <c r="DE8" s="359">
        <f xml:space="preserve"> FinStat!DE$53</f>
        <v>20428.452712400132</v>
      </c>
      <c r="DF8" s="359">
        <f xml:space="preserve"> FinStat!DF$53</f>
        <v>19408.04849502413</v>
      </c>
      <c r="DG8" s="359">
        <f xml:space="preserve"> FinStat!DG$53</f>
        <v>20832.103344381372</v>
      </c>
      <c r="DH8" s="359">
        <f xml:space="preserve"> FinStat!DH$53</f>
        <v>822.00066672330286</v>
      </c>
      <c r="DI8" s="359">
        <f xml:space="preserve"> FinStat!DI$53</f>
        <v>0</v>
      </c>
      <c r="DJ8" s="359">
        <f xml:space="preserve"> FinStat!DJ$53</f>
        <v>0</v>
      </c>
    </row>
    <row r="9" spans="1:114" x14ac:dyDescent="0.25">
      <c r="E9" s="359" t="str">
        <f xml:space="preserve"> Debt!E$91</f>
        <v>Debt Service</v>
      </c>
      <c r="F9" s="359">
        <f xml:space="preserve"> Debt!F$91</f>
        <v>0</v>
      </c>
      <c r="G9" s="359" t="str">
        <f xml:space="preserve"> Debt!G$91</f>
        <v>$ 000s</v>
      </c>
      <c r="H9" s="359">
        <f xml:space="preserve"> Debt!H$91</f>
        <v>187920.99704861114</v>
      </c>
      <c r="I9" s="359">
        <f xml:space="preserve"> Debt!I$91</f>
        <v>0</v>
      </c>
      <c r="J9" s="359">
        <f xml:space="preserve"> Debt!J$91</f>
        <v>0</v>
      </c>
      <c r="K9" s="359">
        <f xml:space="preserve"> Debt!K$91</f>
        <v>0</v>
      </c>
      <c r="L9" s="359">
        <f xml:space="preserve"> Debt!L$91</f>
        <v>3818.5972222222217</v>
      </c>
      <c r="M9" s="359">
        <f xml:space="preserve"> Debt!M$91</f>
        <v>3785.0928240740741</v>
      </c>
      <c r="N9" s="359">
        <f xml:space="preserve"> Debt!N$91</f>
        <v>3709.34375</v>
      </c>
      <c r="O9" s="359">
        <f xml:space="preserve"> Debt!O$91</f>
        <v>3697.3258680555555</v>
      </c>
      <c r="P9" s="359">
        <f xml:space="preserve"> Debt!P$91</f>
        <v>3684.5796296296294</v>
      </c>
      <c r="Q9" s="359">
        <f xml:space="preserve"> Debt!Q$91</f>
        <v>3651.0752314814818</v>
      </c>
      <c r="R9" s="359">
        <f xml:space="preserve"> Debt!R$91</f>
        <v>3597.9052083333336</v>
      </c>
      <c r="S9" s="359">
        <f xml:space="preserve"> Debt!S$91</f>
        <v>3564.7649884259263</v>
      </c>
      <c r="T9" s="359">
        <f xml:space="preserve"> Debt!T$91</f>
        <v>3550.5620370370375</v>
      </c>
      <c r="U9" s="359">
        <f xml:space="preserve"> Debt!U$91</f>
        <v>3517.0576388888894</v>
      </c>
      <c r="V9" s="359">
        <f xml:space="preserve"> Debt!V$91</f>
        <v>3447.1354166666674</v>
      </c>
      <c r="W9" s="359">
        <f xml:space="preserve"> Debt!W$91</f>
        <v>3432.2041087962971</v>
      </c>
      <c r="X9" s="359">
        <f xml:space="preserve"> Debt!X$91</f>
        <v>3416.5444444444452</v>
      </c>
      <c r="Y9" s="359">
        <f xml:space="preserve"> Debt!Y$91</f>
        <v>3383.0400462962971</v>
      </c>
      <c r="Z9" s="359">
        <f xml:space="preserve"> Debt!Z$91</f>
        <v>3316.0312500000009</v>
      </c>
      <c r="AA9" s="359">
        <f xml:space="preserve"> Debt!AA$91</f>
        <v>3299.6432291666679</v>
      </c>
      <c r="AB9" s="359">
        <f xml:space="preserve"> Debt!AB$91</f>
        <v>3282.5268518518533</v>
      </c>
      <c r="AC9" s="359">
        <f xml:space="preserve"> Debt!AC$91</f>
        <v>3249.0224537037047</v>
      </c>
      <c r="AD9" s="359">
        <f xml:space="preserve"> Debt!AD$91</f>
        <v>3184.9270833333348</v>
      </c>
      <c r="AE9" s="359">
        <f xml:space="preserve"> Debt!AE$91</f>
        <v>3167.0823495370387</v>
      </c>
      <c r="AF9" s="359">
        <f xml:space="preserve"> Debt!AF$91</f>
        <v>3148.5092592592609</v>
      </c>
      <c r="AG9" s="359">
        <f xml:space="preserve"> Debt!AG$91</f>
        <v>3115.0048611111124</v>
      </c>
      <c r="AH9" s="359">
        <f xml:space="preserve"> Debt!AH$91</f>
        <v>3686.1616898148159</v>
      </c>
      <c r="AI9" s="359">
        <f xml:space="preserve"> Debt!AI$91</f>
        <v>3645.0589699074089</v>
      </c>
      <c r="AJ9" s="359">
        <f xml:space="preserve"> Debt!AJ$91</f>
        <v>3620.3916666666682</v>
      </c>
      <c r="AK9" s="359">
        <f xml:space="preserve"> Debt!AK$91</f>
        <v>3578.83726851852</v>
      </c>
      <c r="AL9" s="359">
        <f xml:space="preserve"> Debt!AL$91</f>
        <v>3506.2187500000018</v>
      </c>
      <c r="AM9" s="359">
        <f xml:space="preserve"> Debt!AM$91</f>
        <v>3480.6480902777794</v>
      </c>
      <c r="AN9" s="359">
        <f xml:space="preserve"> Debt!AN$91</f>
        <v>3454.1740740740752</v>
      </c>
      <c r="AO9" s="359">
        <f xml:space="preserve"> Debt!AO$91</f>
        <v>3412.6196759259274</v>
      </c>
      <c r="AP9" s="359">
        <f xml:space="preserve"> Debt!AP$91</f>
        <v>3343.6145833333348</v>
      </c>
      <c r="AQ9" s="359">
        <f xml:space="preserve"> Debt!AQ$91</f>
        <v>3316.2372106481494</v>
      </c>
      <c r="AR9" s="359">
        <f xml:space="preserve"> Debt!AR$91</f>
        <v>3287.9564814814826</v>
      </c>
      <c r="AS9" s="359">
        <f xml:space="preserve"> Debt!AS$91</f>
        <v>3246.4020833333343</v>
      </c>
      <c r="AT9" s="359">
        <f xml:space="preserve"> Debt!AT$91</f>
        <v>3181.0104166666679</v>
      </c>
      <c r="AU9" s="359">
        <f xml:space="preserve"> Debt!AU$91</f>
        <v>3151.8263310185193</v>
      </c>
      <c r="AV9" s="359">
        <f xml:space="preserve"> Debt!AV$91</f>
        <v>3121.73888888889</v>
      </c>
      <c r="AW9" s="359">
        <f xml:space="preserve"> Debt!AW$91</f>
        <v>3080.1844907407417</v>
      </c>
      <c r="AX9" s="359">
        <f xml:space="preserve"> Debt!AX$91</f>
        <v>3028.5181712962972</v>
      </c>
      <c r="AY9" s="359">
        <f xml:space="preserve"> Debt!AY$91</f>
        <v>2987.4154513888898</v>
      </c>
      <c r="AZ9" s="359">
        <f xml:space="preserve"> Debt!AZ$91</f>
        <v>2955.5212962962974</v>
      </c>
      <c r="BA9" s="359">
        <f xml:space="preserve"> Debt!BA$91</f>
        <v>2913.9668981481491</v>
      </c>
      <c r="BB9" s="359">
        <f xml:space="preserve"> Debt!BB$91</f>
        <v>2855.8020833333344</v>
      </c>
      <c r="BC9" s="359">
        <f xml:space="preserve"> Debt!BC$91</f>
        <v>2823.0045717592602</v>
      </c>
      <c r="BD9" s="359">
        <f xml:space="preserve"> Debt!BD$91</f>
        <v>2789.3037037037047</v>
      </c>
      <c r="BE9" s="359">
        <f xml:space="preserve"> Debt!BE$91</f>
        <v>2747.7493055555565</v>
      </c>
      <c r="BF9" s="359">
        <f xml:space="preserve"> Debt!BF$91</f>
        <v>2693.1979166666679</v>
      </c>
      <c r="BG9" s="359">
        <f xml:space="preserve"> Debt!BG$91</f>
        <v>2658.5936921296307</v>
      </c>
      <c r="BH9" s="359">
        <f xml:space="preserve"> Debt!BH$91</f>
        <v>2623.0861111111121</v>
      </c>
      <c r="BI9" s="359">
        <f xml:space="preserve"> Debt!BI$91</f>
        <v>2581.5317129629639</v>
      </c>
      <c r="BJ9" s="359">
        <f xml:space="preserve"> Debt!BJ$91</f>
        <v>2530.5937500000009</v>
      </c>
      <c r="BK9" s="359">
        <f xml:space="preserve"> Debt!BK$91</f>
        <v>2494.1828125000011</v>
      </c>
      <c r="BL9" s="359">
        <f xml:space="preserve"> Debt!BL$91</f>
        <v>2456.8685185185195</v>
      </c>
      <c r="BM9" s="359">
        <f xml:space="preserve"> Debt!BM$91</f>
        <v>2415.3141203703717</v>
      </c>
      <c r="BN9" s="359">
        <f xml:space="preserve"> Debt!BN$91</f>
        <v>2370.8746527777789</v>
      </c>
      <c r="BO9" s="359">
        <f xml:space="preserve"> Debt!BO$91</f>
        <v>2329.7719328703715</v>
      </c>
      <c r="BP9" s="359">
        <f xml:space="preserve"> Debt!BP$91</f>
        <v>2290.6509259259269</v>
      </c>
      <c r="BQ9" s="359">
        <f xml:space="preserve"> Debt!BQ$91</f>
        <v>2249.0965277777786</v>
      </c>
      <c r="BR9" s="359">
        <f xml:space="preserve"> Debt!BR$91</f>
        <v>2205.3854166666679</v>
      </c>
      <c r="BS9" s="359">
        <f xml:space="preserve"> Debt!BS$91</f>
        <v>2165.361053240742</v>
      </c>
      <c r="BT9" s="359">
        <f xml:space="preserve"> Debt!BT$91</f>
        <v>316.10000000000144</v>
      </c>
      <c r="BU9" s="359">
        <f xml:space="preserve"> Debt!BU$91</f>
        <v>308.05000000000143</v>
      </c>
      <c r="BV9" s="359">
        <f xml:space="preserve"> Debt!BV$91</f>
        <v>1.3929479791841003E-12</v>
      </c>
      <c r="BW9" s="359">
        <f xml:space="preserve"> Debt!BW$91</f>
        <v>1.4084251789528123E-12</v>
      </c>
      <c r="BX9" s="359">
        <f xml:space="preserve"> Debt!BX$91</f>
        <v>1.4239023787215247E-12</v>
      </c>
      <c r="BY9" s="359">
        <f xml:space="preserve"> Debt!BY$91</f>
        <v>1.4239023787215247E-12</v>
      </c>
      <c r="BZ9" s="359">
        <f xml:space="preserve"> Debt!BZ$91</f>
        <v>1.3929479791841003E-12</v>
      </c>
      <c r="CA9" s="359">
        <f xml:space="preserve"> Debt!CA$91</f>
        <v>1.4084251789528123E-12</v>
      </c>
      <c r="CB9" s="359">
        <f xml:space="preserve"> Debt!CB$91</f>
        <v>1.4239023787215247E-12</v>
      </c>
      <c r="CC9" s="359">
        <f xml:space="preserve"> Debt!CC$91</f>
        <v>1.4239023787215247E-12</v>
      </c>
      <c r="CD9" s="359">
        <f xml:space="preserve"> Debt!CD$91</f>
        <v>1.4084251789528123E-12</v>
      </c>
      <c r="CE9" s="359">
        <f xml:space="preserve"> Debt!CE$91</f>
        <v>1.4084251789528123E-12</v>
      </c>
      <c r="CF9" s="359">
        <f xml:space="preserve"> Debt!CF$91</f>
        <v>1.4239023787215247E-12</v>
      </c>
      <c r="CG9" s="359">
        <f xml:space="preserve"> Debt!CG$91</f>
        <v>1.4239023787215247E-12</v>
      </c>
      <c r="CH9" s="359">
        <f xml:space="preserve"> Debt!CH$91</f>
        <v>1.3929479791841003E-12</v>
      </c>
      <c r="CI9" s="359">
        <f xml:space="preserve"> Debt!CI$91</f>
        <v>1.4084251789528123E-12</v>
      </c>
      <c r="CJ9" s="359">
        <f xml:space="preserve"> Debt!CJ$91</f>
        <v>1.4239023787215247E-12</v>
      </c>
      <c r="CK9" s="359">
        <f xml:space="preserve"> Debt!CK$91</f>
        <v>1.4239023787215247E-12</v>
      </c>
      <c r="CL9" s="359">
        <f xml:space="preserve"> Debt!CL$91</f>
        <v>1.3929479791841003E-12</v>
      </c>
      <c r="CM9" s="359">
        <f xml:space="preserve"> Debt!CM$91</f>
        <v>1.4084251789528123E-12</v>
      </c>
      <c r="CN9" s="359">
        <f xml:space="preserve"> Debt!CN$91</f>
        <v>1.4239023787215247E-12</v>
      </c>
      <c r="CO9" s="359">
        <f xml:space="preserve"> Debt!CO$91</f>
        <v>1.4239023787215247E-12</v>
      </c>
      <c r="CP9" s="359">
        <f xml:space="preserve"> Debt!CP$91</f>
        <v>1.3929479791841003E-12</v>
      </c>
      <c r="CQ9" s="359">
        <f xml:space="preserve"> Debt!CQ$91</f>
        <v>1.4084251789528123E-12</v>
      </c>
      <c r="CR9" s="359">
        <f xml:space="preserve"> Debt!CR$91</f>
        <v>1.4239023787215247E-12</v>
      </c>
      <c r="CS9" s="359">
        <f xml:space="preserve"> Debt!CS$91</f>
        <v>1.4239023787215247E-12</v>
      </c>
      <c r="CT9" s="359">
        <f xml:space="preserve"> Debt!CT$91</f>
        <v>1.4084251789528123E-12</v>
      </c>
      <c r="CU9" s="359">
        <f xml:space="preserve"> Debt!CU$91</f>
        <v>1.4084251789528123E-12</v>
      </c>
      <c r="CV9" s="359">
        <f xml:space="preserve"> Debt!CV$91</f>
        <v>1.4239023787215247E-12</v>
      </c>
      <c r="CW9" s="359">
        <f xml:space="preserve"> Debt!CW$91</f>
        <v>1.4239023787215247E-12</v>
      </c>
      <c r="CX9" s="359">
        <f xml:space="preserve"> Debt!CX$91</f>
        <v>1.3929479791841003E-12</v>
      </c>
      <c r="CY9" s="359">
        <f xml:space="preserve"> Debt!CY$91</f>
        <v>1.4084251789528123E-12</v>
      </c>
      <c r="CZ9" s="359">
        <f xml:space="preserve"> Debt!CZ$91</f>
        <v>1.4239023787215247E-12</v>
      </c>
      <c r="DA9" s="359">
        <f xml:space="preserve"> Debt!DA$91</f>
        <v>1.4239023787215247E-12</v>
      </c>
      <c r="DB9" s="359">
        <f xml:space="preserve"> Debt!DB$91</f>
        <v>1.3929479791841003E-12</v>
      </c>
      <c r="DC9" s="359">
        <f xml:space="preserve"> Debt!DC$91</f>
        <v>1.4084251789528123E-12</v>
      </c>
      <c r="DD9" s="359">
        <f xml:space="preserve"> Debt!DD$91</f>
        <v>1.4239023787215247E-12</v>
      </c>
      <c r="DE9" s="359">
        <f xml:space="preserve"> Debt!DE$91</f>
        <v>1.4239023787215247E-12</v>
      </c>
      <c r="DF9" s="359">
        <f xml:space="preserve"> Debt!DF$91</f>
        <v>1.3929479791841003E-12</v>
      </c>
      <c r="DG9" s="359">
        <f xml:space="preserve"> Debt!DG$91</f>
        <v>1.4084251789528123E-12</v>
      </c>
      <c r="DH9" s="359">
        <f xml:space="preserve"> Debt!DH$91</f>
        <v>1.4239023787215247E-12</v>
      </c>
      <c r="DI9" s="359">
        <f xml:space="preserve"> Debt!DI$91</f>
        <v>1.4239023787215247E-12</v>
      </c>
      <c r="DJ9" s="359">
        <f xml:space="preserve"> Debt!DJ$91</f>
        <v>1.4084251789528123E-12</v>
      </c>
    </row>
    <row r="10" spans="1:114" x14ac:dyDescent="0.25">
      <c r="E10" s="359" t="str">
        <f xml:space="preserve"> Time!E$123</f>
        <v>Debt service flag</v>
      </c>
      <c r="F10" s="359">
        <f xml:space="preserve"> Time!F$123</f>
        <v>0</v>
      </c>
      <c r="G10" s="359" t="str">
        <f xml:space="preserve"> Time!G$123</f>
        <v>flag</v>
      </c>
      <c r="H10" s="359">
        <f xml:space="preserve"> Time!H$123</f>
        <v>0</v>
      </c>
      <c r="I10" s="359">
        <f xml:space="preserve"> Time!I$123</f>
        <v>0</v>
      </c>
      <c r="J10" s="359">
        <f xml:space="preserve"> Time!J$123</f>
        <v>0</v>
      </c>
      <c r="K10" s="359">
        <f xml:space="preserve"> Time!K$123</f>
        <v>0</v>
      </c>
      <c r="L10" s="359">
        <f xml:space="preserve"> Time!L$123</f>
        <v>1</v>
      </c>
      <c r="M10" s="359">
        <f xml:space="preserve"> Time!M$123</f>
        <v>1</v>
      </c>
      <c r="N10" s="359">
        <f xml:space="preserve"> Time!N$123</f>
        <v>1</v>
      </c>
      <c r="O10" s="359">
        <f xml:space="preserve"> Time!O$123</f>
        <v>1</v>
      </c>
      <c r="P10" s="359">
        <f xml:space="preserve"> Time!P$123</f>
        <v>1</v>
      </c>
      <c r="Q10" s="359">
        <f xml:space="preserve"> Time!Q$123</f>
        <v>1</v>
      </c>
      <c r="R10" s="359">
        <f xml:space="preserve"> Time!R$123</f>
        <v>1</v>
      </c>
      <c r="S10" s="359">
        <f xml:space="preserve"> Time!S$123</f>
        <v>1</v>
      </c>
      <c r="T10" s="359">
        <f xml:space="preserve"> Time!T$123</f>
        <v>1</v>
      </c>
      <c r="U10" s="359">
        <f xml:space="preserve"> Time!U$123</f>
        <v>1</v>
      </c>
      <c r="V10" s="359">
        <f xml:space="preserve"> Time!V$123</f>
        <v>1</v>
      </c>
      <c r="W10" s="359">
        <f xml:space="preserve"> Time!W$123</f>
        <v>1</v>
      </c>
      <c r="X10" s="359">
        <f xml:space="preserve"> Time!X$123</f>
        <v>1</v>
      </c>
      <c r="Y10" s="359">
        <f xml:space="preserve"> Time!Y$123</f>
        <v>1</v>
      </c>
      <c r="Z10" s="359">
        <f xml:space="preserve"> Time!Z$123</f>
        <v>1</v>
      </c>
      <c r="AA10" s="359">
        <f xml:space="preserve"> Time!AA$123</f>
        <v>1</v>
      </c>
      <c r="AB10" s="359">
        <f xml:space="preserve"> Time!AB$123</f>
        <v>1</v>
      </c>
      <c r="AC10" s="359">
        <f xml:space="preserve"> Time!AC$123</f>
        <v>1</v>
      </c>
      <c r="AD10" s="359">
        <f xml:space="preserve"> Time!AD$123</f>
        <v>1</v>
      </c>
      <c r="AE10" s="359">
        <f xml:space="preserve"> Time!AE$123</f>
        <v>1</v>
      </c>
      <c r="AF10" s="359">
        <f xml:space="preserve"> Time!AF$123</f>
        <v>1</v>
      </c>
      <c r="AG10" s="359">
        <f xml:space="preserve"> Time!AG$123</f>
        <v>1</v>
      </c>
      <c r="AH10" s="359">
        <f xml:space="preserve"> Time!AH$123</f>
        <v>1</v>
      </c>
      <c r="AI10" s="359">
        <f xml:space="preserve"> Time!AI$123</f>
        <v>1</v>
      </c>
      <c r="AJ10" s="359">
        <f xml:space="preserve"> Time!AJ$123</f>
        <v>1</v>
      </c>
      <c r="AK10" s="359">
        <f xml:space="preserve"> Time!AK$123</f>
        <v>1</v>
      </c>
      <c r="AL10" s="359">
        <f xml:space="preserve"> Time!AL$123</f>
        <v>1</v>
      </c>
      <c r="AM10" s="359">
        <f xml:space="preserve"> Time!AM$123</f>
        <v>1</v>
      </c>
      <c r="AN10" s="359">
        <f xml:space="preserve"> Time!AN$123</f>
        <v>1</v>
      </c>
      <c r="AO10" s="359">
        <f xml:space="preserve"> Time!AO$123</f>
        <v>1</v>
      </c>
      <c r="AP10" s="359">
        <f xml:space="preserve"> Time!AP$123</f>
        <v>1</v>
      </c>
      <c r="AQ10" s="359">
        <f xml:space="preserve"> Time!AQ$123</f>
        <v>1</v>
      </c>
      <c r="AR10" s="359">
        <f xml:space="preserve"> Time!AR$123</f>
        <v>1</v>
      </c>
      <c r="AS10" s="359">
        <f xml:space="preserve"> Time!AS$123</f>
        <v>1</v>
      </c>
      <c r="AT10" s="359">
        <f xml:space="preserve"> Time!AT$123</f>
        <v>1</v>
      </c>
      <c r="AU10" s="359">
        <f xml:space="preserve"> Time!AU$123</f>
        <v>1</v>
      </c>
      <c r="AV10" s="359">
        <f xml:space="preserve"> Time!AV$123</f>
        <v>1</v>
      </c>
      <c r="AW10" s="359">
        <f xml:space="preserve"> Time!AW$123</f>
        <v>1</v>
      </c>
      <c r="AX10" s="359">
        <f xml:space="preserve"> Time!AX$123</f>
        <v>1</v>
      </c>
      <c r="AY10" s="359">
        <f xml:space="preserve"> Time!AY$123</f>
        <v>1</v>
      </c>
      <c r="AZ10" s="359">
        <f xml:space="preserve"> Time!AZ$123</f>
        <v>1</v>
      </c>
      <c r="BA10" s="359">
        <f xml:space="preserve"> Time!BA$123</f>
        <v>1</v>
      </c>
      <c r="BB10" s="359">
        <f xml:space="preserve"> Time!BB$123</f>
        <v>1</v>
      </c>
      <c r="BC10" s="359">
        <f xml:space="preserve"> Time!BC$123</f>
        <v>1</v>
      </c>
      <c r="BD10" s="359">
        <f xml:space="preserve"> Time!BD$123</f>
        <v>1</v>
      </c>
      <c r="BE10" s="359">
        <f xml:space="preserve"> Time!BE$123</f>
        <v>1</v>
      </c>
      <c r="BF10" s="359">
        <f xml:space="preserve"> Time!BF$123</f>
        <v>1</v>
      </c>
      <c r="BG10" s="359">
        <f xml:space="preserve"> Time!BG$123</f>
        <v>1</v>
      </c>
      <c r="BH10" s="359">
        <f xml:space="preserve"> Time!BH$123</f>
        <v>1</v>
      </c>
      <c r="BI10" s="359">
        <f xml:space="preserve"> Time!BI$123</f>
        <v>1</v>
      </c>
      <c r="BJ10" s="359">
        <f xml:space="preserve"> Time!BJ$123</f>
        <v>1</v>
      </c>
      <c r="BK10" s="359">
        <f xml:space="preserve"> Time!BK$123</f>
        <v>1</v>
      </c>
      <c r="BL10" s="359">
        <f xml:space="preserve"> Time!BL$123</f>
        <v>1</v>
      </c>
      <c r="BM10" s="359">
        <f xml:space="preserve"> Time!BM$123</f>
        <v>1</v>
      </c>
      <c r="BN10" s="359">
        <f xml:space="preserve"> Time!BN$123</f>
        <v>1</v>
      </c>
      <c r="BO10" s="359">
        <f xml:space="preserve"> Time!BO$123</f>
        <v>1</v>
      </c>
      <c r="BP10" s="359">
        <f xml:space="preserve"> Time!BP$123</f>
        <v>1</v>
      </c>
      <c r="BQ10" s="359">
        <f xml:space="preserve"> Time!BQ$123</f>
        <v>1</v>
      </c>
      <c r="BR10" s="359">
        <f xml:space="preserve"> Time!BR$123</f>
        <v>1</v>
      </c>
      <c r="BS10" s="359">
        <f xml:space="preserve"> Time!BS$123</f>
        <v>1</v>
      </c>
      <c r="BT10" s="359">
        <f xml:space="preserve"> Time!BT$123</f>
        <v>1</v>
      </c>
      <c r="BU10" s="359">
        <f xml:space="preserve"> Time!BU$123</f>
        <v>1</v>
      </c>
      <c r="BV10" s="359">
        <f xml:space="preserve"> Time!BV$123</f>
        <v>0</v>
      </c>
      <c r="BW10" s="359">
        <f xml:space="preserve"> Time!BW$123</f>
        <v>0</v>
      </c>
      <c r="BX10" s="359">
        <f xml:space="preserve"> Time!BX$123</f>
        <v>0</v>
      </c>
      <c r="BY10" s="359">
        <f xml:space="preserve"> Time!BY$123</f>
        <v>0</v>
      </c>
      <c r="BZ10" s="359">
        <f xml:space="preserve"> Time!BZ$123</f>
        <v>0</v>
      </c>
      <c r="CA10" s="359">
        <f xml:space="preserve"> Time!CA$123</f>
        <v>0</v>
      </c>
      <c r="CB10" s="359">
        <f xml:space="preserve"> Time!CB$123</f>
        <v>0</v>
      </c>
      <c r="CC10" s="359">
        <f xml:space="preserve"> Time!CC$123</f>
        <v>0</v>
      </c>
      <c r="CD10" s="359">
        <f xml:space="preserve"> Time!CD$123</f>
        <v>0</v>
      </c>
      <c r="CE10" s="359">
        <f xml:space="preserve"> Time!CE$123</f>
        <v>0</v>
      </c>
      <c r="CF10" s="359">
        <f xml:space="preserve"> Time!CF$123</f>
        <v>0</v>
      </c>
      <c r="CG10" s="359">
        <f xml:space="preserve"> Time!CG$123</f>
        <v>0</v>
      </c>
      <c r="CH10" s="359">
        <f xml:space="preserve"> Time!CH$123</f>
        <v>0</v>
      </c>
      <c r="CI10" s="359">
        <f xml:space="preserve"> Time!CI$123</f>
        <v>0</v>
      </c>
      <c r="CJ10" s="359">
        <f xml:space="preserve"> Time!CJ$123</f>
        <v>0</v>
      </c>
      <c r="CK10" s="359">
        <f xml:space="preserve"> Time!CK$123</f>
        <v>0</v>
      </c>
      <c r="CL10" s="359">
        <f xml:space="preserve"> Time!CL$123</f>
        <v>0</v>
      </c>
      <c r="CM10" s="359">
        <f xml:space="preserve"> Time!CM$123</f>
        <v>0</v>
      </c>
      <c r="CN10" s="359">
        <f xml:space="preserve"> Time!CN$123</f>
        <v>0</v>
      </c>
      <c r="CO10" s="359">
        <f xml:space="preserve"> Time!CO$123</f>
        <v>0</v>
      </c>
      <c r="CP10" s="359">
        <f xml:space="preserve"> Time!CP$123</f>
        <v>0</v>
      </c>
      <c r="CQ10" s="359">
        <f xml:space="preserve"> Time!CQ$123</f>
        <v>0</v>
      </c>
      <c r="CR10" s="359">
        <f xml:space="preserve"> Time!CR$123</f>
        <v>0</v>
      </c>
      <c r="CS10" s="359">
        <f xml:space="preserve"> Time!CS$123</f>
        <v>0</v>
      </c>
      <c r="CT10" s="359">
        <f xml:space="preserve"> Time!CT$123</f>
        <v>0</v>
      </c>
      <c r="CU10" s="359">
        <f xml:space="preserve"> Time!CU$123</f>
        <v>0</v>
      </c>
      <c r="CV10" s="359">
        <f xml:space="preserve"> Time!CV$123</f>
        <v>0</v>
      </c>
      <c r="CW10" s="359">
        <f xml:space="preserve"> Time!CW$123</f>
        <v>0</v>
      </c>
      <c r="CX10" s="359">
        <f xml:space="preserve"> Time!CX$123</f>
        <v>0</v>
      </c>
      <c r="CY10" s="359">
        <f xml:space="preserve"> Time!CY$123</f>
        <v>0</v>
      </c>
      <c r="CZ10" s="359">
        <f xml:space="preserve"> Time!CZ$123</f>
        <v>0</v>
      </c>
      <c r="DA10" s="359">
        <f xml:space="preserve"> Time!DA$123</f>
        <v>0</v>
      </c>
      <c r="DB10" s="359">
        <f xml:space="preserve"> Time!DB$123</f>
        <v>0</v>
      </c>
      <c r="DC10" s="359">
        <f xml:space="preserve"> Time!DC$123</f>
        <v>0</v>
      </c>
      <c r="DD10" s="359">
        <f xml:space="preserve"> Time!DD$123</f>
        <v>0</v>
      </c>
      <c r="DE10" s="359">
        <f xml:space="preserve"> Time!DE$123</f>
        <v>0</v>
      </c>
      <c r="DF10" s="359">
        <f xml:space="preserve"> Time!DF$123</f>
        <v>0</v>
      </c>
      <c r="DG10" s="359">
        <f xml:space="preserve"> Time!DG$123</f>
        <v>0</v>
      </c>
      <c r="DH10" s="359">
        <f xml:space="preserve"> Time!DH$123</f>
        <v>0</v>
      </c>
      <c r="DI10" s="359">
        <f xml:space="preserve"> Time!DI$123</f>
        <v>0</v>
      </c>
      <c r="DJ10" s="359">
        <f xml:space="preserve"> Time!DJ$123</f>
        <v>0</v>
      </c>
    </row>
    <row r="11" spans="1:114" s="124" customFormat="1" x14ac:dyDescent="0.25">
      <c r="A11" s="301"/>
      <c r="B11" s="301"/>
      <c r="C11" s="302"/>
      <c r="E11" s="303" t="s">
        <v>378</v>
      </c>
      <c r="F11" s="303"/>
      <c r="G11" s="303"/>
      <c r="H11" s="303"/>
      <c r="I11" s="303"/>
      <c r="J11" s="312" t="str">
        <f t="shared" ref="J11:AO11" si="0">IF(J$10=1,J$8/J$9,"N/A")</f>
        <v>N/A</v>
      </c>
      <c r="K11" s="312" t="str">
        <f t="shared" si="0"/>
        <v>N/A</v>
      </c>
      <c r="L11" s="312">
        <f t="shared" si="0"/>
        <v>2.1656583254448383</v>
      </c>
      <c r="M11" s="312">
        <f t="shared" si="0"/>
        <v>1.937468559338597</v>
      </c>
      <c r="N11" s="312">
        <f t="shared" si="0"/>
        <v>2.2976064148803852</v>
      </c>
      <c r="O11" s="312">
        <f t="shared" si="0"/>
        <v>2.2553093915216187</v>
      </c>
      <c r="P11" s="312">
        <f t="shared" si="0"/>
        <v>2.515443461626373</v>
      </c>
      <c r="Q11" s="312">
        <f t="shared" si="0"/>
        <v>2.2346781255054933</v>
      </c>
      <c r="R11" s="312">
        <f t="shared" si="0"/>
        <v>2.5072022694737655</v>
      </c>
      <c r="S11" s="312">
        <f t="shared" si="0"/>
        <v>2.5212777967948297</v>
      </c>
      <c r="T11" s="312">
        <f t="shared" si="0"/>
        <v>2.4677278215177725</v>
      </c>
      <c r="U11" s="312">
        <f t="shared" si="0"/>
        <v>2.3853662039744905</v>
      </c>
      <c r="V11" s="312">
        <f t="shared" si="0"/>
        <v>2.5998626800406752</v>
      </c>
      <c r="W11" s="312">
        <f t="shared" si="0"/>
        <v>2.6088532562988851</v>
      </c>
      <c r="X11" s="312">
        <f t="shared" si="0"/>
        <v>2.8142977383351049</v>
      </c>
      <c r="Y11" s="312">
        <f t="shared" si="0"/>
        <v>1.7998846065667773</v>
      </c>
      <c r="Z11" s="312">
        <f t="shared" si="0"/>
        <v>2.9109981193700394</v>
      </c>
      <c r="AA11" s="312">
        <f t="shared" si="0"/>
        <v>2.781768495075009</v>
      </c>
      <c r="AB11" s="312">
        <f t="shared" si="0"/>
        <v>2.9576752843910921</v>
      </c>
      <c r="AC11" s="312">
        <f t="shared" si="0"/>
        <v>2.2173359712418241</v>
      </c>
      <c r="AD11" s="312">
        <f t="shared" si="0"/>
        <v>3.1868301445923</v>
      </c>
      <c r="AE11" s="312">
        <f t="shared" si="0"/>
        <v>3.0983073852017462</v>
      </c>
      <c r="AF11" s="312">
        <f t="shared" si="0"/>
        <v>3.299897067497664</v>
      </c>
      <c r="AG11" s="312">
        <f t="shared" si="0"/>
        <v>2.8474264525707209</v>
      </c>
      <c r="AH11" s="312">
        <f t="shared" si="0"/>
        <v>2.9282774656971591</v>
      </c>
      <c r="AI11" s="312">
        <f t="shared" si="0"/>
        <v>2.814867015856199</v>
      </c>
      <c r="AJ11" s="312">
        <f t="shared" si="0"/>
        <v>3.002895973184029</v>
      </c>
      <c r="AK11" s="312">
        <f t="shared" si="0"/>
        <v>2.4679857203576554</v>
      </c>
      <c r="AL11" s="312">
        <f t="shared" si="0"/>
        <v>3.1250586314322186</v>
      </c>
      <c r="AM11" s="312">
        <f t="shared" si="0"/>
        <v>2.9947810081613486</v>
      </c>
      <c r="AN11" s="312">
        <f t="shared" si="0"/>
        <v>3.2838471429731499</v>
      </c>
      <c r="AO11" s="312">
        <f t="shared" si="0"/>
        <v>3.04750513721602</v>
      </c>
      <c r="AP11" s="312">
        <f t="shared" ref="AP11:BU11" si="1">IF(AP$10=1,AP$8/AP$9,"N/A")</f>
        <v>3.4564557600120129</v>
      </c>
      <c r="AQ11" s="312">
        <f t="shared" si="1"/>
        <v>3.3197405970599583</v>
      </c>
      <c r="AR11" s="312">
        <f t="shared" si="1"/>
        <v>3.5557174912281178</v>
      </c>
      <c r="AS11" s="312">
        <f t="shared" si="1"/>
        <v>3.2693544576795213</v>
      </c>
      <c r="AT11" s="312">
        <f t="shared" si="1"/>
        <v>3.7117695124720598</v>
      </c>
      <c r="AU11" s="312">
        <f t="shared" si="1"/>
        <v>3.5676060421064499</v>
      </c>
      <c r="AV11" s="312">
        <f t="shared" si="1"/>
        <v>3.8316284010589343</v>
      </c>
      <c r="AW11" s="312">
        <f t="shared" si="1"/>
        <v>3.0413788097878909</v>
      </c>
      <c r="AX11" s="312">
        <f t="shared" si="1"/>
        <v>4.126947227975573</v>
      </c>
      <c r="AY11" s="312">
        <f t="shared" si="1"/>
        <v>4.0358925232597249</v>
      </c>
      <c r="AZ11" s="312">
        <f t="shared" si="1"/>
        <v>4.341512983636199</v>
      </c>
      <c r="BA11" s="312">
        <f t="shared" si="1"/>
        <v>4.1904418752955452</v>
      </c>
      <c r="BB11" s="312">
        <f t="shared" si="1"/>
        <v>4.5460084701787862</v>
      </c>
      <c r="BC11" s="312">
        <f t="shared" si="1"/>
        <v>4.3865262674250234</v>
      </c>
      <c r="BD11" s="312">
        <f t="shared" si="1"/>
        <v>4.7278489498760798</v>
      </c>
      <c r="BE11" s="312">
        <f t="shared" si="1"/>
        <v>4.5664028415386264</v>
      </c>
      <c r="BF11" s="312">
        <f t="shared" si="1"/>
        <v>4.9263111897767455</v>
      </c>
      <c r="BG11" s="312">
        <f t="shared" si="1"/>
        <v>4.7413927078281644</v>
      </c>
      <c r="BH11" s="312">
        <f t="shared" si="1"/>
        <v>4.9295365314339099</v>
      </c>
      <c r="BI11" s="312">
        <f t="shared" si="1"/>
        <v>5.1163640271105812</v>
      </c>
      <c r="BJ11" s="312">
        <f t="shared" si="1"/>
        <v>5.1810220562937204</v>
      </c>
      <c r="BK11" s="312">
        <f t="shared" si="1"/>
        <v>5.3244644741412426</v>
      </c>
      <c r="BL11" s="312">
        <f t="shared" si="1"/>
        <v>5.4091370760870365</v>
      </c>
      <c r="BM11" s="312">
        <f t="shared" si="1"/>
        <v>5.5820224783190762</v>
      </c>
      <c r="BN11" s="312">
        <f t="shared" si="1"/>
        <v>5.6897976752364352</v>
      </c>
      <c r="BO11" s="312">
        <f t="shared" si="1"/>
        <v>5.8803335632049061</v>
      </c>
      <c r="BP11" s="312">
        <f t="shared" si="1"/>
        <v>5.9888564068294894</v>
      </c>
      <c r="BQ11" s="312">
        <f t="shared" si="1"/>
        <v>5.9398796794471087</v>
      </c>
      <c r="BR11" s="312">
        <f t="shared" si="1"/>
        <v>6.5248202379967593</v>
      </c>
      <c r="BS11" s="312">
        <f t="shared" si="1"/>
        <v>6.3249691540422166</v>
      </c>
      <c r="BT11" s="312">
        <f t="shared" si="1"/>
        <v>46.346149059111276</v>
      </c>
      <c r="BU11" s="312">
        <f t="shared" si="1"/>
        <v>45.198911682067816</v>
      </c>
      <c r="BV11" s="312" t="str">
        <f t="shared" ref="BV11:DA11" si="2">IF(BV$10=1,BV$8/BV$9,"N/A")</f>
        <v>N/A</v>
      </c>
      <c r="BW11" s="312" t="str">
        <f t="shared" si="2"/>
        <v>N/A</v>
      </c>
      <c r="BX11" s="312" t="str">
        <f t="shared" si="2"/>
        <v>N/A</v>
      </c>
      <c r="BY11" s="312" t="str">
        <f t="shared" si="2"/>
        <v>N/A</v>
      </c>
      <c r="BZ11" s="312" t="str">
        <f t="shared" si="2"/>
        <v>N/A</v>
      </c>
      <c r="CA11" s="312" t="str">
        <f t="shared" si="2"/>
        <v>N/A</v>
      </c>
      <c r="CB11" s="312" t="str">
        <f t="shared" si="2"/>
        <v>N/A</v>
      </c>
      <c r="CC11" s="312" t="str">
        <f t="shared" si="2"/>
        <v>N/A</v>
      </c>
      <c r="CD11" s="312" t="str">
        <f t="shared" si="2"/>
        <v>N/A</v>
      </c>
      <c r="CE11" s="312" t="str">
        <f t="shared" si="2"/>
        <v>N/A</v>
      </c>
      <c r="CF11" s="312" t="str">
        <f t="shared" si="2"/>
        <v>N/A</v>
      </c>
      <c r="CG11" s="312" t="str">
        <f t="shared" si="2"/>
        <v>N/A</v>
      </c>
      <c r="CH11" s="312" t="str">
        <f t="shared" si="2"/>
        <v>N/A</v>
      </c>
      <c r="CI11" s="312" t="str">
        <f t="shared" si="2"/>
        <v>N/A</v>
      </c>
      <c r="CJ11" s="312" t="str">
        <f t="shared" si="2"/>
        <v>N/A</v>
      </c>
      <c r="CK11" s="312" t="str">
        <f t="shared" si="2"/>
        <v>N/A</v>
      </c>
      <c r="CL11" s="312" t="str">
        <f t="shared" si="2"/>
        <v>N/A</v>
      </c>
      <c r="CM11" s="312" t="str">
        <f t="shared" si="2"/>
        <v>N/A</v>
      </c>
      <c r="CN11" s="312" t="str">
        <f t="shared" si="2"/>
        <v>N/A</v>
      </c>
      <c r="CO11" s="312" t="str">
        <f t="shared" si="2"/>
        <v>N/A</v>
      </c>
      <c r="CP11" s="312" t="str">
        <f t="shared" si="2"/>
        <v>N/A</v>
      </c>
      <c r="CQ11" s="312" t="str">
        <f t="shared" si="2"/>
        <v>N/A</v>
      </c>
      <c r="CR11" s="312" t="str">
        <f t="shared" si="2"/>
        <v>N/A</v>
      </c>
      <c r="CS11" s="312" t="str">
        <f t="shared" si="2"/>
        <v>N/A</v>
      </c>
      <c r="CT11" s="312" t="str">
        <f t="shared" si="2"/>
        <v>N/A</v>
      </c>
      <c r="CU11" s="312" t="str">
        <f t="shared" si="2"/>
        <v>N/A</v>
      </c>
      <c r="CV11" s="312" t="str">
        <f t="shared" si="2"/>
        <v>N/A</v>
      </c>
      <c r="CW11" s="312" t="str">
        <f t="shared" si="2"/>
        <v>N/A</v>
      </c>
      <c r="CX11" s="312" t="str">
        <f t="shared" si="2"/>
        <v>N/A</v>
      </c>
      <c r="CY11" s="312" t="str">
        <f t="shared" si="2"/>
        <v>N/A</v>
      </c>
      <c r="CZ11" s="312" t="str">
        <f t="shared" si="2"/>
        <v>N/A</v>
      </c>
      <c r="DA11" s="312" t="str">
        <f t="shared" si="2"/>
        <v>N/A</v>
      </c>
      <c r="DB11" s="312" t="str">
        <f t="shared" ref="DB11:DJ11" si="3">IF(DB$10=1,DB$8/DB$9,"N/A")</f>
        <v>N/A</v>
      </c>
      <c r="DC11" s="312" t="str">
        <f t="shared" si="3"/>
        <v>N/A</v>
      </c>
      <c r="DD11" s="312" t="str">
        <f t="shared" si="3"/>
        <v>N/A</v>
      </c>
      <c r="DE11" s="312" t="str">
        <f t="shared" si="3"/>
        <v>N/A</v>
      </c>
      <c r="DF11" s="312" t="str">
        <f t="shared" si="3"/>
        <v>N/A</v>
      </c>
      <c r="DG11" s="312" t="str">
        <f t="shared" si="3"/>
        <v>N/A</v>
      </c>
      <c r="DH11" s="312" t="str">
        <f t="shared" si="3"/>
        <v>N/A</v>
      </c>
      <c r="DI11" s="312" t="str">
        <f t="shared" si="3"/>
        <v>N/A</v>
      </c>
      <c r="DJ11" s="312" t="str">
        <f t="shared" si="3"/>
        <v>N/A</v>
      </c>
    </row>
    <row r="13" spans="1:114" s="322" customFormat="1" x14ac:dyDescent="0.25">
      <c r="A13" s="319"/>
      <c r="B13" s="319"/>
      <c r="C13" s="320"/>
      <c r="D13" s="321"/>
      <c r="E13" s="311" t="str">
        <f xml:space="preserve"> E11</f>
        <v>Debt Service Coverage Ratio</v>
      </c>
      <c r="F13" s="311">
        <f xml:space="preserve"> F11</f>
        <v>0</v>
      </c>
      <c r="G13" s="311">
        <f xml:space="preserve"> G11</f>
        <v>0</v>
      </c>
      <c r="H13" s="311">
        <f t="shared" ref="E13:AJ13" si="4" xml:space="preserve"> H$11</f>
        <v>0</v>
      </c>
      <c r="I13" s="311">
        <f t="shared" si="4"/>
        <v>0</v>
      </c>
      <c r="J13" s="311" t="str">
        <f t="shared" si="4"/>
        <v>N/A</v>
      </c>
      <c r="K13" s="311" t="str">
        <f t="shared" si="4"/>
        <v>N/A</v>
      </c>
      <c r="L13" s="311">
        <f t="shared" si="4"/>
        <v>2.1656583254448383</v>
      </c>
      <c r="M13" s="311">
        <f t="shared" si="4"/>
        <v>1.937468559338597</v>
      </c>
      <c r="N13" s="311">
        <f t="shared" si="4"/>
        <v>2.2976064148803852</v>
      </c>
      <c r="O13" s="311">
        <f t="shared" si="4"/>
        <v>2.2553093915216187</v>
      </c>
      <c r="P13" s="311">
        <f t="shared" si="4"/>
        <v>2.515443461626373</v>
      </c>
      <c r="Q13" s="311">
        <f t="shared" si="4"/>
        <v>2.2346781255054933</v>
      </c>
      <c r="R13" s="311">
        <f t="shared" si="4"/>
        <v>2.5072022694737655</v>
      </c>
      <c r="S13" s="311">
        <f t="shared" si="4"/>
        <v>2.5212777967948297</v>
      </c>
      <c r="T13" s="311">
        <f t="shared" si="4"/>
        <v>2.4677278215177725</v>
      </c>
      <c r="U13" s="311">
        <f t="shared" si="4"/>
        <v>2.3853662039744905</v>
      </c>
      <c r="V13" s="311">
        <f t="shared" si="4"/>
        <v>2.5998626800406752</v>
      </c>
      <c r="W13" s="311">
        <f t="shared" si="4"/>
        <v>2.6088532562988851</v>
      </c>
      <c r="X13" s="311">
        <f t="shared" si="4"/>
        <v>2.8142977383351049</v>
      </c>
      <c r="Y13" s="311">
        <f t="shared" si="4"/>
        <v>1.7998846065667773</v>
      </c>
      <c r="Z13" s="311">
        <f t="shared" si="4"/>
        <v>2.9109981193700394</v>
      </c>
      <c r="AA13" s="311">
        <f t="shared" si="4"/>
        <v>2.781768495075009</v>
      </c>
      <c r="AB13" s="311">
        <f t="shared" si="4"/>
        <v>2.9576752843910921</v>
      </c>
      <c r="AC13" s="311">
        <f t="shared" si="4"/>
        <v>2.2173359712418241</v>
      </c>
      <c r="AD13" s="311">
        <f t="shared" si="4"/>
        <v>3.1868301445923</v>
      </c>
      <c r="AE13" s="311">
        <f t="shared" si="4"/>
        <v>3.0983073852017462</v>
      </c>
      <c r="AF13" s="311">
        <f t="shared" si="4"/>
        <v>3.299897067497664</v>
      </c>
      <c r="AG13" s="311">
        <f t="shared" si="4"/>
        <v>2.8474264525707209</v>
      </c>
      <c r="AH13" s="311">
        <f t="shared" si="4"/>
        <v>2.9282774656971591</v>
      </c>
      <c r="AI13" s="311">
        <f t="shared" si="4"/>
        <v>2.814867015856199</v>
      </c>
      <c r="AJ13" s="311">
        <f t="shared" si="4"/>
        <v>3.002895973184029</v>
      </c>
      <c r="AK13" s="311">
        <f t="shared" ref="AK13:BP13" si="5" xml:space="preserve"> AK$11</f>
        <v>2.4679857203576554</v>
      </c>
      <c r="AL13" s="311">
        <f t="shared" si="5"/>
        <v>3.1250586314322186</v>
      </c>
      <c r="AM13" s="311">
        <f t="shared" si="5"/>
        <v>2.9947810081613486</v>
      </c>
      <c r="AN13" s="311">
        <f t="shared" si="5"/>
        <v>3.2838471429731499</v>
      </c>
      <c r="AO13" s="311">
        <f t="shared" si="5"/>
        <v>3.04750513721602</v>
      </c>
      <c r="AP13" s="311">
        <f t="shared" si="5"/>
        <v>3.4564557600120129</v>
      </c>
      <c r="AQ13" s="311">
        <f t="shared" si="5"/>
        <v>3.3197405970599583</v>
      </c>
      <c r="AR13" s="311">
        <f t="shared" si="5"/>
        <v>3.5557174912281178</v>
      </c>
      <c r="AS13" s="311">
        <f t="shared" si="5"/>
        <v>3.2693544576795213</v>
      </c>
      <c r="AT13" s="311">
        <f t="shared" si="5"/>
        <v>3.7117695124720598</v>
      </c>
      <c r="AU13" s="311">
        <f t="shared" si="5"/>
        <v>3.5676060421064499</v>
      </c>
      <c r="AV13" s="311">
        <f t="shared" si="5"/>
        <v>3.8316284010589343</v>
      </c>
      <c r="AW13" s="311">
        <f t="shared" si="5"/>
        <v>3.0413788097878909</v>
      </c>
      <c r="AX13" s="311">
        <f t="shared" si="5"/>
        <v>4.126947227975573</v>
      </c>
      <c r="AY13" s="311">
        <f t="shared" si="5"/>
        <v>4.0358925232597249</v>
      </c>
      <c r="AZ13" s="311">
        <f t="shared" si="5"/>
        <v>4.341512983636199</v>
      </c>
      <c r="BA13" s="311">
        <f t="shared" si="5"/>
        <v>4.1904418752955452</v>
      </c>
      <c r="BB13" s="311">
        <f t="shared" si="5"/>
        <v>4.5460084701787862</v>
      </c>
      <c r="BC13" s="311">
        <f t="shared" si="5"/>
        <v>4.3865262674250234</v>
      </c>
      <c r="BD13" s="311">
        <f t="shared" si="5"/>
        <v>4.7278489498760798</v>
      </c>
      <c r="BE13" s="311">
        <f t="shared" si="5"/>
        <v>4.5664028415386264</v>
      </c>
      <c r="BF13" s="311">
        <f t="shared" si="5"/>
        <v>4.9263111897767455</v>
      </c>
      <c r="BG13" s="311">
        <f t="shared" si="5"/>
        <v>4.7413927078281644</v>
      </c>
      <c r="BH13" s="311">
        <f t="shared" si="5"/>
        <v>4.9295365314339099</v>
      </c>
      <c r="BI13" s="311">
        <f t="shared" si="5"/>
        <v>5.1163640271105812</v>
      </c>
      <c r="BJ13" s="311">
        <f t="shared" si="5"/>
        <v>5.1810220562937204</v>
      </c>
      <c r="BK13" s="311">
        <f t="shared" si="5"/>
        <v>5.3244644741412426</v>
      </c>
      <c r="BL13" s="311">
        <f t="shared" si="5"/>
        <v>5.4091370760870365</v>
      </c>
      <c r="BM13" s="311">
        <f t="shared" si="5"/>
        <v>5.5820224783190762</v>
      </c>
      <c r="BN13" s="311">
        <f t="shared" si="5"/>
        <v>5.6897976752364352</v>
      </c>
      <c r="BO13" s="311">
        <f t="shared" si="5"/>
        <v>5.8803335632049061</v>
      </c>
      <c r="BP13" s="311">
        <f t="shared" si="5"/>
        <v>5.9888564068294894</v>
      </c>
      <c r="BQ13" s="311">
        <f t="shared" ref="BQ13:CV13" si="6" xml:space="preserve"> BQ$11</f>
        <v>5.9398796794471087</v>
      </c>
      <c r="BR13" s="311">
        <f t="shared" si="6"/>
        <v>6.5248202379967593</v>
      </c>
      <c r="BS13" s="311">
        <f t="shared" si="6"/>
        <v>6.3249691540422166</v>
      </c>
      <c r="BT13" s="311">
        <f t="shared" si="6"/>
        <v>46.346149059111276</v>
      </c>
      <c r="BU13" s="311">
        <f t="shared" si="6"/>
        <v>45.198911682067816</v>
      </c>
      <c r="BV13" s="311" t="str">
        <f t="shared" si="6"/>
        <v>N/A</v>
      </c>
      <c r="BW13" s="311" t="str">
        <f t="shared" si="6"/>
        <v>N/A</v>
      </c>
      <c r="BX13" s="311" t="str">
        <f t="shared" si="6"/>
        <v>N/A</v>
      </c>
      <c r="BY13" s="311" t="str">
        <f t="shared" si="6"/>
        <v>N/A</v>
      </c>
      <c r="BZ13" s="311" t="str">
        <f t="shared" si="6"/>
        <v>N/A</v>
      </c>
      <c r="CA13" s="311" t="str">
        <f t="shared" si="6"/>
        <v>N/A</v>
      </c>
      <c r="CB13" s="311" t="str">
        <f t="shared" si="6"/>
        <v>N/A</v>
      </c>
      <c r="CC13" s="311" t="str">
        <f t="shared" si="6"/>
        <v>N/A</v>
      </c>
      <c r="CD13" s="311" t="str">
        <f t="shared" si="6"/>
        <v>N/A</v>
      </c>
      <c r="CE13" s="311" t="str">
        <f t="shared" si="6"/>
        <v>N/A</v>
      </c>
      <c r="CF13" s="311" t="str">
        <f t="shared" si="6"/>
        <v>N/A</v>
      </c>
      <c r="CG13" s="311" t="str">
        <f t="shared" si="6"/>
        <v>N/A</v>
      </c>
      <c r="CH13" s="311" t="str">
        <f t="shared" si="6"/>
        <v>N/A</v>
      </c>
      <c r="CI13" s="311" t="str">
        <f t="shared" si="6"/>
        <v>N/A</v>
      </c>
      <c r="CJ13" s="311" t="str">
        <f t="shared" si="6"/>
        <v>N/A</v>
      </c>
      <c r="CK13" s="311" t="str">
        <f t="shared" si="6"/>
        <v>N/A</v>
      </c>
      <c r="CL13" s="311" t="str">
        <f t="shared" si="6"/>
        <v>N/A</v>
      </c>
      <c r="CM13" s="311" t="str">
        <f t="shared" si="6"/>
        <v>N/A</v>
      </c>
      <c r="CN13" s="311" t="str">
        <f t="shared" si="6"/>
        <v>N/A</v>
      </c>
      <c r="CO13" s="311" t="str">
        <f t="shared" si="6"/>
        <v>N/A</v>
      </c>
      <c r="CP13" s="311" t="str">
        <f t="shared" si="6"/>
        <v>N/A</v>
      </c>
      <c r="CQ13" s="311" t="str">
        <f t="shared" si="6"/>
        <v>N/A</v>
      </c>
      <c r="CR13" s="311" t="str">
        <f t="shared" si="6"/>
        <v>N/A</v>
      </c>
      <c r="CS13" s="311" t="str">
        <f t="shared" si="6"/>
        <v>N/A</v>
      </c>
      <c r="CT13" s="311" t="str">
        <f t="shared" si="6"/>
        <v>N/A</v>
      </c>
      <c r="CU13" s="311" t="str">
        <f t="shared" si="6"/>
        <v>N/A</v>
      </c>
      <c r="CV13" s="311" t="str">
        <f t="shared" si="6"/>
        <v>N/A</v>
      </c>
      <c r="CW13" s="311" t="str">
        <f t="shared" ref="CW13:DJ13" si="7" xml:space="preserve"> CW$11</f>
        <v>N/A</v>
      </c>
      <c r="CX13" s="311" t="str">
        <f t="shared" si="7"/>
        <v>N/A</v>
      </c>
      <c r="CY13" s="311" t="str">
        <f t="shared" si="7"/>
        <v>N/A</v>
      </c>
      <c r="CZ13" s="311" t="str">
        <f t="shared" si="7"/>
        <v>N/A</v>
      </c>
      <c r="DA13" s="311" t="str">
        <f t="shared" si="7"/>
        <v>N/A</v>
      </c>
      <c r="DB13" s="311" t="str">
        <f t="shared" si="7"/>
        <v>N/A</v>
      </c>
      <c r="DC13" s="311" t="str">
        <f t="shared" si="7"/>
        <v>N/A</v>
      </c>
      <c r="DD13" s="311" t="str">
        <f t="shared" si="7"/>
        <v>N/A</v>
      </c>
      <c r="DE13" s="311" t="str">
        <f t="shared" si="7"/>
        <v>N/A</v>
      </c>
      <c r="DF13" s="311" t="str">
        <f t="shared" si="7"/>
        <v>N/A</v>
      </c>
      <c r="DG13" s="311" t="str">
        <f t="shared" si="7"/>
        <v>N/A</v>
      </c>
      <c r="DH13" s="311" t="str">
        <f t="shared" si="7"/>
        <v>N/A</v>
      </c>
      <c r="DI13" s="311" t="str">
        <f t="shared" si="7"/>
        <v>N/A</v>
      </c>
      <c r="DJ13" s="311" t="str">
        <f t="shared" si="7"/>
        <v>N/A</v>
      </c>
    </row>
    <row r="14" spans="1:114" x14ac:dyDescent="0.25">
      <c r="E14" s="303" t="str">
        <f>E13 &amp; " -minimum "</f>
        <v xml:space="preserve">Debt Service Coverage Ratio -minimum </v>
      </c>
      <c r="F14" s="312">
        <f>MIN(J13:DJ13)</f>
        <v>1.7998846065667773</v>
      </c>
      <c r="G14" s="303" t="s">
        <v>379</v>
      </c>
    </row>
    <row r="17" spans="1:114" x14ac:dyDescent="0.25">
      <c r="A17" s="2" t="s">
        <v>380</v>
      </c>
    </row>
    <row r="18" spans="1:114" x14ac:dyDescent="0.25">
      <c r="E18" s="359" t="str">
        <f xml:space="preserve"> FinStat!E$28</f>
        <v>account receivable balance</v>
      </c>
      <c r="F18" s="359">
        <f xml:space="preserve"> FinStat!F$28</f>
        <v>0</v>
      </c>
      <c r="G18" s="359" t="str">
        <f xml:space="preserve"> FinStat!G$28</f>
        <v>$000s</v>
      </c>
      <c r="H18" s="359">
        <f xml:space="preserve"> FinStat!H$28</f>
        <v>0</v>
      </c>
      <c r="I18" s="359">
        <f xml:space="preserve"> FinStat!I$28</f>
        <v>0</v>
      </c>
      <c r="J18" s="359">
        <f xml:space="preserve"> FinStat!J$28</f>
        <v>0</v>
      </c>
      <c r="K18" s="359">
        <f xml:space="preserve"> FinStat!K$28</f>
        <v>0</v>
      </c>
      <c r="L18" s="359">
        <f xml:space="preserve"> FinStat!L$28</f>
        <v>5838.5381843478244</v>
      </c>
      <c r="M18" s="359">
        <f xml:space="preserve"> FinStat!M$28</f>
        <v>5573.6142335999975</v>
      </c>
      <c r="N18" s="359">
        <f xml:space="preserve"> FinStat!N$28</f>
        <v>6241.5617316864009</v>
      </c>
      <c r="O18" s="359">
        <f xml:space="preserve"> FinStat!O$28</f>
        <v>6057.6767123771097</v>
      </c>
      <c r="P18" s="359">
        <f xml:space="preserve"> FinStat!P$28</f>
        <v>6456.3467350314277</v>
      </c>
      <c r="Q18" s="359">
        <f xml:space="preserve"> FinStat!Q$28</f>
        <v>5833.8504235994697</v>
      </c>
      <c r="R18" s="359">
        <f xml:space="preserve"> FinStat!R$28</f>
        <v>6349.3276963615499</v>
      </c>
      <c r="S18" s="359">
        <f xml:space="preserve"> FinStat!S$28</f>
        <v>6405.5845527158017</v>
      </c>
      <c r="T18" s="359">
        <f xml:space="preserve"> FinStat!T$28</f>
        <v>6605.2576101450541</v>
      </c>
      <c r="U18" s="359">
        <f xml:space="preserve"> FinStat!U$28</f>
        <v>6449.2354028055888</v>
      </c>
      <c r="V18" s="359">
        <f xml:space="preserve"> FinStat!V$28</f>
        <v>7095.4555962766499</v>
      </c>
      <c r="W18" s="359">
        <f xml:space="preserve"> FinStat!W$28</f>
        <v>6981.978644930663</v>
      </c>
      <c r="X18" s="359">
        <f xml:space="preserve"> FinStat!X$28</f>
        <v>7420.6891384878618</v>
      </c>
      <c r="Y18" s="359">
        <f xml:space="preserve"> FinStat!Y$28</f>
        <v>7034.3781671507386</v>
      </c>
      <c r="Z18" s="359">
        <f xml:space="preserve"> FinStat!Z$28</f>
        <v>7729.3873295240337</v>
      </c>
      <c r="AA18" s="359">
        <f xml:space="preserve"> FinStat!AA$28</f>
        <v>7290.5822016315142</v>
      </c>
      <c r="AB18" s="359">
        <f xml:space="preserve"> FinStat!AB$28</f>
        <v>7732.43287616202</v>
      </c>
      <c r="AC18" s="359">
        <f xml:space="preserve"> FinStat!AC$28</f>
        <v>7356.2846114507847</v>
      </c>
      <c r="AD18" s="359">
        <f xml:space="preserve"> FinStat!AD$28</f>
        <v>8239.3809279895577</v>
      </c>
      <c r="AE18" s="359">
        <f xml:space="preserve"> FinStat!AE$28</f>
        <v>7754.7000531015801</v>
      </c>
      <c r="AF18" s="359">
        <f xml:space="preserve"> FinStat!AF$28</f>
        <v>8222.2752567151474</v>
      </c>
      <c r="AG18" s="359">
        <f xml:space="preserve"> FinStat!AG$28</f>
        <v>7824.5850728192599</v>
      </c>
      <c r="AH18" s="359">
        <f xml:space="preserve"> FinStat!AH$28</f>
        <v>8479.7137914561608</v>
      </c>
      <c r="AI18" s="359">
        <f xml:space="preserve"> FinStat!AI$28</f>
        <v>8069.571971604717</v>
      </c>
      <c r="AJ18" s="359">
        <f xml:space="preserve"> FinStat!AJ$28</f>
        <v>8560.7479939062541</v>
      </c>
      <c r="AK18" s="359">
        <f xml:space="preserve"> FinStat!AK$28</f>
        <v>8146.9561477110037</v>
      </c>
      <c r="AL18" s="359">
        <f xml:space="preserve"> FinStat!AL$28</f>
        <v>8926.8816736634108</v>
      </c>
      <c r="AM18" s="359">
        <f xml:space="preserve"> FinStat!AM$28</f>
        <v>8402.0364494259338</v>
      </c>
      <c r="AN18" s="359">
        <f xml:space="preserve"> FinStat!AN$28</f>
        <v>9037.4477885224696</v>
      </c>
      <c r="AO18" s="359">
        <f xml:space="preserve"> FinStat!AO$28</f>
        <v>8599.4526524784524</v>
      </c>
      <c r="AP18" s="359">
        <f xml:space="preserve"> FinStat!AP$28</f>
        <v>9423.9693888289257</v>
      </c>
      <c r="AQ18" s="359">
        <f xml:space="preserve"> FinStat!AQ$28</f>
        <v>8868.70057003275</v>
      </c>
      <c r="AR18" s="359">
        <f xml:space="preserve"> FinStat!AR$28</f>
        <v>9404.404408902119</v>
      </c>
      <c r="AS18" s="359">
        <f xml:space="preserve"> FinStat!AS$28</f>
        <v>8948.6249139742067</v>
      </c>
      <c r="AT18" s="359">
        <f xml:space="preserve"> FinStat!AT$28</f>
        <v>9806.6203361326261</v>
      </c>
      <c r="AU18" s="359">
        <f xml:space="preserve"> FinStat!AU$28</f>
        <v>9228.8053766653611</v>
      </c>
      <c r="AV18" s="359">
        <f xml:space="preserve"> FinStat!AV$28</f>
        <v>9786.260939565218</v>
      </c>
      <c r="AW18" s="359">
        <f xml:space="preserve"> FinStat!AW$28</f>
        <v>9311.9749694674683</v>
      </c>
      <c r="AX18" s="359">
        <f xml:space="preserve"> FinStat!AX$28</f>
        <v>10262.041917522416</v>
      </c>
      <c r="AY18" s="359">
        <f xml:space="preserve"> FinStat!AY$28</f>
        <v>9764.8922118271003</v>
      </c>
      <c r="AZ18" s="359">
        <f xml:space="preserve"> FinStat!AZ$28</f>
        <v>10354.522993107392</v>
      </c>
      <c r="BA18" s="359">
        <f xml:space="preserve"> FinStat!BA$28</f>
        <v>9852.8929958795561</v>
      </c>
      <c r="BB18" s="359">
        <f xml:space="preserve"> FinStat!BB$28</f>
        <v>10797.374436497048</v>
      </c>
      <c r="BC18" s="359">
        <f xml:space="preserve"> FinStat!BC$28</f>
        <v>10161.385992845055</v>
      </c>
      <c r="BD18" s="359">
        <f xml:space="preserve"> FinStat!BD$28</f>
        <v>10774.958148264755</v>
      </c>
      <c r="BE18" s="359">
        <f xml:space="preserve"> FinStat!BE$28</f>
        <v>10252.959961613182</v>
      </c>
      <c r="BF18" s="359">
        <f xml:space="preserve"> FinStat!BF$28</f>
        <v>11194.11790455439</v>
      </c>
      <c r="BG18" s="359">
        <f xml:space="preserve"> FinStat!BG$28</f>
        <v>10532.351574536398</v>
      </c>
      <c r="BH18" s="359">
        <f xml:space="preserve"> FinStat!BH$28</f>
        <v>10792.816903442072</v>
      </c>
      <c r="BI18" s="359">
        <f xml:space="preserve"> FinStat!BI$28</f>
        <v>11009.110318328108</v>
      </c>
      <c r="BJ18" s="359">
        <f xml:space="preserve"> FinStat!BJ$28</f>
        <v>11211.048358537562</v>
      </c>
      <c r="BK18" s="359">
        <f xml:space="preserve"> FinStat!BK$28</f>
        <v>11310.486674967491</v>
      </c>
      <c r="BL18" s="359">
        <f xml:space="preserve"> FinStat!BL$28</f>
        <v>11187.773247271471</v>
      </c>
      <c r="BM18" s="359">
        <f xml:space="preserve"> FinStat!BM$28</f>
        <v>11412.416289122011</v>
      </c>
      <c r="BN18" s="359">
        <f xml:space="preserve"> FinStat!BN$28</f>
        <v>11538.061198217911</v>
      </c>
      <c r="BO18" s="359">
        <f xml:space="preserve"> FinStat!BO$28</f>
        <v>11769.737789022736</v>
      </c>
      <c r="BP18" s="359">
        <f xml:space="preserve"> FinStat!BP$28</f>
        <v>11642.041704081414</v>
      </c>
      <c r="BQ18" s="359">
        <f xml:space="preserve"> FinStat!BQ$28</f>
        <v>11462.326363784261</v>
      </c>
      <c r="BR18" s="359">
        <f xml:space="preserve"> FinStat!BR$28</f>
        <v>12566.853804719154</v>
      </c>
      <c r="BS18" s="359">
        <f xml:space="preserve"> FinStat!BS$28</f>
        <v>11821.210542638044</v>
      </c>
      <c r="BT18" s="359">
        <f xml:space="preserve"> FinStat!BT$28</f>
        <v>12540.763923450657</v>
      </c>
      <c r="BU18" s="359">
        <f xml:space="preserve"> FinStat!BU$28</f>
        <v>11927.742778082618</v>
      </c>
      <c r="BV18" s="359">
        <f xml:space="preserve"> FinStat!BV$28</f>
        <v>13077.118462274506</v>
      </c>
      <c r="BW18" s="359">
        <f xml:space="preserve"> FinStat!BW$28</f>
        <v>12083.314342558122</v>
      </c>
      <c r="BX18" s="359">
        <f xml:space="preserve"> FinStat!BX$28</f>
        <v>11391.470053003257</v>
      </c>
      <c r="BY18" s="359">
        <f xml:space="preserve"> FinStat!BY$28</f>
        <v>12189.969949233018</v>
      </c>
      <c r="BZ18" s="359">
        <f xml:space="preserve"> FinStat!BZ$28</f>
        <v>11779.283375969389</v>
      </c>
      <c r="CA18" s="359">
        <f xml:space="preserve"> FinStat!CA$28</f>
        <v>12636.710247284944</v>
      </c>
      <c r="CB18" s="359">
        <f xml:space="preserve"> FinStat!CB$28</f>
        <v>12145.913801329552</v>
      </c>
      <c r="CC18" s="359">
        <f xml:space="preserve"> FinStat!CC$28</f>
        <v>12990.626491312789</v>
      </c>
      <c r="CD18" s="359">
        <f xml:space="preserve"> FinStat!CD$28</f>
        <v>11780.463272329609</v>
      </c>
      <c r="CE18" s="359">
        <f xml:space="preserve"> FinStat!CE$28</f>
        <v>12588.107265706865</v>
      </c>
      <c r="CF18" s="359">
        <f xml:space="preserve"> FinStat!CF$28</f>
        <v>12469.073431635057</v>
      </c>
      <c r="CG18" s="359">
        <f xml:space="preserve"> FinStat!CG$28</f>
        <v>12934.811484245671</v>
      </c>
      <c r="CH18" s="359">
        <f xml:space="preserve"> FinStat!CH$28</f>
        <v>12846.629625263224</v>
      </c>
      <c r="CI18" s="359">
        <f xml:space="preserve"> FinStat!CI$28</f>
        <v>13606.845545163829</v>
      </c>
      <c r="CJ18" s="359">
        <f xml:space="preserve"> FinStat!CJ$28</f>
        <v>13325.037858926051</v>
      </c>
      <c r="CK18" s="359">
        <f xml:space="preserve"> FinStat!CK$28</f>
        <v>14282.110400966754</v>
      </c>
      <c r="CL18" s="359">
        <f xml:space="preserve"> FinStat!CL$28</f>
        <v>13805.804356174231</v>
      </c>
      <c r="CM18" s="359">
        <f xml:space="preserve"> FinStat!CM$28</f>
        <v>14640.249087455217</v>
      </c>
      <c r="CN18" s="359">
        <f xml:space="preserve"> FinStat!CN$28</f>
        <v>13777.142305826077</v>
      </c>
      <c r="CO18" s="359">
        <f xml:space="preserve"> FinStat!CO$28</f>
        <v>14772.186375698773</v>
      </c>
      <c r="CP18" s="359">
        <f xml:space="preserve"> FinStat!CP$28</f>
        <v>14366.375374310366</v>
      </c>
      <c r="CQ18" s="359">
        <f xml:space="preserve"> FinStat!CQ$28</f>
        <v>15567.511705306475</v>
      </c>
      <c r="CR18" s="359">
        <f xml:space="preserve"> FinStat!CR$28</f>
        <v>14654.008254349523</v>
      </c>
      <c r="CS18" s="359">
        <f xml:space="preserve"> FinStat!CS$28</f>
        <v>15707.805443946345</v>
      </c>
      <c r="CT18" s="359">
        <f xml:space="preserve"> FinStat!CT$28</f>
        <v>15112.823642462638</v>
      </c>
      <c r="CU18" s="359">
        <f xml:space="preserve"> FinStat!CU$28</f>
        <v>16199.615106263853</v>
      </c>
      <c r="CV18" s="359">
        <f xml:space="preserve"> FinStat!CV$28</f>
        <v>15249.019752049222</v>
      </c>
      <c r="CW18" s="359">
        <f xml:space="preserve"> FinStat!CW$28</f>
        <v>16345.605333270403</v>
      </c>
      <c r="CX18" s="359">
        <f xml:space="preserve"> FinStat!CX$28</f>
        <v>15901.203383489075</v>
      </c>
      <c r="CY18" s="359">
        <f xml:space="preserve"> FinStat!CY$28</f>
        <v>16857.384440034744</v>
      </c>
      <c r="CZ18" s="359">
        <f xml:space="preserve"> FinStat!CZ$28</f>
        <v>15868.191102551631</v>
      </c>
      <c r="DA18" s="359">
        <f xml:space="preserve"> FinStat!DA$28</f>
        <v>17255.799946030209</v>
      </c>
      <c r="DB18" s="359">
        <f xml:space="preserve"> FinStat!DB$28</f>
        <v>16784.384638201809</v>
      </c>
      <c r="DC18" s="359">
        <f xml:space="preserve"> FinStat!DC$28</f>
        <v>17796.077146098658</v>
      </c>
      <c r="DD18" s="359">
        <f xml:space="preserve"> FinStat!DD$28</f>
        <v>16749.538796181208</v>
      </c>
      <c r="DE18" s="359">
        <f xml:space="preserve"> FinStat!DE$28</f>
        <v>17956.454619596814</v>
      </c>
      <c r="DF18" s="359">
        <f xml:space="preserve"> FinStat!DF$28</f>
        <v>17465.897959895199</v>
      </c>
      <c r="DG18" s="359">
        <f xml:space="preserve"> FinStat!DG$28</f>
        <v>18518.669240499628</v>
      </c>
      <c r="DH18" s="359">
        <f xml:space="preserve"> FinStat!DH$28</f>
        <v>0</v>
      </c>
      <c r="DI18" s="359">
        <f xml:space="preserve"> FinStat!DI$28</f>
        <v>0</v>
      </c>
      <c r="DJ18" s="359">
        <f xml:space="preserve"> FinStat!DJ$28</f>
        <v>0</v>
      </c>
    </row>
    <row r="19" spans="1:114" x14ac:dyDescent="0.25">
      <c r="E19" s="359" t="str">
        <f xml:space="preserve"> FinStat!E$29</f>
        <v>Retained cash balance</v>
      </c>
      <c r="F19" s="359">
        <f xml:space="preserve"> FinStat!F$29</f>
        <v>0</v>
      </c>
      <c r="G19" s="359" t="str">
        <f xml:space="preserve"> FinStat!G$29</f>
        <v>$000s</v>
      </c>
      <c r="H19" s="359">
        <f xml:space="preserve"> FinStat!H$29</f>
        <v>0</v>
      </c>
      <c r="I19" s="359">
        <f xml:space="preserve"> FinStat!I$29</f>
        <v>0</v>
      </c>
      <c r="J19" s="359">
        <f xml:space="preserve"> FinStat!J$29</f>
        <v>0</v>
      </c>
      <c r="K19" s="359">
        <f xml:space="preserve"> FinStat!K$29</f>
        <v>0</v>
      </c>
      <c r="L19" s="359">
        <f xml:space="preserve"> FinStat!L$29</f>
        <v>1385.7401622260895</v>
      </c>
      <c r="M19" s="359">
        <f xml:space="preserve"> FinStat!M$29</f>
        <v>2337.0850925729228</v>
      </c>
      <c r="N19" s="359">
        <f xml:space="preserve"> FinStat!N$29</f>
        <v>3445.8236269238969</v>
      </c>
      <c r="O19" s="359">
        <f xml:space="preserve"> FinStat!O$29</f>
        <v>4734.0907966170553</v>
      </c>
      <c r="P19" s="359">
        <f xml:space="preserve"> FinStat!P$29</f>
        <v>6114.0384191278499</v>
      </c>
      <c r="Q19" s="359">
        <f xml:space="preserve"> FinStat!Q$29</f>
        <v>7393.3660403053727</v>
      </c>
      <c r="R19" s="359">
        <f xml:space="preserve"> FinStat!R$29</f>
        <v>8728.8944579992713</v>
      </c>
      <c r="S19" s="359">
        <f xml:space="preserve"> FinStat!S$29</f>
        <v>10040.975653119414</v>
      </c>
      <c r="T19" s="359">
        <f xml:space="preserve"> FinStat!T$29</f>
        <v>10871.993598850982</v>
      </c>
      <c r="U19" s="359">
        <f xml:space="preserve"> FinStat!U$29</f>
        <v>11706.269563017991</v>
      </c>
      <c r="V19" s="359">
        <f xml:space="preserve"> FinStat!V$29</f>
        <v>12176.840943428539</v>
      </c>
      <c r="W19" s="359">
        <f xml:space="preserve"> FinStat!W$29</f>
        <v>12858.235159963497</v>
      </c>
      <c r="X19" s="359">
        <f xml:space="preserve"> FinStat!X$29</f>
        <v>13159.562997595654</v>
      </c>
      <c r="Y19" s="359">
        <f xml:space="preserve"> FinStat!Y$29</f>
        <v>10865.441005712855</v>
      </c>
      <c r="Z19" s="359">
        <f xml:space="preserve"> FinStat!Z$29</f>
        <v>11158.826400907723</v>
      </c>
      <c r="AA19" s="359">
        <f xml:space="preserve"> FinStat!AA$29</f>
        <v>11873.675832268073</v>
      </c>
      <c r="AB19" s="359">
        <f xml:space="preserve"> FinStat!AB$29</f>
        <v>12045.942003726435</v>
      </c>
      <c r="AC19" s="359">
        <f xml:space="preserve"> FinStat!AC$29</f>
        <v>10653.206262098432</v>
      </c>
      <c r="AD19" s="359">
        <f xml:space="preserve"> FinStat!AD$29</f>
        <v>10621.007521528212</v>
      </c>
      <c r="AE19" s="359">
        <f xml:space="preserve"> FinStat!AE$29</f>
        <v>11224.825281052543</v>
      </c>
      <c r="AF19" s="359">
        <f xml:space="preserve"> FinStat!AF$29</f>
        <v>11259.15547254171</v>
      </c>
      <c r="AG19" s="359">
        <f xml:space="preserve"> FinStat!AG$29</f>
        <v>10770.872428303865</v>
      </c>
      <c r="AH19" s="359">
        <f xml:space="preserve"> FinStat!AH$29</f>
        <v>10813.376217547946</v>
      </c>
      <c r="AI19" s="359">
        <f xml:space="preserve"> FinStat!AI$29</f>
        <v>11341.653179807925</v>
      </c>
      <c r="AJ19" s="359">
        <f xml:space="preserve"> FinStat!AJ$29</f>
        <v>11274.765927570024</v>
      </c>
      <c r="AK19" s="359">
        <f xml:space="preserve"> FinStat!AK$29</f>
        <v>10208.490924301144</v>
      </c>
      <c r="AL19" s="359">
        <f xml:space="preserve"> FinStat!AL$29</f>
        <v>10102.865105454317</v>
      </c>
      <c r="AM19" s="359">
        <f xml:space="preserve"> FinStat!AM$29</f>
        <v>10519.484778395205</v>
      </c>
      <c r="AN19" s="359">
        <f xml:space="preserve"> FinStat!AN$29</f>
        <v>10199.704713729723</v>
      </c>
      <c r="AO19" s="359">
        <f xml:space="preserve"> FinStat!AO$29</f>
        <v>10042.218864655957</v>
      </c>
      <c r="AP19" s="359">
        <f xml:space="preserve"> FinStat!AP$29</f>
        <v>9769.9000939819216</v>
      </c>
      <c r="AQ19" s="359">
        <f xml:space="preserve"> FinStat!AQ$29</f>
        <v>10072.583428333188</v>
      </c>
      <c r="AR19" s="359">
        <f xml:space="preserve"> FinStat!AR$29</f>
        <v>9734.4009156503089</v>
      </c>
      <c r="AS19" s="359">
        <f xml:space="preserve"> FinStat!AS$29</f>
        <v>9468.4843841257079</v>
      </c>
      <c r="AT19" s="359">
        <f xml:space="preserve"> FinStat!AT$29</f>
        <v>9070.1164962511157</v>
      </c>
      <c r="AU19" s="359">
        <f xml:space="preserve"> FinStat!AU$29</f>
        <v>9277.8637422979809</v>
      </c>
      <c r="AV19" s="359">
        <f xml:space="preserve"> FinStat!AV$29</f>
        <v>8826.1007738390508</v>
      </c>
      <c r="AW19" s="359">
        <f xml:space="preserve"> FinStat!AW$29</f>
        <v>6976.8485681604798</v>
      </c>
      <c r="AX19" s="359">
        <f xml:space="preserve"> FinStat!AX$29</f>
        <v>6370.9143722129593</v>
      </c>
      <c r="AY19" s="359">
        <f xml:space="preserve"> FinStat!AY$29</f>
        <v>6568.3541849538015</v>
      </c>
      <c r="AZ19" s="359">
        <f xml:space="preserve"> FinStat!AZ$29</f>
        <v>6071.8831275299126</v>
      </c>
      <c r="BA19" s="359">
        <f xml:space="preserve"> FinStat!BA$29</f>
        <v>6224.7204746097832</v>
      </c>
      <c r="BB19" s="359">
        <f xml:space="preserve"> FinStat!BB$29</f>
        <v>5583.9649862231163</v>
      </c>
      <c r="BC19" s="359">
        <f xml:space="preserve"> FinStat!BC$29</f>
        <v>5636.474343309601</v>
      </c>
      <c r="BD19" s="359">
        <f xml:space="preserve"> FinStat!BD$29</f>
        <v>4965.2775635812504</v>
      </c>
      <c r="BE19" s="359">
        <f xml:space="preserve"> FinStat!BE$29</f>
        <v>4974.9962196191809</v>
      </c>
      <c r="BF19" s="359">
        <f xml:space="preserve"> FinStat!BF$29</f>
        <v>4233.5979020466348</v>
      </c>
      <c r="BG19" s="359">
        <f xml:space="preserve"> FinStat!BG$29</f>
        <v>4176.6260983170887</v>
      </c>
      <c r="BH19" s="359">
        <f xml:space="preserve"> FinStat!BH$29</f>
        <v>3466.096817210424</v>
      </c>
      <c r="BI19" s="359">
        <f xml:space="preserve"> FinStat!BI$29</f>
        <v>3182.8046775711446</v>
      </c>
      <c r="BJ19" s="359">
        <f xml:space="preserve"> FinStat!BJ$29</f>
        <v>2536.0326855006206</v>
      </c>
      <c r="BK19" s="359">
        <f xml:space="preserve"> FinStat!BK$29</f>
        <v>2210.7493705073121</v>
      </c>
      <c r="BL19" s="359">
        <f xml:space="preserve"> FinStat!BL$29</f>
        <v>1506.1160509006095</v>
      </c>
      <c r="BM19" s="359">
        <f xml:space="preserve"> FinStat!BM$29</f>
        <v>1151.0307582078021</v>
      </c>
      <c r="BN19" s="359">
        <f xml:space="preserve"> FinStat!BN$29</f>
        <v>371.30367939287316</v>
      </c>
      <c r="BO19" s="359">
        <f xml:space="preserve"> FinStat!BO$29</f>
        <v>0</v>
      </c>
      <c r="BP19" s="359">
        <f xml:space="preserve"> FinStat!BP$29</f>
        <v>0</v>
      </c>
      <c r="BQ19" s="359">
        <f xml:space="preserve"> FinStat!BQ$29</f>
        <v>0</v>
      </c>
      <c r="BR19" s="359">
        <f xml:space="preserve"> FinStat!BR$29</f>
        <v>0</v>
      </c>
      <c r="BS19" s="359">
        <f xml:space="preserve"> FinStat!BS$29</f>
        <v>0</v>
      </c>
      <c r="BT19" s="359">
        <f xml:space="preserve"> FinStat!BT$29</f>
        <v>0</v>
      </c>
      <c r="BU19" s="359">
        <f xml:space="preserve"> FinStat!BU$29</f>
        <v>0</v>
      </c>
      <c r="BV19" s="359">
        <f xml:space="preserve"> FinStat!BV$29</f>
        <v>823.94401123676107</v>
      </c>
      <c r="BW19" s="359">
        <f xml:space="preserve"> FinStat!BW$29</f>
        <v>3708.1606988868061</v>
      </c>
      <c r="BX19" s="359">
        <f xml:space="preserve"> FinStat!BX$29</f>
        <v>5298.1849179377732</v>
      </c>
      <c r="BY19" s="359">
        <f xml:space="preserve"> FinStat!BY$29</f>
        <v>6427.1728570749783</v>
      </c>
      <c r="BZ19" s="359">
        <f xml:space="preserve"> FinStat!BZ$29</f>
        <v>7984.8598598439603</v>
      </c>
      <c r="CA19" s="359">
        <f xml:space="preserve"> FinStat!CA$29</f>
        <v>8839.9244825925925</v>
      </c>
      <c r="CB19" s="359">
        <f xml:space="preserve"> FinStat!CB$29</f>
        <v>10388.941270145904</v>
      </c>
      <c r="CC19" s="359">
        <f xml:space="preserve"> FinStat!CC$29</f>
        <v>11390.536737642924</v>
      </c>
      <c r="CD19" s="359">
        <f xml:space="preserve"> FinStat!CD$29</f>
        <v>13024.917482594756</v>
      </c>
      <c r="CE19" s="359">
        <f xml:space="preserve"> FinStat!CE$29</f>
        <v>14018.629968656935</v>
      </c>
      <c r="CF19" s="359">
        <f xml:space="preserve"> FinStat!CF$29</f>
        <v>15380.558463434565</v>
      </c>
      <c r="CG19" s="359">
        <f xml:space="preserve"> FinStat!CG$29</f>
        <v>16714.334589612099</v>
      </c>
      <c r="CH19" s="359">
        <f xml:space="preserve"> FinStat!CH$29</f>
        <v>18208.371030853046</v>
      </c>
      <c r="CI19" s="359">
        <f xml:space="preserve"> FinStat!CI$29</f>
        <v>19107.936132129616</v>
      </c>
      <c r="CJ19" s="359">
        <f xml:space="preserve"> FinStat!CJ$29</f>
        <v>20560.42313603923</v>
      </c>
      <c r="CK19" s="359">
        <f xml:space="preserve"> FinStat!CK$29</f>
        <v>21410.038488175443</v>
      </c>
      <c r="CL19" s="359">
        <f xml:space="preserve"> FinStat!CL$29</f>
        <v>23158.750848844578</v>
      </c>
      <c r="CM19" s="359">
        <f xml:space="preserve"> FinStat!CM$29</f>
        <v>23984.196234338524</v>
      </c>
      <c r="CN19" s="359">
        <f xml:space="preserve"> FinStat!CN$29</f>
        <v>25726.723800499931</v>
      </c>
      <c r="CO19" s="359">
        <f xml:space="preserve"> FinStat!CO$29</f>
        <v>26545.489151316578</v>
      </c>
      <c r="CP19" s="359">
        <f xml:space="preserve"> FinStat!CP$29</f>
        <v>28297.243995666991</v>
      </c>
      <c r="CQ19" s="359">
        <f xml:space="preserve"> FinStat!CQ$29</f>
        <v>28759.547160070728</v>
      </c>
      <c r="CR19" s="359">
        <f xml:space="preserve"> FinStat!CR$29</f>
        <v>30525.039774658078</v>
      </c>
      <c r="CS19" s="359">
        <f xml:space="preserve"> FinStat!CS$29</f>
        <v>31296.234036167247</v>
      </c>
      <c r="CT19" s="359">
        <f xml:space="preserve"> FinStat!CT$29</f>
        <v>33061.853687764335</v>
      </c>
      <c r="CU19" s="359">
        <f xml:space="preserve"> FinStat!CU$29</f>
        <v>33812.95704903033</v>
      </c>
      <c r="CV19" s="359">
        <f xml:space="preserve"> FinStat!CV$29</f>
        <v>35589.495550636988</v>
      </c>
      <c r="CW19" s="359">
        <f xml:space="preserve"> FinStat!CW$29</f>
        <v>36331.911952762552</v>
      </c>
      <c r="CX19" s="359">
        <f xml:space="preserve"> FinStat!CX$29</f>
        <v>38109.871851563876</v>
      </c>
      <c r="CY19" s="359">
        <f xml:space="preserve"> FinStat!CY$29</f>
        <v>38832.17901694373</v>
      </c>
      <c r="CZ19" s="359">
        <f xml:space="preserve"> FinStat!CZ$29</f>
        <v>40622.247721134394</v>
      </c>
      <c r="DA19" s="359">
        <f xml:space="preserve"> FinStat!DA$29</f>
        <v>41090.154294879321</v>
      </c>
      <c r="DB19" s="359">
        <f xml:space="preserve"> FinStat!DB$29</f>
        <v>42891.54254626303</v>
      </c>
      <c r="DC19" s="359">
        <f xml:space="preserve"> FinStat!DC$29</f>
        <v>43569.162191596013</v>
      </c>
      <c r="DD19" s="359">
        <f xml:space="preserve"> FinStat!DD$29</f>
        <v>45392.148453668618</v>
      </c>
      <c r="DE19" s="359">
        <f xml:space="preserve"> FinStat!DE$29</f>
        <v>46059.507262609768</v>
      </c>
      <c r="DF19" s="359">
        <f xml:space="preserve"> FinStat!DF$29</f>
        <v>47739.644906208501</v>
      </c>
      <c r="DG19" s="359">
        <f xml:space="preserve"> FinStat!DG$29</f>
        <v>0</v>
      </c>
      <c r="DH19" s="359">
        <f xml:space="preserve"> FinStat!DH$29</f>
        <v>0</v>
      </c>
      <c r="DI19" s="359">
        <f xml:space="preserve"> FinStat!DI$29</f>
        <v>0</v>
      </c>
      <c r="DJ19" s="359">
        <f xml:space="preserve"> FinStat!DJ$29</f>
        <v>0</v>
      </c>
    </row>
    <row r="20" spans="1:114" x14ac:dyDescent="0.25">
      <c r="E20" s="64" t="s">
        <v>381</v>
      </c>
      <c r="G20" s="64" t="str">
        <f>smu</f>
        <v>$ 000s</v>
      </c>
      <c r="J20" s="64">
        <f t="shared" ref="J20:AO20" si="8">SUM(J18:J19)</f>
        <v>0</v>
      </c>
      <c r="K20" s="64">
        <f t="shared" si="8"/>
        <v>0</v>
      </c>
      <c r="L20" s="64">
        <f t="shared" si="8"/>
        <v>7224.278346573914</v>
      </c>
      <c r="M20" s="64">
        <f t="shared" si="8"/>
        <v>7910.6993261729203</v>
      </c>
      <c r="N20" s="64">
        <f t="shared" si="8"/>
        <v>9687.3853586102978</v>
      </c>
      <c r="O20" s="64">
        <f t="shared" si="8"/>
        <v>10791.767508994166</v>
      </c>
      <c r="P20" s="64">
        <f t="shared" si="8"/>
        <v>12570.385154159278</v>
      </c>
      <c r="Q20" s="64">
        <f t="shared" si="8"/>
        <v>13227.216463904842</v>
      </c>
      <c r="R20" s="64">
        <f t="shared" si="8"/>
        <v>15078.222154360821</v>
      </c>
      <c r="S20" s="64">
        <f t="shared" si="8"/>
        <v>16446.560205835216</v>
      </c>
      <c r="T20" s="64">
        <f t="shared" si="8"/>
        <v>17477.251208996036</v>
      </c>
      <c r="U20" s="64">
        <f t="shared" si="8"/>
        <v>18155.50496582358</v>
      </c>
      <c r="V20" s="64">
        <f t="shared" si="8"/>
        <v>19272.296539705188</v>
      </c>
      <c r="W20" s="64">
        <f t="shared" si="8"/>
        <v>19840.21380489416</v>
      </c>
      <c r="X20" s="64">
        <f t="shared" si="8"/>
        <v>20580.252136083516</v>
      </c>
      <c r="Y20" s="64">
        <f t="shared" si="8"/>
        <v>17899.819172863594</v>
      </c>
      <c r="Z20" s="64">
        <f t="shared" si="8"/>
        <v>18888.213730431758</v>
      </c>
      <c r="AA20" s="64">
        <f t="shared" si="8"/>
        <v>19164.258033899587</v>
      </c>
      <c r="AB20" s="64">
        <f t="shared" si="8"/>
        <v>19778.374879888455</v>
      </c>
      <c r="AC20" s="64">
        <f t="shared" si="8"/>
        <v>18009.490873549217</v>
      </c>
      <c r="AD20" s="64">
        <f t="shared" si="8"/>
        <v>18860.38844951777</v>
      </c>
      <c r="AE20" s="64">
        <f t="shared" si="8"/>
        <v>18979.525334154125</v>
      </c>
      <c r="AF20" s="64">
        <f t="shared" si="8"/>
        <v>19481.430729256856</v>
      </c>
      <c r="AG20" s="64">
        <f t="shared" si="8"/>
        <v>18595.457501123125</v>
      </c>
      <c r="AH20" s="64">
        <f t="shared" si="8"/>
        <v>19293.090009004107</v>
      </c>
      <c r="AI20" s="64">
        <f t="shared" si="8"/>
        <v>19411.22515141264</v>
      </c>
      <c r="AJ20" s="64">
        <f t="shared" si="8"/>
        <v>19835.513921476278</v>
      </c>
      <c r="AK20" s="64">
        <f t="shared" si="8"/>
        <v>18355.447072012146</v>
      </c>
      <c r="AL20" s="64">
        <f t="shared" si="8"/>
        <v>19029.746779117726</v>
      </c>
      <c r="AM20" s="64">
        <f t="shared" si="8"/>
        <v>18921.52122782114</v>
      </c>
      <c r="AN20" s="64">
        <f t="shared" si="8"/>
        <v>19237.152502252193</v>
      </c>
      <c r="AO20" s="64">
        <f t="shared" si="8"/>
        <v>18641.671517134411</v>
      </c>
      <c r="AP20" s="64">
        <f t="shared" ref="AP20:BU20" si="9">SUM(AP18:AP19)</f>
        <v>19193.869482810849</v>
      </c>
      <c r="AQ20" s="64">
        <f t="shared" si="9"/>
        <v>18941.283998365936</v>
      </c>
      <c r="AR20" s="64">
        <f t="shared" si="9"/>
        <v>19138.805324552428</v>
      </c>
      <c r="AS20" s="64">
        <f t="shared" si="9"/>
        <v>18417.109298099916</v>
      </c>
      <c r="AT20" s="64">
        <f t="shared" si="9"/>
        <v>18876.736832383744</v>
      </c>
      <c r="AU20" s="64">
        <f t="shared" si="9"/>
        <v>18506.669118963342</v>
      </c>
      <c r="AV20" s="64">
        <f t="shared" si="9"/>
        <v>18612.361713404269</v>
      </c>
      <c r="AW20" s="64">
        <f t="shared" si="9"/>
        <v>16288.823537627948</v>
      </c>
      <c r="AX20" s="64">
        <f t="shared" si="9"/>
        <v>16632.956289735375</v>
      </c>
      <c r="AY20" s="64">
        <f t="shared" si="9"/>
        <v>16333.246396780902</v>
      </c>
      <c r="AZ20" s="64">
        <f t="shared" si="9"/>
        <v>16426.406120637304</v>
      </c>
      <c r="BA20" s="64">
        <f t="shared" si="9"/>
        <v>16077.613470489339</v>
      </c>
      <c r="BB20" s="64">
        <f t="shared" si="9"/>
        <v>16381.339422720164</v>
      </c>
      <c r="BC20" s="64">
        <f t="shared" si="9"/>
        <v>15797.860336154656</v>
      </c>
      <c r="BD20" s="64">
        <f t="shared" si="9"/>
        <v>15740.235711846006</v>
      </c>
      <c r="BE20" s="64">
        <f t="shared" si="9"/>
        <v>15227.956181232363</v>
      </c>
      <c r="BF20" s="64">
        <f t="shared" si="9"/>
        <v>15427.715806601025</v>
      </c>
      <c r="BG20" s="64">
        <f t="shared" si="9"/>
        <v>14708.977672853487</v>
      </c>
      <c r="BH20" s="64">
        <f t="shared" si="9"/>
        <v>14258.913720652496</v>
      </c>
      <c r="BI20" s="64">
        <f t="shared" si="9"/>
        <v>14191.914995899253</v>
      </c>
      <c r="BJ20" s="64">
        <f t="shared" si="9"/>
        <v>13747.081044038183</v>
      </c>
      <c r="BK20" s="64">
        <f t="shared" si="9"/>
        <v>13521.236045474803</v>
      </c>
      <c r="BL20" s="64">
        <f t="shared" si="9"/>
        <v>12693.88929817208</v>
      </c>
      <c r="BM20" s="64">
        <f t="shared" si="9"/>
        <v>12563.447047329813</v>
      </c>
      <c r="BN20" s="64">
        <f t="shared" si="9"/>
        <v>11909.364877610784</v>
      </c>
      <c r="BO20" s="64">
        <f t="shared" si="9"/>
        <v>11769.737789022736</v>
      </c>
      <c r="BP20" s="64">
        <f t="shared" si="9"/>
        <v>11642.041704081414</v>
      </c>
      <c r="BQ20" s="64">
        <f t="shared" si="9"/>
        <v>11462.326363784261</v>
      </c>
      <c r="BR20" s="64">
        <f t="shared" si="9"/>
        <v>12566.853804719154</v>
      </c>
      <c r="BS20" s="64">
        <f t="shared" si="9"/>
        <v>11821.210542638044</v>
      </c>
      <c r="BT20" s="64">
        <f t="shared" si="9"/>
        <v>12540.763923450657</v>
      </c>
      <c r="BU20" s="64">
        <f t="shared" si="9"/>
        <v>11927.742778082618</v>
      </c>
      <c r="BV20" s="64">
        <f t="shared" ref="BV20:DA20" si="10">SUM(BV18:BV19)</f>
        <v>13901.062473511267</v>
      </c>
      <c r="BW20" s="64">
        <f t="shared" si="10"/>
        <v>15791.475041444928</v>
      </c>
      <c r="BX20" s="64">
        <f t="shared" si="10"/>
        <v>16689.654970941032</v>
      </c>
      <c r="BY20" s="64">
        <f t="shared" si="10"/>
        <v>18617.142806307995</v>
      </c>
      <c r="BZ20" s="64">
        <f t="shared" si="10"/>
        <v>19764.14323581335</v>
      </c>
      <c r="CA20" s="64">
        <f t="shared" si="10"/>
        <v>21476.634729877536</v>
      </c>
      <c r="CB20" s="64">
        <f t="shared" si="10"/>
        <v>22534.855071475456</v>
      </c>
      <c r="CC20" s="64">
        <f t="shared" si="10"/>
        <v>24381.163228955713</v>
      </c>
      <c r="CD20" s="64">
        <f t="shared" si="10"/>
        <v>24805.380754924365</v>
      </c>
      <c r="CE20" s="64">
        <f t="shared" si="10"/>
        <v>26606.737234363798</v>
      </c>
      <c r="CF20" s="64">
        <f t="shared" si="10"/>
        <v>27849.631895069622</v>
      </c>
      <c r="CG20" s="64">
        <f t="shared" si="10"/>
        <v>29649.14607385777</v>
      </c>
      <c r="CH20" s="64">
        <f t="shared" si="10"/>
        <v>31055.00065611627</v>
      </c>
      <c r="CI20" s="64">
        <f t="shared" si="10"/>
        <v>32714.781677293446</v>
      </c>
      <c r="CJ20" s="64">
        <f t="shared" si="10"/>
        <v>33885.46099496528</v>
      </c>
      <c r="CK20" s="64">
        <f t="shared" si="10"/>
        <v>35692.148889142198</v>
      </c>
      <c r="CL20" s="64">
        <f t="shared" si="10"/>
        <v>36964.555205018813</v>
      </c>
      <c r="CM20" s="64">
        <f t="shared" si="10"/>
        <v>38624.445321793741</v>
      </c>
      <c r="CN20" s="64">
        <f t="shared" si="10"/>
        <v>39503.866106326008</v>
      </c>
      <c r="CO20" s="64">
        <f t="shared" si="10"/>
        <v>41317.675527015352</v>
      </c>
      <c r="CP20" s="64">
        <f t="shared" si="10"/>
        <v>42663.619369977358</v>
      </c>
      <c r="CQ20" s="64">
        <f t="shared" si="10"/>
        <v>44327.058865377199</v>
      </c>
      <c r="CR20" s="64">
        <f t="shared" si="10"/>
        <v>45179.048029007601</v>
      </c>
      <c r="CS20" s="64">
        <f t="shared" si="10"/>
        <v>47004.039480113592</v>
      </c>
      <c r="CT20" s="64">
        <f t="shared" si="10"/>
        <v>48174.677330226972</v>
      </c>
      <c r="CU20" s="64">
        <f t="shared" si="10"/>
        <v>50012.572155294183</v>
      </c>
      <c r="CV20" s="64">
        <f t="shared" si="10"/>
        <v>50838.51530268621</v>
      </c>
      <c r="CW20" s="64">
        <f t="shared" si="10"/>
        <v>52677.517286032955</v>
      </c>
      <c r="CX20" s="64">
        <f t="shared" si="10"/>
        <v>54011.075235052951</v>
      </c>
      <c r="CY20" s="64">
        <f t="shared" si="10"/>
        <v>55689.563456978474</v>
      </c>
      <c r="CZ20" s="64">
        <f t="shared" si="10"/>
        <v>56490.438823686025</v>
      </c>
      <c r="DA20" s="64">
        <f t="shared" si="10"/>
        <v>58345.95424090953</v>
      </c>
      <c r="DB20" s="64">
        <f t="shared" ref="DB20:EG20" si="11">SUM(DB18:DB19)</f>
        <v>59675.927184464839</v>
      </c>
      <c r="DC20" s="64">
        <f t="shared" si="11"/>
        <v>61365.239337694671</v>
      </c>
      <c r="DD20" s="64">
        <f t="shared" si="11"/>
        <v>62141.687249849827</v>
      </c>
      <c r="DE20" s="64">
        <f t="shared" si="11"/>
        <v>64015.961882206582</v>
      </c>
      <c r="DF20" s="64">
        <f t="shared" si="11"/>
        <v>65205.5428661037</v>
      </c>
      <c r="DG20" s="64">
        <f t="shared" si="11"/>
        <v>18518.669240499628</v>
      </c>
      <c r="DH20" s="64">
        <f t="shared" si="11"/>
        <v>0</v>
      </c>
      <c r="DI20" s="64">
        <f t="shared" si="11"/>
        <v>0</v>
      </c>
      <c r="DJ20" s="64">
        <f t="shared" si="11"/>
        <v>0</v>
      </c>
    </row>
    <row r="22" spans="1:114" x14ac:dyDescent="0.25">
      <c r="E22" s="349" t="str">
        <f t="shared" ref="E22:AJ22" si="12" xml:space="preserve"> E$20</f>
        <v>Current Asset</v>
      </c>
      <c r="F22" s="349">
        <f t="shared" si="12"/>
        <v>0</v>
      </c>
      <c r="G22" s="349" t="str">
        <f t="shared" si="12"/>
        <v>$ 000s</v>
      </c>
      <c r="H22" s="349">
        <f t="shared" si="12"/>
        <v>0</v>
      </c>
      <c r="I22" s="349">
        <f t="shared" si="12"/>
        <v>0</v>
      </c>
      <c r="J22" s="349">
        <f t="shared" si="12"/>
        <v>0</v>
      </c>
      <c r="K22" s="349">
        <f t="shared" si="12"/>
        <v>0</v>
      </c>
      <c r="L22" s="349">
        <f t="shared" si="12"/>
        <v>7224.278346573914</v>
      </c>
      <c r="M22" s="349">
        <f t="shared" si="12"/>
        <v>7910.6993261729203</v>
      </c>
      <c r="N22" s="349">
        <f t="shared" si="12"/>
        <v>9687.3853586102978</v>
      </c>
      <c r="O22" s="349">
        <f t="shared" si="12"/>
        <v>10791.767508994166</v>
      </c>
      <c r="P22" s="349">
        <f t="shared" si="12"/>
        <v>12570.385154159278</v>
      </c>
      <c r="Q22" s="349">
        <f t="shared" si="12"/>
        <v>13227.216463904842</v>
      </c>
      <c r="R22" s="349">
        <f t="shared" si="12"/>
        <v>15078.222154360821</v>
      </c>
      <c r="S22" s="349">
        <f t="shared" si="12"/>
        <v>16446.560205835216</v>
      </c>
      <c r="T22" s="349">
        <f t="shared" si="12"/>
        <v>17477.251208996036</v>
      </c>
      <c r="U22" s="349">
        <f t="shared" si="12"/>
        <v>18155.50496582358</v>
      </c>
      <c r="V22" s="349">
        <f t="shared" si="12"/>
        <v>19272.296539705188</v>
      </c>
      <c r="W22" s="349">
        <f t="shared" si="12"/>
        <v>19840.21380489416</v>
      </c>
      <c r="X22" s="349">
        <f t="shared" si="12"/>
        <v>20580.252136083516</v>
      </c>
      <c r="Y22" s="349">
        <f t="shared" si="12"/>
        <v>17899.819172863594</v>
      </c>
      <c r="Z22" s="349">
        <f t="shared" si="12"/>
        <v>18888.213730431758</v>
      </c>
      <c r="AA22" s="349">
        <f t="shared" si="12"/>
        <v>19164.258033899587</v>
      </c>
      <c r="AB22" s="349">
        <f t="shared" si="12"/>
        <v>19778.374879888455</v>
      </c>
      <c r="AC22" s="349">
        <f t="shared" si="12"/>
        <v>18009.490873549217</v>
      </c>
      <c r="AD22" s="349">
        <f t="shared" si="12"/>
        <v>18860.38844951777</v>
      </c>
      <c r="AE22" s="349">
        <f t="shared" si="12"/>
        <v>18979.525334154125</v>
      </c>
      <c r="AF22" s="349">
        <f t="shared" si="12"/>
        <v>19481.430729256856</v>
      </c>
      <c r="AG22" s="349">
        <f t="shared" si="12"/>
        <v>18595.457501123125</v>
      </c>
      <c r="AH22" s="349">
        <f t="shared" si="12"/>
        <v>19293.090009004107</v>
      </c>
      <c r="AI22" s="349">
        <f t="shared" si="12"/>
        <v>19411.22515141264</v>
      </c>
      <c r="AJ22" s="349">
        <f t="shared" si="12"/>
        <v>19835.513921476278</v>
      </c>
      <c r="AK22" s="349">
        <f t="shared" ref="AK22:BP22" si="13" xml:space="preserve"> AK$20</f>
        <v>18355.447072012146</v>
      </c>
      <c r="AL22" s="349">
        <f t="shared" si="13"/>
        <v>19029.746779117726</v>
      </c>
      <c r="AM22" s="349">
        <f t="shared" si="13"/>
        <v>18921.52122782114</v>
      </c>
      <c r="AN22" s="349">
        <f t="shared" si="13"/>
        <v>19237.152502252193</v>
      </c>
      <c r="AO22" s="349">
        <f t="shared" si="13"/>
        <v>18641.671517134411</v>
      </c>
      <c r="AP22" s="349">
        <f t="shared" si="13"/>
        <v>19193.869482810849</v>
      </c>
      <c r="AQ22" s="349">
        <f t="shared" si="13"/>
        <v>18941.283998365936</v>
      </c>
      <c r="AR22" s="349">
        <f t="shared" si="13"/>
        <v>19138.805324552428</v>
      </c>
      <c r="AS22" s="349">
        <f t="shared" si="13"/>
        <v>18417.109298099916</v>
      </c>
      <c r="AT22" s="349">
        <f t="shared" si="13"/>
        <v>18876.736832383744</v>
      </c>
      <c r="AU22" s="349">
        <f t="shared" si="13"/>
        <v>18506.669118963342</v>
      </c>
      <c r="AV22" s="349">
        <f t="shared" si="13"/>
        <v>18612.361713404269</v>
      </c>
      <c r="AW22" s="349">
        <f t="shared" si="13"/>
        <v>16288.823537627948</v>
      </c>
      <c r="AX22" s="349">
        <f t="shared" si="13"/>
        <v>16632.956289735375</v>
      </c>
      <c r="AY22" s="349">
        <f t="shared" si="13"/>
        <v>16333.246396780902</v>
      </c>
      <c r="AZ22" s="349">
        <f t="shared" si="13"/>
        <v>16426.406120637304</v>
      </c>
      <c r="BA22" s="349">
        <f t="shared" si="13"/>
        <v>16077.613470489339</v>
      </c>
      <c r="BB22" s="349">
        <f t="shared" si="13"/>
        <v>16381.339422720164</v>
      </c>
      <c r="BC22" s="349">
        <f t="shared" si="13"/>
        <v>15797.860336154656</v>
      </c>
      <c r="BD22" s="349">
        <f t="shared" si="13"/>
        <v>15740.235711846006</v>
      </c>
      <c r="BE22" s="349">
        <f t="shared" si="13"/>
        <v>15227.956181232363</v>
      </c>
      <c r="BF22" s="349">
        <f t="shared" si="13"/>
        <v>15427.715806601025</v>
      </c>
      <c r="BG22" s="349">
        <f t="shared" si="13"/>
        <v>14708.977672853487</v>
      </c>
      <c r="BH22" s="349">
        <f t="shared" si="13"/>
        <v>14258.913720652496</v>
      </c>
      <c r="BI22" s="349">
        <f t="shared" si="13"/>
        <v>14191.914995899253</v>
      </c>
      <c r="BJ22" s="349">
        <f t="shared" si="13"/>
        <v>13747.081044038183</v>
      </c>
      <c r="BK22" s="349">
        <f t="shared" si="13"/>
        <v>13521.236045474803</v>
      </c>
      <c r="BL22" s="349">
        <f t="shared" si="13"/>
        <v>12693.88929817208</v>
      </c>
      <c r="BM22" s="349">
        <f t="shared" si="13"/>
        <v>12563.447047329813</v>
      </c>
      <c r="BN22" s="349">
        <f t="shared" si="13"/>
        <v>11909.364877610784</v>
      </c>
      <c r="BO22" s="349">
        <f t="shared" si="13"/>
        <v>11769.737789022736</v>
      </c>
      <c r="BP22" s="349">
        <f t="shared" si="13"/>
        <v>11642.041704081414</v>
      </c>
      <c r="BQ22" s="349">
        <f t="shared" ref="BQ22:CV22" si="14" xml:space="preserve"> BQ$20</f>
        <v>11462.326363784261</v>
      </c>
      <c r="BR22" s="349">
        <f t="shared" si="14"/>
        <v>12566.853804719154</v>
      </c>
      <c r="BS22" s="349">
        <f t="shared" si="14"/>
        <v>11821.210542638044</v>
      </c>
      <c r="BT22" s="349">
        <f t="shared" si="14"/>
        <v>12540.763923450657</v>
      </c>
      <c r="BU22" s="349">
        <f t="shared" si="14"/>
        <v>11927.742778082618</v>
      </c>
      <c r="BV22" s="349">
        <f t="shared" si="14"/>
        <v>13901.062473511267</v>
      </c>
      <c r="BW22" s="349">
        <f t="shared" si="14"/>
        <v>15791.475041444928</v>
      </c>
      <c r="BX22" s="349">
        <f t="shared" si="14"/>
        <v>16689.654970941032</v>
      </c>
      <c r="BY22" s="349">
        <f t="shared" si="14"/>
        <v>18617.142806307995</v>
      </c>
      <c r="BZ22" s="349">
        <f t="shared" si="14"/>
        <v>19764.14323581335</v>
      </c>
      <c r="CA22" s="349">
        <f t="shared" si="14"/>
        <v>21476.634729877536</v>
      </c>
      <c r="CB22" s="349">
        <f t="shared" si="14"/>
        <v>22534.855071475456</v>
      </c>
      <c r="CC22" s="349">
        <f t="shared" si="14"/>
        <v>24381.163228955713</v>
      </c>
      <c r="CD22" s="349">
        <f t="shared" si="14"/>
        <v>24805.380754924365</v>
      </c>
      <c r="CE22" s="349">
        <f t="shared" si="14"/>
        <v>26606.737234363798</v>
      </c>
      <c r="CF22" s="349">
        <f t="shared" si="14"/>
        <v>27849.631895069622</v>
      </c>
      <c r="CG22" s="349">
        <f t="shared" si="14"/>
        <v>29649.14607385777</v>
      </c>
      <c r="CH22" s="349">
        <f t="shared" si="14"/>
        <v>31055.00065611627</v>
      </c>
      <c r="CI22" s="349">
        <f t="shared" si="14"/>
        <v>32714.781677293446</v>
      </c>
      <c r="CJ22" s="349">
        <f t="shared" si="14"/>
        <v>33885.46099496528</v>
      </c>
      <c r="CK22" s="349">
        <f t="shared" si="14"/>
        <v>35692.148889142198</v>
      </c>
      <c r="CL22" s="349">
        <f t="shared" si="14"/>
        <v>36964.555205018813</v>
      </c>
      <c r="CM22" s="349">
        <f t="shared" si="14"/>
        <v>38624.445321793741</v>
      </c>
      <c r="CN22" s="349">
        <f t="shared" si="14"/>
        <v>39503.866106326008</v>
      </c>
      <c r="CO22" s="349">
        <f t="shared" si="14"/>
        <v>41317.675527015352</v>
      </c>
      <c r="CP22" s="349">
        <f t="shared" si="14"/>
        <v>42663.619369977358</v>
      </c>
      <c r="CQ22" s="349">
        <f t="shared" si="14"/>
        <v>44327.058865377199</v>
      </c>
      <c r="CR22" s="349">
        <f t="shared" si="14"/>
        <v>45179.048029007601</v>
      </c>
      <c r="CS22" s="349">
        <f t="shared" si="14"/>
        <v>47004.039480113592</v>
      </c>
      <c r="CT22" s="349">
        <f t="shared" si="14"/>
        <v>48174.677330226972</v>
      </c>
      <c r="CU22" s="349">
        <f t="shared" si="14"/>
        <v>50012.572155294183</v>
      </c>
      <c r="CV22" s="349">
        <f t="shared" si="14"/>
        <v>50838.51530268621</v>
      </c>
      <c r="CW22" s="349">
        <f t="shared" ref="CW22:DJ22" si="15" xml:space="preserve"> CW$20</f>
        <v>52677.517286032955</v>
      </c>
      <c r="CX22" s="349">
        <f t="shared" si="15"/>
        <v>54011.075235052951</v>
      </c>
      <c r="CY22" s="349">
        <f t="shared" si="15"/>
        <v>55689.563456978474</v>
      </c>
      <c r="CZ22" s="349">
        <f t="shared" si="15"/>
        <v>56490.438823686025</v>
      </c>
      <c r="DA22" s="349">
        <f t="shared" si="15"/>
        <v>58345.95424090953</v>
      </c>
      <c r="DB22" s="349">
        <f t="shared" si="15"/>
        <v>59675.927184464839</v>
      </c>
      <c r="DC22" s="349">
        <f t="shared" si="15"/>
        <v>61365.239337694671</v>
      </c>
      <c r="DD22" s="349">
        <f t="shared" si="15"/>
        <v>62141.687249849827</v>
      </c>
      <c r="DE22" s="349">
        <f t="shared" si="15"/>
        <v>64015.961882206582</v>
      </c>
      <c r="DF22" s="349">
        <f t="shared" si="15"/>
        <v>65205.5428661037</v>
      </c>
      <c r="DG22" s="349">
        <f t="shared" si="15"/>
        <v>18518.669240499628</v>
      </c>
      <c r="DH22" s="349">
        <f t="shared" si="15"/>
        <v>0</v>
      </c>
      <c r="DI22" s="349">
        <f t="shared" si="15"/>
        <v>0</v>
      </c>
      <c r="DJ22" s="349">
        <f t="shared" si="15"/>
        <v>0</v>
      </c>
    </row>
    <row r="23" spans="1:114" x14ac:dyDescent="0.25">
      <c r="E23" s="359" t="str">
        <f xml:space="preserve"> FinStat!E$32</f>
        <v>account Payable balance</v>
      </c>
      <c r="F23" s="359">
        <f xml:space="preserve"> FinStat!F$32</f>
        <v>0</v>
      </c>
      <c r="G23" s="359" t="str">
        <f xml:space="preserve"> FinStat!G$32</f>
        <v>$000s</v>
      </c>
      <c r="H23" s="359">
        <f xml:space="preserve"> FinStat!H$32</f>
        <v>0</v>
      </c>
      <c r="I23" s="359">
        <f xml:space="preserve"> FinStat!I$32</f>
        <v>0</v>
      </c>
      <c r="J23" s="359">
        <f xml:space="preserve"> FinStat!J$32</f>
        <v>0</v>
      </c>
      <c r="K23" s="359">
        <f xml:space="preserve"> FinStat!K$32</f>
        <v>0</v>
      </c>
      <c r="L23" s="359">
        <f xml:space="preserve"> FinStat!L$32</f>
        <v>6168.8519021739139</v>
      </c>
      <c r="M23" s="359">
        <f xml:space="preserve"> FinStat!M$32</f>
        <v>6000.5802495059324</v>
      </c>
      <c r="N23" s="359">
        <f xml:space="preserve"> FinStat!N$32</f>
        <v>6447.9440250000007</v>
      </c>
      <c r="O23" s="359">
        <f xml:space="preserve"> FinStat!O$32</f>
        <v>6373.6506304345676</v>
      </c>
      <c r="P23" s="359">
        <f xml:space="preserve"> FinStat!P$32</f>
        <v>6608.9625434816589</v>
      </c>
      <c r="Q23" s="359">
        <f xml:space="preserve"> FinStat!Q$32</f>
        <v>6140.4521429716042</v>
      </c>
      <c r="R23" s="359">
        <f xml:space="preserve"> FinStat!R$32</f>
        <v>6498.1158191933791</v>
      </c>
      <c r="S23" s="359">
        <f xml:space="preserve"> FinStat!S$32</f>
        <v>6582.2769274432794</v>
      </c>
      <c r="T23" s="359">
        <f xml:space="preserve"> FinStat!T$32</f>
        <v>6793.848761190362</v>
      </c>
      <c r="U23" s="359">
        <f xml:space="preserve"> FinStat!U$32</f>
        <v>6730.1059737415271</v>
      </c>
      <c r="V23" s="359">
        <f xml:space="preserve"> FinStat!V$32</f>
        <v>7178.1674972272376</v>
      </c>
      <c r="W23" s="359">
        <f xml:space="preserve"> FinStat!W$32</f>
        <v>7146.9578812067775</v>
      </c>
      <c r="X23" s="359">
        <f xml:space="preserve"> FinStat!X$32</f>
        <v>7353.9923419138358</v>
      </c>
      <c r="Y23" s="359">
        <f xml:space="preserve"> FinStat!Y$32</f>
        <v>7203.3723684024008</v>
      </c>
      <c r="Z23" s="359">
        <f xml:space="preserve"> FinStat!Z$32</f>
        <v>7661.2559328602911</v>
      </c>
      <c r="AA23" s="359">
        <f xml:space="preserve"> FinStat!AA$32</f>
        <v>7465.7314595400276</v>
      </c>
      <c r="AB23" s="359">
        <f xml:space="preserve"> FinStat!AB$32</f>
        <v>7664.2746342468745</v>
      </c>
      <c r="AC23" s="359">
        <f xml:space="preserve"> FinStat!AC$32</f>
        <v>7533.0123068563807</v>
      </c>
      <c r="AD23" s="359">
        <f xml:space="preserve"> FinStat!AD$32</f>
        <v>7992.0671444929103</v>
      </c>
      <c r="AE23" s="359">
        <f xml:space="preserve"> FinStat!AE$32</f>
        <v>7768.8700943805052</v>
      </c>
      <c r="AF23" s="359">
        <f xml:space="preserve"> FinStat!AF$32</f>
        <v>7975.4749181385851</v>
      </c>
      <c r="AG23" s="359">
        <f xml:space="preserve"> FinStat!AG$32</f>
        <v>7838.8828138940989</v>
      </c>
      <c r="AH23" s="359">
        <f xml:space="preserve"> FinStat!AH$32</f>
        <v>8225.1861613996953</v>
      </c>
      <c r="AI23" s="359">
        <f xml:space="preserve"> FinStat!AI$32</f>
        <v>8084.3173733814328</v>
      </c>
      <c r="AJ23" s="359">
        <f xml:space="preserve"> FinStat!AJ$32</f>
        <v>8299.3111814694385</v>
      </c>
      <c r="AK23" s="359">
        <f xml:space="preserve"> FinStat!AK$32</f>
        <v>8157.1728900582857</v>
      </c>
      <c r="AL23" s="359">
        <f xml:space="preserve"> FinStat!AL$32</f>
        <v>8654.2634992440107</v>
      </c>
      <c r="AM23" s="359">
        <f xml:space="preserve"> FinStat!AM$32</f>
        <v>8412.5730768533831</v>
      </c>
      <c r="AN23" s="359">
        <f xml:space="preserve"> FinStat!AN$32</f>
        <v>8636.2964956749311</v>
      </c>
      <c r="AO23" s="359">
        <f xml:space="preserve"> FinStat!AO$32</f>
        <v>8488.3868196579388</v>
      </c>
      <c r="AP23" s="359">
        <f xml:space="preserve"> FinStat!AP$32</f>
        <v>9005.6613009099565</v>
      </c>
      <c r="AQ23" s="359">
        <f xml:space="preserve"> FinStat!AQ$32</f>
        <v>8754.157278191673</v>
      </c>
      <c r="AR23" s="359">
        <f xml:space="preserve"> FinStat!AR$32</f>
        <v>8986.9647649482758</v>
      </c>
      <c r="AS23" s="359">
        <f xml:space="preserve"> FinStat!AS$32</f>
        <v>8833.0493629671982</v>
      </c>
      <c r="AT23" s="359">
        <f xml:space="preserve"> FinStat!AT$32</f>
        <v>9371.3272624287129</v>
      </c>
      <c r="AU23" s="359">
        <f xml:space="preserve"> FinStat!AU$32</f>
        <v>9109.6111678569396</v>
      </c>
      <c r="AV23" s="359">
        <f xml:space="preserve"> FinStat!AV$32</f>
        <v>9351.8715721338885</v>
      </c>
      <c r="AW23" s="359">
        <f xml:space="preserve"> FinStat!AW$32</f>
        <v>9191.7065876316119</v>
      </c>
      <c r="AX23" s="359">
        <f xml:space="preserve"> FinStat!AX$32</f>
        <v>9644.6776433792038</v>
      </c>
      <c r="AY23" s="359">
        <f xml:space="preserve"> FinStat!AY$32</f>
        <v>9479.4979108127191</v>
      </c>
      <c r="AZ23" s="359">
        <f xml:space="preserve"> FinStat!AZ$32</f>
        <v>9731.5950589675267</v>
      </c>
      <c r="BA23" s="359">
        <f xml:space="preserve"> FinStat!BA$32</f>
        <v>9564.9267338328755</v>
      </c>
      <c r="BB23" s="359">
        <f xml:space="preserve"> FinStat!BB$32</f>
        <v>10147.804566756171</v>
      </c>
      <c r="BC23" s="359">
        <f xml:space="preserve"> FinStat!BC$32</f>
        <v>9864.4035387783333</v>
      </c>
      <c r="BD23" s="359">
        <f xml:space="preserve"> FinStat!BD$32</f>
        <v>10126.736842057802</v>
      </c>
      <c r="BE23" s="359">
        <f xml:space="preserve"> FinStat!BE$32</f>
        <v>9953.3011145826931</v>
      </c>
      <c r="BF23" s="359">
        <f xml:space="preserve"> FinStat!BF$32</f>
        <v>10559.846124862783</v>
      </c>
      <c r="BG23" s="359">
        <f xml:space="preserve"> FinStat!BG$32</f>
        <v>10264.937878710931</v>
      </c>
      <c r="BH23" s="359">
        <f xml:space="preserve"> FinStat!BH$32</f>
        <v>10254.896091655664</v>
      </c>
      <c r="BI23" s="359">
        <f xml:space="preserve"> FinStat!BI$32</f>
        <v>10643.302195720687</v>
      </c>
      <c r="BJ23" s="359">
        <f xml:space="preserve"> FinStat!BJ$32</f>
        <v>10693.486603166792</v>
      </c>
      <c r="BK23" s="359">
        <f xml:space="preserve"> FinStat!BK$32</f>
        <v>10976.542817875052</v>
      </c>
      <c r="BL23" s="359">
        <f xml:space="preserve"> FinStat!BL$32</f>
        <v>10671.285995110207</v>
      </c>
      <c r="BM23" s="359">
        <f xml:space="preserve"> FinStat!BM$32</f>
        <v>11075.462944508756</v>
      </c>
      <c r="BN23" s="359">
        <f xml:space="preserve"> FinStat!BN$32</f>
        <v>11005.402786948325</v>
      </c>
      <c r="BO23" s="359">
        <f xml:space="preserve"> FinStat!BO$32</f>
        <v>11422.234472217482</v>
      </c>
      <c r="BP23" s="359">
        <f xml:space="preserve"> FinStat!BP$32</f>
        <v>11104.582998368525</v>
      </c>
      <c r="BQ23" s="359">
        <f xml:space="preserve"> FinStat!BQ$32</f>
        <v>11215.628828352215</v>
      </c>
      <c r="BR23" s="359">
        <f xml:space="preserve"> FinStat!BR$32</f>
        <v>11899.098927837476</v>
      </c>
      <c r="BS23" s="359">
        <f xml:space="preserve"> FinStat!BS$32</f>
        <v>11566.788934481243</v>
      </c>
      <c r="BT23" s="359">
        <f xml:space="preserve"> FinStat!BT$32</f>
        <v>11874.395363759031</v>
      </c>
      <c r="BU23" s="359">
        <f xml:space="preserve"> FinStat!BU$32</f>
        <v>11671.028333454909</v>
      </c>
      <c r="BV23" s="359">
        <f xml:space="preserve"> FinStat!BV$32</f>
        <v>12382.250059694379</v>
      </c>
      <c r="BW23" s="359">
        <f xml:space="preserve"> FinStat!BW$32</f>
        <v>12856.971669371509</v>
      </c>
      <c r="BX23" s="359">
        <f xml:space="preserve"> FinStat!BX$32</f>
        <v>12346.587293787074</v>
      </c>
      <c r="BY23" s="359">
        <f xml:space="preserve"> FinStat!BY$32</f>
        <v>12872.281144590685</v>
      </c>
      <c r="BZ23" s="359">
        <f xml:space="preserve"> FinStat!BZ$32</f>
        <v>12673.919394024007</v>
      </c>
      <c r="CA23" s="359">
        <f xml:space="preserve"> FinStat!CA$32</f>
        <v>13047.158922282921</v>
      </c>
      <c r="CB23" s="359">
        <f xml:space="preserve"> FinStat!CB$32</f>
        <v>12771.932001628986</v>
      </c>
      <c r="CC23" s="359">
        <f xml:space="preserve"> FinStat!CC$32</f>
        <v>13290.307365233144</v>
      </c>
      <c r="CD23" s="359">
        <f xml:space="preserve"> FinStat!CD$32</f>
        <v>12391.830842282659</v>
      </c>
      <c r="CE23" s="359">
        <f xml:space="preserve"> FinStat!CE$32</f>
        <v>12875.470080512066</v>
      </c>
      <c r="CF23" s="359">
        <f xml:space="preserve"> FinStat!CF$32</f>
        <v>12805.375467331527</v>
      </c>
      <c r="CG23" s="359">
        <f xml:space="preserve"> FinStat!CG$32</f>
        <v>13296.391941190792</v>
      </c>
      <c r="CH23" s="359">
        <f xml:space="preserve"> FinStat!CH$32</f>
        <v>13398.01580903001</v>
      </c>
      <c r="CI23" s="359">
        <f xml:space="preserve"> FinStat!CI$32</f>
        <v>13757.619756772023</v>
      </c>
      <c r="CJ23" s="359">
        <f xml:space="preserve"> FinStat!CJ$32</f>
        <v>13631.97295994361</v>
      </c>
      <c r="CK23" s="359">
        <f xml:space="preserve"> FinStat!CK$32</f>
        <v>14145.993150608454</v>
      </c>
      <c r="CL23" s="359">
        <f xml:space="preserve"> FinStat!CL$32</f>
        <v>14129.207253411747</v>
      </c>
      <c r="CM23" s="359">
        <f xml:space="preserve"> FinStat!CM$32</f>
        <v>14503.206873030183</v>
      </c>
      <c r="CN23" s="359">
        <f xml:space="preserve"> FinStat!CN$32</f>
        <v>14099.873790526945</v>
      </c>
      <c r="CO23" s="359">
        <f xml:space="preserve"> FinStat!CO$32</f>
        <v>14633.909142795725</v>
      </c>
      <c r="CP23" s="359">
        <f xml:space="preserve"> FinStat!CP$32</f>
        <v>14702.909726021346</v>
      </c>
      <c r="CQ23" s="359">
        <f xml:space="preserve"> FinStat!CQ$32</f>
        <v>15092.09522993477</v>
      </c>
      <c r="CR23" s="359">
        <f xml:space="preserve"> FinStat!CR$32</f>
        <v>14672.385206916231</v>
      </c>
      <c r="CS23" s="359">
        <f xml:space="preserve"> FinStat!CS$32</f>
        <v>15228.104535968887</v>
      </c>
      <c r="CT23" s="359">
        <f xml:space="preserve"> FinStat!CT$32</f>
        <v>15131.775975394761</v>
      </c>
      <c r="CU23" s="359">
        <f xml:space="preserve"> FinStat!CU$32</f>
        <v>15704.894815571999</v>
      </c>
      <c r="CV23" s="359">
        <f xml:space="preserve"> FinStat!CV$32</f>
        <v>15268.142882581713</v>
      </c>
      <c r="CW23" s="359">
        <f xml:space="preserve"> FinStat!CW$32</f>
        <v>15846.426644828418</v>
      </c>
      <c r="CX23" s="359">
        <f xml:space="preserve"> FinStat!CX$32</f>
        <v>15921.144389066532</v>
      </c>
      <c r="CY23" s="359">
        <f xml:space="preserve"> FinStat!CY$32</f>
        <v>16342.576521712428</v>
      </c>
      <c r="CZ23" s="359">
        <f xml:space="preserve"> FinStat!CZ$32</f>
        <v>15888.090708867494</v>
      </c>
      <c r="DA23" s="359">
        <f xml:space="preserve"> FinStat!DA$32</f>
        <v>16489.855110779288</v>
      </c>
      <c r="DB23" s="359">
        <f xml:space="preserve"> FinStat!DB$32</f>
        <v>16567.60669505164</v>
      </c>
      <c r="DC23" s="359">
        <f xml:space="preserve"> FinStat!DC$32</f>
        <v>17006.150662225809</v>
      </c>
      <c r="DD23" s="359">
        <f xml:space="preserve"> FinStat!DD$32</f>
        <v>16533.210902891245</v>
      </c>
      <c r="DE23" s="359">
        <f xml:space="preserve"> FinStat!DE$32</f>
        <v>17159.409352595932</v>
      </c>
      <c r="DF23" s="359">
        <f xml:space="preserve"> FinStat!DF$32</f>
        <v>17240.317962973582</v>
      </c>
      <c r="DG23" s="359">
        <f xml:space="preserve"> FinStat!DG$32</f>
        <v>17696.668573776326</v>
      </c>
      <c r="DH23" s="359">
        <f xml:space="preserve"> FinStat!DH$32</f>
        <v>0</v>
      </c>
      <c r="DI23" s="359">
        <f xml:space="preserve"> FinStat!DI$32</f>
        <v>0</v>
      </c>
      <c r="DJ23" s="359">
        <f xml:space="preserve"> FinStat!DJ$32</f>
        <v>0</v>
      </c>
    </row>
    <row r="24" spans="1:114" x14ac:dyDescent="0.25">
      <c r="E24" s="359" t="str">
        <f xml:space="preserve"> Time!E$123</f>
        <v>Debt service flag</v>
      </c>
      <c r="F24" s="359">
        <f xml:space="preserve"> Time!F$123</f>
        <v>0</v>
      </c>
      <c r="G24" s="359" t="str">
        <f xml:space="preserve"> Time!G$123</f>
        <v>flag</v>
      </c>
      <c r="H24" s="359">
        <f xml:space="preserve"> Time!H$123</f>
        <v>0</v>
      </c>
      <c r="I24" s="359">
        <f xml:space="preserve"> Time!I$123</f>
        <v>0</v>
      </c>
      <c r="J24" s="359">
        <f xml:space="preserve"> Time!J$123</f>
        <v>0</v>
      </c>
      <c r="K24" s="359">
        <f xml:space="preserve"> Time!K$123</f>
        <v>0</v>
      </c>
      <c r="L24" s="359">
        <f xml:space="preserve"> Time!L$123</f>
        <v>1</v>
      </c>
      <c r="M24" s="359">
        <f xml:space="preserve"> Time!M$123</f>
        <v>1</v>
      </c>
      <c r="N24" s="359">
        <f xml:space="preserve"> Time!N$123</f>
        <v>1</v>
      </c>
      <c r="O24" s="359">
        <f xml:space="preserve"> Time!O$123</f>
        <v>1</v>
      </c>
      <c r="P24" s="359">
        <f xml:space="preserve"> Time!P$123</f>
        <v>1</v>
      </c>
      <c r="Q24" s="359">
        <f xml:space="preserve"> Time!Q$123</f>
        <v>1</v>
      </c>
      <c r="R24" s="359">
        <f xml:space="preserve"> Time!R$123</f>
        <v>1</v>
      </c>
      <c r="S24" s="359">
        <f xml:space="preserve"> Time!S$123</f>
        <v>1</v>
      </c>
      <c r="T24" s="359">
        <f xml:space="preserve"> Time!T$123</f>
        <v>1</v>
      </c>
      <c r="U24" s="359">
        <f xml:space="preserve"> Time!U$123</f>
        <v>1</v>
      </c>
      <c r="V24" s="359">
        <f xml:space="preserve"> Time!V$123</f>
        <v>1</v>
      </c>
      <c r="W24" s="359">
        <f xml:space="preserve"> Time!W$123</f>
        <v>1</v>
      </c>
      <c r="X24" s="359">
        <f xml:space="preserve"> Time!X$123</f>
        <v>1</v>
      </c>
      <c r="Y24" s="359">
        <f xml:space="preserve"> Time!Y$123</f>
        <v>1</v>
      </c>
      <c r="Z24" s="359">
        <f xml:space="preserve"> Time!Z$123</f>
        <v>1</v>
      </c>
      <c r="AA24" s="359">
        <f xml:space="preserve"> Time!AA$123</f>
        <v>1</v>
      </c>
      <c r="AB24" s="359">
        <f xml:space="preserve"> Time!AB$123</f>
        <v>1</v>
      </c>
      <c r="AC24" s="359">
        <f xml:space="preserve"> Time!AC$123</f>
        <v>1</v>
      </c>
      <c r="AD24" s="359">
        <f xml:space="preserve"> Time!AD$123</f>
        <v>1</v>
      </c>
      <c r="AE24" s="359">
        <f xml:space="preserve"> Time!AE$123</f>
        <v>1</v>
      </c>
      <c r="AF24" s="359">
        <f xml:space="preserve"> Time!AF$123</f>
        <v>1</v>
      </c>
      <c r="AG24" s="359">
        <f xml:space="preserve"> Time!AG$123</f>
        <v>1</v>
      </c>
      <c r="AH24" s="359">
        <f xml:space="preserve"> Time!AH$123</f>
        <v>1</v>
      </c>
      <c r="AI24" s="359">
        <f xml:space="preserve"> Time!AI$123</f>
        <v>1</v>
      </c>
      <c r="AJ24" s="359">
        <f xml:space="preserve"> Time!AJ$123</f>
        <v>1</v>
      </c>
      <c r="AK24" s="359">
        <f xml:space="preserve"> Time!AK$123</f>
        <v>1</v>
      </c>
      <c r="AL24" s="359">
        <f xml:space="preserve"> Time!AL$123</f>
        <v>1</v>
      </c>
      <c r="AM24" s="359">
        <f xml:space="preserve"> Time!AM$123</f>
        <v>1</v>
      </c>
      <c r="AN24" s="359">
        <f xml:space="preserve"> Time!AN$123</f>
        <v>1</v>
      </c>
      <c r="AO24" s="359">
        <f xml:space="preserve"> Time!AO$123</f>
        <v>1</v>
      </c>
      <c r="AP24" s="359">
        <f xml:space="preserve"> Time!AP$123</f>
        <v>1</v>
      </c>
      <c r="AQ24" s="359">
        <f xml:space="preserve"> Time!AQ$123</f>
        <v>1</v>
      </c>
      <c r="AR24" s="359">
        <f xml:space="preserve"> Time!AR$123</f>
        <v>1</v>
      </c>
      <c r="AS24" s="359">
        <f xml:space="preserve"> Time!AS$123</f>
        <v>1</v>
      </c>
      <c r="AT24" s="359">
        <f xml:space="preserve"> Time!AT$123</f>
        <v>1</v>
      </c>
      <c r="AU24" s="359">
        <f xml:space="preserve"> Time!AU$123</f>
        <v>1</v>
      </c>
      <c r="AV24" s="359">
        <f xml:space="preserve"> Time!AV$123</f>
        <v>1</v>
      </c>
      <c r="AW24" s="359">
        <f xml:space="preserve"> Time!AW$123</f>
        <v>1</v>
      </c>
      <c r="AX24" s="359">
        <f xml:space="preserve"> Time!AX$123</f>
        <v>1</v>
      </c>
      <c r="AY24" s="359">
        <f xml:space="preserve"> Time!AY$123</f>
        <v>1</v>
      </c>
      <c r="AZ24" s="359">
        <f xml:space="preserve"> Time!AZ$123</f>
        <v>1</v>
      </c>
      <c r="BA24" s="359">
        <f xml:space="preserve"> Time!BA$123</f>
        <v>1</v>
      </c>
      <c r="BB24" s="359">
        <f xml:space="preserve"> Time!BB$123</f>
        <v>1</v>
      </c>
      <c r="BC24" s="359">
        <f xml:space="preserve"> Time!BC$123</f>
        <v>1</v>
      </c>
      <c r="BD24" s="359">
        <f xml:space="preserve"> Time!BD$123</f>
        <v>1</v>
      </c>
      <c r="BE24" s="359">
        <f xml:space="preserve"> Time!BE$123</f>
        <v>1</v>
      </c>
      <c r="BF24" s="359">
        <f xml:space="preserve"> Time!BF$123</f>
        <v>1</v>
      </c>
      <c r="BG24" s="359">
        <f xml:space="preserve"> Time!BG$123</f>
        <v>1</v>
      </c>
      <c r="BH24" s="359">
        <f xml:space="preserve"> Time!BH$123</f>
        <v>1</v>
      </c>
      <c r="BI24" s="359">
        <f xml:space="preserve"> Time!BI$123</f>
        <v>1</v>
      </c>
      <c r="BJ24" s="359">
        <f xml:space="preserve"> Time!BJ$123</f>
        <v>1</v>
      </c>
      <c r="BK24" s="359">
        <f xml:space="preserve"> Time!BK$123</f>
        <v>1</v>
      </c>
      <c r="BL24" s="359">
        <f xml:space="preserve"> Time!BL$123</f>
        <v>1</v>
      </c>
      <c r="BM24" s="359">
        <f xml:space="preserve"> Time!BM$123</f>
        <v>1</v>
      </c>
      <c r="BN24" s="359">
        <f xml:space="preserve"> Time!BN$123</f>
        <v>1</v>
      </c>
      <c r="BO24" s="359">
        <f xml:space="preserve"> Time!BO$123</f>
        <v>1</v>
      </c>
      <c r="BP24" s="359">
        <f xml:space="preserve"> Time!BP$123</f>
        <v>1</v>
      </c>
      <c r="BQ24" s="359">
        <f xml:space="preserve"> Time!BQ$123</f>
        <v>1</v>
      </c>
      <c r="BR24" s="359">
        <f xml:space="preserve"> Time!BR$123</f>
        <v>1</v>
      </c>
      <c r="BS24" s="359">
        <f xml:space="preserve"> Time!BS$123</f>
        <v>1</v>
      </c>
      <c r="BT24" s="359">
        <f xml:space="preserve"> Time!BT$123</f>
        <v>1</v>
      </c>
      <c r="BU24" s="359">
        <f xml:space="preserve"> Time!BU$123</f>
        <v>1</v>
      </c>
      <c r="BV24" s="359">
        <f xml:space="preserve"> Time!BV$123</f>
        <v>0</v>
      </c>
      <c r="BW24" s="359">
        <f xml:space="preserve"> Time!BW$123</f>
        <v>0</v>
      </c>
      <c r="BX24" s="359">
        <f xml:space="preserve"> Time!BX$123</f>
        <v>0</v>
      </c>
      <c r="BY24" s="359">
        <f xml:space="preserve"> Time!BY$123</f>
        <v>0</v>
      </c>
      <c r="BZ24" s="359">
        <f xml:space="preserve"> Time!BZ$123</f>
        <v>0</v>
      </c>
      <c r="CA24" s="359">
        <f xml:space="preserve"> Time!CA$123</f>
        <v>0</v>
      </c>
      <c r="CB24" s="359">
        <f xml:space="preserve"> Time!CB$123</f>
        <v>0</v>
      </c>
      <c r="CC24" s="359">
        <f xml:space="preserve"> Time!CC$123</f>
        <v>0</v>
      </c>
      <c r="CD24" s="359">
        <f xml:space="preserve"> Time!CD$123</f>
        <v>0</v>
      </c>
      <c r="CE24" s="359">
        <f xml:space="preserve"> Time!CE$123</f>
        <v>0</v>
      </c>
      <c r="CF24" s="359">
        <f xml:space="preserve"> Time!CF$123</f>
        <v>0</v>
      </c>
      <c r="CG24" s="359">
        <f xml:space="preserve"> Time!CG$123</f>
        <v>0</v>
      </c>
      <c r="CH24" s="359">
        <f xml:space="preserve"> Time!CH$123</f>
        <v>0</v>
      </c>
      <c r="CI24" s="359">
        <f xml:space="preserve"> Time!CI$123</f>
        <v>0</v>
      </c>
      <c r="CJ24" s="359">
        <f xml:space="preserve"> Time!CJ$123</f>
        <v>0</v>
      </c>
      <c r="CK24" s="359">
        <f xml:space="preserve"> Time!CK$123</f>
        <v>0</v>
      </c>
      <c r="CL24" s="359">
        <f xml:space="preserve"> Time!CL$123</f>
        <v>0</v>
      </c>
      <c r="CM24" s="359">
        <f xml:space="preserve"> Time!CM$123</f>
        <v>0</v>
      </c>
      <c r="CN24" s="359">
        <f xml:space="preserve"> Time!CN$123</f>
        <v>0</v>
      </c>
      <c r="CO24" s="359">
        <f xml:space="preserve"> Time!CO$123</f>
        <v>0</v>
      </c>
      <c r="CP24" s="359">
        <f xml:space="preserve"> Time!CP$123</f>
        <v>0</v>
      </c>
      <c r="CQ24" s="359">
        <f xml:space="preserve"> Time!CQ$123</f>
        <v>0</v>
      </c>
      <c r="CR24" s="359">
        <f xml:space="preserve"> Time!CR$123</f>
        <v>0</v>
      </c>
      <c r="CS24" s="359">
        <f xml:space="preserve"> Time!CS$123</f>
        <v>0</v>
      </c>
      <c r="CT24" s="359">
        <f xml:space="preserve"> Time!CT$123</f>
        <v>0</v>
      </c>
      <c r="CU24" s="359">
        <f xml:space="preserve"> Time!CU$123</f>
        <v>0</v>
      </c>
      <c r="CV24" s="359">
        <f xml:space="preserve"> Time!CV$123</f>
        <v>0</v>
      </c>
      <c r="CW24" s="359">
        <f xml:space="preserve"> Time!CW$123</f>
        <v>0</v>
      </c>
      <c r="CX24" s="359">
        <f xml:space="preserve"> Time!CX$123</f>
        <v>0</v>
      </c>
      <c r="CY24" s="359">
        <f xml:space="preserve"> Time!CY$123</f>
        <v>0</v>
      </c>
      <c r="CZ24" s="359">
        <f xml:space="preserve"> Time!CZ$123</f>
        <v>0</v>
      </c>
      <c r="DA24" s="359">
        <f xml:space="preserve"> Time!DA$123</f>
        <v>0</v>
      </c>
      <c r="DB24" s="359">
        <f xml:space="preserve"> Time!DB$123</f>
        <v>0</v>
      </c>
      <c r="DC24" s="359">
        <f xml:space="preserve"> Time!DC$123</f>
        <v>0</v>
      </c>
      <c r="DD24" s="359">
        <f xml:space="preserve"> Time!DD$123</f>
        <v>0</v>
      </c>
      <c r="DE24" s="359">
        <f xml:space="preserve"> Time!DE$123</f>
        <v>0</v>
      </c>
      <c r="DF24" s="359">
        <f xml:space="preserve"> Time!DF$123</f>
        <v>0</v>
      </c>
      <c r="DG24" s="359">
        <f xml:space="preserve"> Time!DG$123</f>
        <v>0</v>
      </c>
      <c r="DH24" s="359">
        <f xml:space="preserve"> Time!DH$123</f>
        <v>0</v>
      </c>
      <c r="DI24" s="359">
        <f xml:space="preserve"> Time!DI$123</f>
        <v>0</v>
      </c>
      <c r="DJ24" s="359">
        <f xml:space="preserve"> Time!DJ$123</f>
        <v>0</v>
      </c>
    </row>
    <row r="25" spans="1:114" s="124" customFormat="1" x14ac:dyDescent="0.25">
      <c r="A25" s="301"/>
      <c r="B25" s="301"/>
      <c r="C25" s="302"/>
      <c r="E25" s="303" t="s">
        <v>382</v>
      </c>
      <c r="F25" s="303"/>
      <c r="G25" s="303"/>
      <c r="H25" s="303"/>
      <c r="I25" s="303"/>
      <c r="J25" s="312" t="str">
        <f t="shared" ref="J25:AO25" si="16">IF(J$24=1,J$22/J$23,"N/A")</f>
        <v>N/A</v>
      </c>
      <c r="K25" s="312" t="str">
        <f t="shared" si="16"/>
        <v>N/A</v>
      </c>
      <c r="L25" s="312">
        <f t="shared" si="16"/>
        <v>1.1710896064838363</v>
      </c>
      <c r="M25" s="312">
        <f t="shared" si="16"/>
        <v>1.318322395042423</v>
      </c>
      <c r="N25" s="312">
        <f t="shared" si="16"/>
        <v>1.5023991090881557</v>
      </c>
      <c r="O25" s="312">
        <f t="shared" si="16"/>
        <v>1.693184665231386</v>
      </c>
      <c r="P25" s="312">
        <f t="shared" si="16"/>
        <v>1.9020209407234876</v>
      </c>
      <c r="Q25" s="312">
        <f t="shared" si="16"/>
        <v>2.1541111559748556</v>
      </c>
      <c r="R25" s="312">
        <f t="shared" si="16"/>
        <v>2.3203991085884499</v>
      </c>
      <c r="S25" s="312">
        <f t="shared" si="16"/>
        <v>2.4986126210012665</v>
      </c>
      <c r="T25" s="312">
        <f t="shared" si="16"/>
        <v>2.5725110792625028</v>
      </c>
      <c r="U25" s="312">
        <f t="shared" si="16"/>
        <v>2.697655138962133</v>
      </c>
      <c r="V25" s="312">
        <f t="shared" si="16"/>
        <v>2.6848490993209113</v>
      </c>
      <c r="W25" s="312">
        <f t="shared" si="16"/>
        <v>2.7760362009498931</v>
      </c>
      <c r="X25" s="312">
        <f t="shared" si="16"/>
        <v>2.7985142191115773</v>
      </c>
      <c r="Y25" s="312">
        <f t="shared" si="16"/>
        <v>2.4849220972361734</v>
      </c>
      <c r="Z25" s="312">
        <f t="shared" si="16"/>
        <v>2.4654200167647891</v>
      </c>
      <c r="AA25" s="312">
        <f t="shared" si="16"/>
        <v>2.566963215561509</v>
      </c>
      <c r="AB25" s="312">
        <f t="shared" si="16"/>
        <v>2.5805931837973555</v>
      </c>
      <c r="AC25" s="312">
        <f t="shared" si="16"/>
        <v>2.3907422608559101</v>
      </c>
      <c r="AD25" s="312">
        <f t="shared" si="16"/>
        <v>2.3598886381371167</v>
      </c>
      <c r="AE25" s="312">
        <f t="shared" si="16"/>
        <v>2.4430226150753476</v>
      </c>
      <c r="AF25" s="312">
        <f t="shared" si="16"/>
        <v>2.4426671676880747</v>
      </c>
      <c r="AG25" s="312">
        <f t="shared" si="16"/>
        <v>2.3722076146059279</v>
      </c>
      <c r="AH25" s="312">
        <f t="shared" si="16"/>
        <v>2.3456113491443413</v>
      </c>
      <c r="AI25" s="312">
        <f t="shared" si="16"/>
        <v>2.4010963764641882</v>
      </c>
      <c r="AJ25" s="312">
        <f t="shared" si="16"/>
        <v>2.3900193025373815</v>
      </c>
      <c r="AK25" s="312">
        <f t="shared" si="16"/>
        <v>2.250221653924144</v>
      </c>
      <c r="AL25" s="312">
        <f t="shared" si="16"/>
        <v>2.1988869163482323</v>
      </c>
      <c r="AM25" s="312">
        <f t="shared" si="16"/>
        <v>2.2491954667095144</v>
      </c>
      <c r="AN25" s="312">
        <f t="shared" si="16"/>
        <v>2.2274770802375978</v>
      </c>
      <c r="AO25" s="312">
        <f t="shared" si="16"/>
        <v>2.1961383138151596</v>
      </c>
      <c r="AP25" s="312">
        <f t="shared" ref="AP25:BU25" si="17">IF(AP$24=1,AP$22/AP$23,"N/A")</f>
        <v>2.1313114985649579</v>
      </c>
      <c r="AQ25" s="312">
        <f t="shared" si="17"/>
        <v>2.1636901641637625</v>
      </c>
      <c r="AR25" s="312">
        <f t="shared" si="17"/>
        <v>2.1296183778531348</v>
      </c>
      <c r="AS25" s="312">
        <f t="shared" si="17"/>
        <v>2.0850227980513902</v>
      </c>
      <c r="AT25" s="312">
        <f t="shared" si="17"/>
        <v>2.014307717975433</v>
      </c>
      <c r="AU25" s="312">
        <f t="shared" si="17"/>
        <v>2.0315542318934217</v>
      </c>
      <c r="AV25" s="312">
        <f t="shared" si="17"/>
        <v>1.9902285408692095</v>
      </c>
      <c r="AW25" s="312">
        <f t="shared" si="17"/>
        <v>1.7721217906962172</v>
      </c>
      <c r="AX25" s="312">
        <f t="shared" si="17"/>
        <v>1.7245735839759688</v>
      </c>
      <c r="AY25" s="312">
        <f t="shared" si="17"/>
        <v>1.7230075422191407</v>
      </c>
      <c r="AZ25" s="312">
        <f t="shared" si="17"/>
        <v>1.6879459144264952</v>
      </c>
      <c r="BA25" s="312">
        <f t="shared" si="17"/>
        <v>1.680892485419665</v>
      </c>
      <c r="BB25" s="312">
        <f t="shared" si="17"/>
        <v>1.6142742319244914</v>
      </c>
      <c r="BC25" s="312">
        <f t="shared" si="17"/>
        <v>1.6015018317175573</v>
      </c>
      <c r="BD25" s="312">
        <f t="shared" si="17"/>
        <v>1.554324552651011</v>
      </c>
      <c r="BE25" s="312">
        <f t="shared" si="17"/>
        <v>1.529940268653353</v>
      </c>
      <c r="BF25" s="312">
        <f t="shared" si="17"/>
        <v>1.4609792249033835</v>
      </c>
      <c r="BG25" s="312">
        <f t="shared" si="17"/>
        <v>1.4329339199762052</v>
      </c>
      <c r="BH25" s="312">
        <f t="shared" si="17"/>
        <v>1.3904493612816684</v>
      </c>
      <c r="BI25" s="312">
        <f t="shared" si="17"/>
        <v>1.3334127637196418</v>
      </c>
      <c r="BJ25" s="312">
        <f t="shared" si="17"/>
        <v>1.2855564844460639</v>
      </c>
      <c r="BK25" s="312">
        <f t="shared" si="17"/>
        <v>1.2318301189930017</v>
      </c>
      <c r="BL25" s="312">
        <f t="shared" si="17"/>
        <v>1.1895369783912333</v>
      </c>
      <c r="BM25" s="312">
        <f t="shared" si="17"/>
        <v>1.1343496078020652</v>
      </c>
      <c r="BN25" s="312">
        <f t="shared" si="17"/>
        <v>1.0821380287629725</v>
      </c>
      <c r="BO25" s="312">
        <f t="shared" si="17"/>
        <v>1.0304234095045495</v>
      </c>
      <c r="BP25" s="312">
        <f t="shared" si="17"/>
        <v>1.0483997198086459</v>
      </c>
      <c r="BQ25" s="312">
        <f t="shared" si="17"/>
        <v>1.021995871939736</v>
      </c>
      <c r="BR25" s="312">
        <f t="shared" si="17"/>
        <v>1.056118104482642</v>
      </c>
      <c r="BS25" s="312">
        <f t="shared" si="17"/>
        <v>1.0219958719397357</v>
      </c>
      <c r="BT25" s="312">
        <f t="shared" si="17"/>
        <v>1.0561181044826418</v>
      </c>
      <c r="BU25" s="312">
        <f t="shared" si="17"/>
        <v>1.0219958719397364</v>
      </c>
      <c r="BV25" s="312" t="str">
        <f t="shared" ref="BV25:DA25" si="18">IF(BV$24=1,BV$22/BV$23,"N/A")</f>
        <v>N/A</v>
      </c>
      <c r="BW25" s="312" t="str">
        <f t="shared" si="18"/>
        <v>N/A</v>
      </c>
      <c r="BX25" s="312" t="str">
        <f t="shared" si="18"/>
        <v>N/A</v>
      </c>
      <c r="BY25" s="312" t="str">
        <f t="shared" si="18"/>
        <v>N/A</v>
      </c>
      <c r="BZ25" s="312" t="str">
        <f t="shared" si="18"/>
        <v>N/A</v>
      </c>
      <c r="CA25" s="312" t="str">
        <f t="shared" si="18"/>
        <v>N/A</v>
      </c>
      <c r="CB25" s="312" t="str">
        <f t="shared" si="18"/>
        <v>N/A</v>
      </c>
      <c r="CC25" s="312" t="str">
        <f t="shared" si="18"/>
        <v>N/A</v>
      </c>
      <c r="CD25" s="312" t="str">
        <f t="shared" si="18"/>
        <v>N/A</v>
      </c>
      <c r="CE25" s="312" t="str">
        <f t="shared" si="18"/>
        <v>N/A</v>
      </c>
      <c r="CF25" s="312" t="str">
        <f t="shared" si="18"/>
        <v>N/A</v>
      </c>
      <c r="CG25" s="312" t="str">
        <f t="shared" si="18"/>
        <v>N/A</v>
      </c>
      <c r="CH25" s="312" t="str">
        <f t="shared" si="18"/>
        <v>N/A</v>
      </c>
      <c r="CI25" s="312" t="str">
        <f t="shared" si="18"/>
        <v>N/A</v>
      </c>
      <c r="CJ25" s="312" t="str">
        <f t="shared" si="18"/>
        <v>N/A</v>
      </c>
      <c r="CK25" s="312" t="str">
        <f t="shared" si="18"/>
        <v>N/A</v>
      </c>
      <c r="CL25" s="312" t="str">
        <f t="shared" si="18"/>
        <v>N/A</v>
      </c>
      <c r="CM25" s="312" t="str">
        <f t="shared" si="18"/>
        <v>N/A</v>
      </c>
      <c r="CN25" s="312" t="str">
        <f t="shared" si="18"/>
        <v>N/A</v>
      </c>
      <c r="CO25" s="312" t="str">
        <f t="shared" si="18"/>
        <v>N/A</v>
      </c>
      <c r="CP25" s="312" t="str">
        <f t="shared" si="18"/>
        <v>N/A</v>
      </c>
      <c r="CQ25" s="312" t="str">
        <f t="shared" si="18"/>
        <v>N/A</v>
      </c>
      <c r="CR25" s="312" t="str">
        <f t="shared" si="18"/>
        <v>N/A</v>
      </c>
      <c r="CS25" s="312" t="str">
        <f t="shared" si="18"/>
        <v>N/A</v>
      </c>
      <c r="CT25" s="312" t="str">
        <f t="shared" si="18"/>
        <v>N/A</v>
      </c>
      <c r="CU25" s="312" t="str">
        <f t="shared" si="18"/>
        <v>N/A</v>
      </c>
      <c r="CV25" s="312" t="str">
        <f t="shared" si="18"/>
        <v>N/A</v>
      </c>
      <c r="CW25" s="312" t="str">
        <f t="shared" si="18"/>
        <v>N/A</v>
      </c>
      <c r="CX25" s="312" t="str">
        <f t="shared" si="18"/>
        <v>N/A</v>
      </c>
      <c r="CY25" s="312" t="str">
        <f t="shared" si="18"/>
        <v>N/A</v>
      </c>
      <c r="CZ25" s="312" t="str">
        <f t="shared" si="18"/>
        <v>N/A</v>
      </c>
      <c r="DA25" s="312" t="str">
        <f t="shared" si="18"/>
        <v>N/A</v>
      </c>
      <c r="DB25" s="312" t="str">
        <f t="shared" ref="DB25:DJ25" si="19">IF(DB$24=1,DB$22/DB$23,"N/A")</f>
        <v>N/A</v>
      </c>
      <c r="DC25" s="312" t="str">
        <f t="shared" si="19"/>
        <v>N/A</v>
      </c>
      <c r="DD25" s="312" t="str">
        <f t="shared" si="19"/>
        <v>N/A</v>
      </c>
      <c r="DE25" s="312" t="str">
        <f t="shared" si="19"/>
        <v>N/A</v>
      </c>
      <c r="DF25" s="312" t="str">
        <f t="shared" si="19"/>
        <v>N/A</v>
      </c>
      <c r="DG25" s="312" t="str">
        <f t="shared" si="19"/>
        <v>N/A</v>
      </c>
      <c r="DH25" s="312" t="str">
        <f t="shared" si="19"/>
        <v>N/A</v>
      </c>
      <c r="DI25" s="312" t="str">
        <f t="shared" si="19"/>
        <v>N/A</v>
      </c>
      <c r="DJ25" s="312" t="str">
        <f t="shared" si="19"/>
        <v>N/A</v>
      </c>
    </row>
    <row r="27" spans="1:114" s="322" customFormat="1" x14ac:dyDescent="0.25">
      <c r="A27" s="319"/>
      <c r="B27" s="319"/>
      <c r="C27" s="320"/>
      <c r="D27" s="321"/>
      <c r="E27" s="311" t="str">
        <f t="shared" ref="E27:AJ27" si="20" xml:space="preserve"> E$25</f>
        <v>Current Ratio</v>
      </c>
      <c r="F27" s="311">
        <f t="shared" si="20"/>
        <v>0</v>
      </c>
      <c r="G27" s="311">
        <f t="shared" si="20"/>
        <v>0</v>
      </c>
      <c r="H27" s="311">
        <f t="shared" si="20"/>
        <v>0</v>
      </c>
      <c r="I27" s="311">
        <f t="shared" si="20"/>
        <v>0</v>
      </c>
      <c r="J27" s="311" t="str">
        <f t="shared" si="20"/>
        <v>N/A</v>
      </c>
      <c r="K27" s="311" t="str">
        <f t="shared" si="20"/>
        <v>N/A</v>
      </c>
      <c r="L27" s="311">
        <f t="shared" si="20"/>
        <v>1.1710896064838363</v>
      </c>
      <c r="M27" s="311">
        <f t="shared" si="20"/>
        <v>1.318322395042423</v>
      </c>
      <c r="N27" s="311">
        <f t="shared" si="20"/>
        <v>1.5023991090881557</v>
      </c>
      <c r="O27" s="311">
        <f t="shared" si="20"/>
        <v>1.693184665231386</v>
      </c>
      <c r="P27" s="311">
        <f t="shared" si="20"/>
        <v>1.9020209407234876</v>
      </c>
      <c r="Q27" s="311">
        <f t="shared" si="20"/>
        <v>2.1541111559748556</v>
      </c>
      <c r="R27" s="311">
        <f t="shared" si="20"/>
        <v>2.3203991085884499</v>
      </c>
      <c r="S27" s="311">
        <f t="shared" si="20"/>
        <v>2.4986126210012665</v>
      </c>
      <c r="T27" s="311">
        <f t="shared" si="20"/>
        <v>2.5725110792625028</v>
      </c>
      <c r="U27" s="311">
        <f t="shared" si="20"/>
        <v>2.697655138962133</v>
      </c>
      <c r="V27" s="311">
        <f t="shared" si="20"/>
        <v>2.6848490993209113</v>
      </c>
      <c r="W27" s="311">
        <f t="shared" si="20"/>
        <v>2.7760362009498931</v>
      </c>
      <c r="X27" s="311">
        <f t="shared" si="20"/>
        <v>2.7985142191115773</v>
      </c>
      <c r="Y27" s="311">
        <f t="shared" si="20"/>
        <v>2.4849220972361734</v>
      </c>
      <c r="Z27" s="311">
        <f t="shared" si="20"/>
        <v>2.4654200167647891</v>
      </c>
      <c r="AA27" s="311">
        <f t="shared" si="20"/>
        <v>2.566963215561509</v>
      </c>
      <c r="AB27" s="311">
        <f t="shared" si="20"/>
        <v>2.5805931837973555</v>
      </c>
      <c r="AC27" s="311">
        <f t="shared" si="20"/>
        <v>2.3907422608559101</v>
      </c>
      <c r="AD27" s="311">
        <f t="shared" si="20"/>
        <v>2.3598886381371167</v>
      </c>
      <c r="AE27" s="311">
        <f t="shared" si="20"/>
        <v>2.4430226150753476</v>
      </c>
      <c r="AF27" s="311">
        <f t="shared" si="20"/>
        <v>2.4426671676880747</v>
      </c>
      <c r="AG27" s="311">
        <f t="shared" si="20"/>
        <v>2.3722076146059279</v>
      </c>
      <c r="AH27" s="311">
        <f t="shared" si="20"/>
        <v>2.3456113491443413</v>
      </c>
      <c r="AI27" s="311">
        <f t="shared" si="20"/>
        <v>2.4010963764641882</v>
      </c>
      <c r="AJ27" s="311">
        <f t="shared" si="20"/>
        <v>2.3900193025373815</v>
      </c>
      <c r="AK27" s="311">
        <f t="shared" ref="AK27:BP27" si="21" xml:space="preserve"> AK$25</f>
        <v>2.250221653924144</v>
      </c>
      <c r="AL27" s="311">
        <f t="shared" si="21"/>
        <v>2.1988869163482323</v>
      </c>
      <c r="AM27" s="311">
        <f t="shared" si="21"/>
        <v>2.2491954667095144</v>
      </c>
      <c r="AN27" s="311">
        <f t="shared" si="21"/>
        <v>2.2274770802375978</v>
      </c>
      <c r="AO27" s="311">
        <f t="shared" si="21"/>
        <v>2.1961383138151596</v>
      </c>
      <c r="AP27" s="311">
        <f t="shared" si="21"/>
        <v>2.1313114985649579</v>
      </c>
      <c r="AQ27" s="311">
        <f t="shared" si="21"/>
        <v>2.1636901641637625</v>
      </c>
      <c r="AR27" s="311">
        <f t="shared" si="21"/>
        <v>2.1296183778531348</v>
      </c>
      <c r="AS27" s="311">
        <f t="shared" si="21"/>
        <v>2.0850227980513902</v>
      </c>
      <c r="AT27" s="311">
        <f t="shared" si="21"/>
        <v>2.014307717975433</v>
      </c>
      <c r="AU27" s="311">
        <f t="shared" si="21"/>
        <v>2.0315542318934217</v>
      </c>
      <c r="AV27" s="311">
        <f t="shared" si="21"/>
        <v>1.9902285408692095</v>
      </c>
      <c r="AW27" s="311">
        <f t="shared" si="21"/>
        <v>1.7721217906962172</v>
      </c>
      <c r="AX27" s="311">
        <f t="shared" si="21"/>
        <v>1.7245735839759688</v>
      </c>
      <c r="AY27" s="311">
        <f t="shared" si="21"/>
        <v>1.7230075422191407</v>
      </c>
      <c r="AZ27" s="311">
        <f t="shared" si="21"/>
        <v>1.6879459144264952</v>
      </c>
      <c r="BA27" s="311">
        <f t="shared" si="21"/>
        <v>1.680892485419665</v>
      </c>
      <c r="BB27" s="311">
        <f t="shared" si="21"/>
        <v>1.6142742319244914</v>
      </c>
      <c r="BC27" s="311">
        <f t="shared" si="21"/>
        <v>1.6015018317175573</v>
      </c>
      <c r="BD27" s="311">
        <f t="shared" si="21"/>
        <v>1.554324552651011</v>
      </c>
      <c r="BE27" s="311">
        <f t="shared" si="21"/>
        <v>1.529940268653353</v>
      </c>
      <c r="BF27" s="311">
        <f t="shared" si="21"/>
        <v>1.4609792249033835</v>
      </c>
      <c r="BG27" s="311">
        <f t="shared" si="21"/>
        <v>1.4329339199762052</v>
      </c>
      <c r="BH27" s="311">
        <f t="shared" si="21"/>
        <v>1.3904493612816684</v>
      </c>
      <c r="BI27" s="311">
        <f t="shared" si="21"/>
        <v>1.3334127637196418</v>
      </c>
      <c r="BJ27" s="311">
        <f t="shared" si="21"/>
        <v>1.2855564844460639</v>
      </c>
      <c r="BK27" s="311">
        <f t="shared" si="21"/>
        <v>1.2318301189930017</v>
      </c>
      <c r="BL27" s="311">
        <f t="shared" si="21"/>
        <v>1.1895369783912333</v>
      </c>
      <c r="BM27" s="311">
        <f t="shared" si="21"/>
        <v>1.1343496078020652</v>
      </c>
      <c r="BN27" s="311">
        <f t="shared" si="21"/>
        <v>1.0821380287629725</v>
      </c>
      <c r="BO27" s="311">
        <f t="shared" si="21"/>
        <v>1.0304234095045495</v>
      </c>
      <c r="BP27" s="311">
        <f t="shared" si="21"/>
        <v>1.0483997198086459</v>
      </c>
      <c r="BQ27" s="311">
        <f t="shared" ref="BQ27:CV27" si="22" xml:space="preserve"> BQ$25</f>
        <v>1.021995871939736</v>
      </c>
      <c r="BR27" s="311">
        <f t="shared" si="22"/>
        <v>1.056118104482642</v>
      </c>
      <c r="BS27" s="311">
        <f t="shared" si="22"/>
        <v>1.0219958719397357</v>
      </c>
      <c r="BT27" s="311">
        <f t="shared" si="22"/>
        <v>1.0561181044826418</v>
      </c>
      <c r="BU27" s="311">
        <f t="shared" si="22"/>
        <v>1.0219958719397364</v>
      </c>
      <c r="BV27" s="311" t="str">
        <f t="shared" si="22"/>
        <v>N/A</v>
      </c>
      <c r="BW27" s="311" t="str">
        <f t="shared" si="22"/>
        <v>N/A</v>
      </c>
      <c r="BX27" s="311" t="str">
        <f t="shared" si="22"/>
        <v>N/A</v>
      </c>
      <c r="BY27" s="311" t="str">
        <f t="shared" si="22"/>
        <v>N/A</v>
      </c>
      <c r="BZ27" s="311" t="str">
        <f t="shared" si="22"/>
        <v>N/A</v>
      </c>
      <c r="CA27" s="311" t="str">
        <f t="shared" si="22"/>
        <v>N/A</v>
      </c>
      <c r="CB27" s="311" t="str">
        <f t="shared" si="22"/>
        <v>N/A</v>
      </c>
      <c r="CC27" s="311" t="str">
        <f t="shared" si="22"/>
        <v>N/A</v>
      </c>
      <c r="CD27" s="311" t="str">
        <f t="shared" si="22"/>
        <v>N/A</v>
      </c>
      <c r="CE27" s="311" t="str">
        <f t="shared" si="22"/>
        <v>N/A</v>
      </c>
      <c r="CF27" s="311" t="str">
        <f t="shared" si="22"/>
        <v>N/A</v>
      </c>
      <c r="CG27" s="311" t="str">
        <f t="shared" si="22"/>
        <v>N/A</v>
      </c>
      <c r="CH27" s="311" t="str">
        <f t="shared" si="22"/>
        <v>N/A</v>
      </c>
      <c r="CI27" s="311" t="str">
        <f t="shared" si="22"/>
        <v>N/A</v>
      </c>
      <c r="CJ27" s="311" t="str">
        <f t="shared" si="22"/>
        <v>N/A</v>
      </c>
      <c r="CK27" s="311" t="str">
        <f t="shared" si="22"/>
        <v>N/A</v>
      </c>
      <c r="CL27" s="311" t="str">
        <f t="shared" si="22"/>
        <v>N/A</v>
      </c>
      <c r="CM27" s="311" t="str">
        <f t="shared" si="22"/>
        <v>N/A</v>
      </c>
      <c r="CN27" s="311" t="str">
        <f t="shared" si="22"/>
        <v>N/A</v>
      </c>
      <c r="CO27" s="311" t="str">
        <f t="shared" si="22"/>
        <v>N/A</v>
      </c>
      <c r="CP27" s="311" t="str">
        <f t="shared" si="22"/>
        <v>N/A</v>
      </c>
      <c r="CQ27" s="311" t="str">
        <f t="shared" si="22"/>
        <v>N/A</v>
      </c>
      <c r="CR27" s="311" t="str">
        <f t="shared" si="22"/>
        <v>N/A</v>
      </c>
      <c r="CS27" s="311" t="str">
        <f t="shared" si="22"/>
        <v>N/A</v>
      </c>
      <c r="CT27" s="311" t="str">
        <f t="shared" si="22"/>
        <v>N/A</v>
      </c>
      <c r="CU27" s="311" t="str">
        <f t="shared" si="22"/>
        <v>N/A</v>
      </c>
      <c r="CV27" s="311" t="str">
        <f t="shared" si="22"/>
        <v>N/A</v>
      </c>
      <c r="CW27" s="311" t="str">
        <f t="shared" ref="CW27:DJ27" si="23" xml:space="preserve"> CW$25</f>
        <v>N/A</v>
      </c>
      <c r="CX27" s="311" t="str">
        <f t="shared" si="23"/>
        <v>N/A</v>
      </c>
      <c r="CY27" s="311" t="str">
        <f t="shared" si="23"/>
        <v>N/A</v>
      </c>
      <c r="CZ27" s="311" t="str">
        <f t="shared" si="23"/>
        <v>N/A</v>
      </c>
      <c r="DA27" s="311" t="str">
        <f t="shared" si="23"/>
        <v>N/A</v>
      </c>
      <c r="DB27" s="311" t="str">
        <f t="shared" si="23"/>
        <v>N/A</v>
      </c>
      <c r="DC27" s="311" t="str">
        <f t="shared" si="23"/>
        <v>N/A</v>
      </c>
      <c r="DD27" s="311" t="str">
        <f t="shared" si="23"/>
        <v>N/A</v>
      </c>
      <c r="DE27" s="311" t="str">
        <f t="shared" si="23"/>
        <v>N/A</v>
      </c>
      <c r="DF27" s="311" t="str">
        <f t="shared" si="23"/>
        <v>N/A</v>
      </c>
      <c r="DG27" s="311" t="str">
        <f t="shared" si="23"/>
        <v>N/A</v>
      </c>
      <c r="DH27" s="311" t="str">
        <f t="shared" si="23"/>
        <v>N/A</v>
      </c>
      <c r="DI27" s="311" t="str">
        <f t="shared" si="23"/>
        <v>N/A</v>
      </c>
      <c r="DJ27" s="311" t="str">
        <f t="shared" si="23"/>
        <v>N/A</v>
      </c>
    </row>
    <row r="28" spans="1:114" x14ac:dyDescent="0.25">
      <c r="E28" s="303" t="str">
        <f>E27 &amp; " - minimum "</f>
        <v xml:space="preserve">Current Ratio - minimum </v>
      </c>
      <c r="F28" s="312">
        <f>MIN(J27:DJ27)</f>
        <v>1.0219958719397357</v>
      </c>
      <c r="G28" s="303" t="s">
        <v>379</v>
      </c>
    </row>
    <row r="31" spans="1:114" x14ac:dyDescent="0.25">
      <c r="A31" s="2" t="s">
        <v>383</v>
      </c>
    </row>
    <row r="32" spans="1:114" x14ac:dyDescent="0.25">
      <c r="E32" s="359" t="str">
        <f xml:space="preserve"> FinStat!E$33</f>
        <v>Snr Debt balance</v>
      </c>
      <c r="F32" s="359">
        <f xml:space="preserve"> FinStat!F$33</f>
        <v>0</v>
      </c>
      <c r="G32" s="359" t="str">
        <f xml:space="preserve"> FinStat!G$33</f>
        <v>$000s</v>
      </c>
      <c r="H32" s="359">
        <f xml:space="preserve"> FinStat!H$33</f>
        <v>0</v>
      </c>
      <c r="I32" s="359">
        <f xml:space="preserve"> FinStat!I$33</f>
        <v>0</v>
      </c>
      <c r="J32" s="359">
        <f xml:space="preserve"> FinStat!J$33</f>
        <v>0</v>
      </c>
      <c r="K32" s="359">
        <f xml:space="preserve"> FinStat!K$33</f>
        <v>108500</v>
      </c>
      <c r="L32" s="359">
        <f xml:space="preserve"> FinStat!L$33</f>
        <v>106691.66666666667</v>
      </c>
      <c r="M32" s="359">
        <f xml:space="preserve"> FinStat!M$33</f>
        <v>104883.33333333334</v>
      </c>
      <c r="N32" s="359">
        <f xml:space="preserve"> FinStat!N$33</f>
        <v>103075.00000000001</v>
      </c>
      <c r="O32" s="359">
        <f xml:space="preserve"> FinStat!O$33</f>
        <v>101266.66666666669</v>
      </c>
      <c r="P32" s="359">
        <f xml:space="preserve"> FinStat!P$33</f>
        <v>99458.333333333358</v>
      </c>
      <c r="Q32" s="359">
        <f xml:space="preserve"> FinStat!Q$33</f>
        <v>97650.000000000029</v>
      </c>
      <c r="R32" s="359">
        <f xml:space="preserve"> FinStat!R$33</f>
        <v>95841.666666666701</v>
      </c>
      <c r="S32" s="359">
        <f xml:space="preserve"> FinStat!S$33</f>
        <v>94033.333333333372</v>
      </c>
      <c r="T32" s="359">
        <f xml:space="preserve"> FinStat!T$33</f>
        <v>92225.000000000044</v>
      </c>
      <c r="U32" s="359">
        <f xml:space="preserve"> FinStat!U$33</f>
        <v>90416.666666666715</v>
      </c>
      <c r="V32" s="359">
        <f xml:space="preserve"> FinStat!V$33</f>
        <v>88608.333333333387</v>
      </c>
      <c r="W32" s="359">
        <f xml:space="preserve"> FinStat!W$33</f>
        <v>86800.000000000058</v>
      </c>
      <c r="X32" s="359">
        <f xml:space="preserve"> FinStat!X$33</f>
        <v>84991.66666666673</v>
      </c>
      <c r="Y32" s="359">
        <f xml:space="preserve"> FinStat!Y$33</f>
        <v>83183.333333333401</v>
      </c>
      <c r="Z32" s="359">
        <f xml:space="preserve"> FinStat!Z$33</f>
        <v>81375.000000000073</v>
      </c>
      <c r="AA32" s="359">
        <f xml:space="preserve"> FinStat!AA$33</f>
        <v>79566.666666666744</v>
      </c>
      <c r="AB32" s="359">
        <f xml:space="preserve"> FinStat!AB$33</f>
        <v>77758.333333333416</v>
      </c>
      <c r="AC32" s="359">
        <f xml:space="preserve"> FinStat!AC$33</f>
        <v>75950.000000000087</v>
      </c>
      <c r="AD32" s="359">
        <f xml:space="preserve"> FinStat!AD$33</f>
        <v>74141.666666666759</v>
      </c>
      <c r="AE32" s="359">
        <f xml:space="preserve"> FinStat!AE$33</f>
        <v>72333.33333333343</v>
      </c>
      <c r="AF32" s="359">
        <f xml:space="preserve"> FinStat!AF$33</f>
        <v>70525.000000000102</v>
      </c>
      <c r="AG32" s="359">
        <f xml:space="preserve"> FinStat!AG$33</f>
        <v>68716.666666666773</v>
      </c>
      <c r="AH32" s="359">
        <f xml:space="preserve"> FinStat!AH$33</f>
        <v>66908.333333333445</v>
      </c>
      <c r="AI32" s="359">
        <f xml:space="preserve"> FinStat!AI$33</f>
        <v>65100.000000000109</v>
      </c>
      <c r="AJ32" s="359">
        <f xml:space="preserve"> FinStat!AJ$33</f>
        <v>63291.666666666773</v>
      </c>
      <c r="AK32" s="359">
        <f xml:space="preserve"> FinStat!AK$33</f>
        <v>61483.333333333438</v>
      </c>
      <c r="AL32" s="359">
        <f xml:space="preserve"> FinStat!AL$33</f>
        <v>59675.000000000102</v>
      </c>
      <c r="AM32" s="359">
        <f xml:space="preserve"> FinStat!AM$33</f>
        <v>57866.666666666766</v>
      </c>
      <c r="AN32" s="359">
        <f xml:space="preserve"> FinStat!AN$33</f>
        <v>56058.33333333343</v>
      </c>
      <c r="AO32" s="359">
        <f xml:space="preserve"> FinStat!AO$33</f>
        <v>54250.000000000095</v>
      </c>
      <c r="AP32" s="359">
        <f xml:space="preserve"> FinStat!AP$33</f>
        <v>52441.666666666759</v>
      </c>
      <c r="AQ32" s="359">
        <f xml:space="preserve"> FinStat!AQ$33</f>
        <v>50633.333333333423</v>
      </c>
      <c r="AR32" s="359">
        <f xml:space="preserve"> FinStat!AR$33</f>
        <v>48825.000000000087</v>
      </c>
      <c r="AS32" s="359">
        <f xml:space="preserve"> FinStat!AS$33</f>
        <v>47016.666666666752</v>
      </c>
      <c r="AT32" s="359">
        <f xml:space="preserve"> FinStat!AT$33</f>
        <v>45208.333333333416</v>
      </c>
      <c r="AU32" s="359">
        <f xml:space="preserve"> FinStat!AU$33</f>
        <v>43400.00000000008</v>
      </c>
      <c r="AV32" s="359">
        <f xml:space="preserve"> FinStat!AV$33</f>
        <v>41591.666666666744</v>
      </c>
      <c r="AW32" s="359">
        <f xml:space="preserve"> FinStat!AW$33</f>
        <v>39783.333333333409</v>
      </c>
      <c r="AX32" s="359">
        <f xml:space="preserve"> FinStat!AX$33</f>
        <v>37975.000000000073</v>
      </c>
      <c r="AY32" s="359">
        <f xml:space="preserve"> FinStat!AY$33</f>
        <v>36166.666666666737</v>
      </c>
      <c r="AZ32" s="359">
        <f xml:space="preserve"> FinStat!AZ$33</f>
        <v>34358.333333333401</v>
      </c>
      <c r="BA32" s="359">
        <f xml:space="preserve"> FinStat!BA$33</f>
        <v>32550.000000000069</v>
      </c>
      <c r="BB32" s="359">
        <f xml:space="preserve"> FinStat!BB$33</f>
        <v>30741.666666666737</v>
      </c>
      <c r="BC32" s="359">
        <f xml:space="preserve"> FinStat!BC$33</f>
        <v>28933.333333333405</v>
      </c>
      <c r="BD32" s="359">
        <f xml:space="preserve"> FinStat!BD$33</f>
        <v>27125.000000000073</v>
      </c>
      <c r="BE32" s="359">
        <f xml:space="preserve"> FinStat!BE$33</f>
        <v>25316.666666666741</v>
      </c>
      <c r="BF32" s="359">
        <f xml:space="preserve"> FinStat!BF$33</f>
        <v>23508.333333333409</v>
      </c>
      <c r="BG32" s="359">
        <f xml:space="preserve"> FinStat!BG$33</f>
        <v>21700.000000000076</v>
      </c>
      <c r="BH32" s="359">
        <f xml:space="preserve"> FinStat!BH$33</f>
        <v>19891.666666666744</v>
      </c>
      <c r="BI32" s="359">
        <f xml:space="preserve"> FinStat!BI$33</f>
        <v>18083.333333333412</v>
      </c>
      <c r="BJ32" s="359">
        <f xml:space="preserve"> FinStat!BJ$33</f>
        <v>16275.000000000078</v>
      </c>
      <c r="BK32" s="359">
        <f xml:space="preserve"> FinStat!BK$33</f>
        <v>14466.666666666744</v>
      </c>
      <c r="BL32" s="359">
        <f xml:space="preserve"> FinStat!BL$33</f>
        <v>12658.33333333341</v>
      </c>
      <c r="BM32" s="359">
        <f xml:space="preserve"> FinStat!BM$33</f>
        <v>10850.000000000076</v>
      </c>
      <c r="BN32" s="359">
        <f xml:space="preserve"> FinStat!BN$33</f>
        <v>9041.6666666667425</v>
      </c>
      <c r="BO32" s="359">
        <f xml:space="preserve"> FinStat!BO$33</f>
        <v>7233.3333333334094</v>
      </c>
      <c r="BP32" s="359">
        <f xml:space="preserve"> FinStat!BP$33</f>
        <v>5425.0000000000764</v>
      </c>
      <c r="BQ32" s="359">
        <f xml:space="preserve"> FinStat!BQ$33</f>
        <v>3616.6666666667434</v>
      </c>
      <c r="BR32" s="359">
        <f xml:space="preserve"> FinStat!BR$33</f>
        <v>1808.3333333334101</v>
      </c>
      <c r="BS32" s="359">
        <f xml:space="preserve"> FinStat!BS$33</f>
        <v>7.6852302299812436E-11</v>
      </c>
      <c r="BT32" s="359">
        <f xml:space="preserve"> FinStat!BT$33</f>
        <v>7.6852302299812436E-11</v>
      </c>
      <c r="BU32" s="359">
        <f xml:space="preserve"> FinStat!BU$33</f>
        <v>7.6852302299812436E-11</v>
      </c>
      <c r="BV32" s="359">
        <f xml:space="preserve"> FinStat!BV$33</f>
        <v>7.6852302299812436E-11</v>
      </c>
      <c r="BW32" s="359">
        <f xml:space="preserve"> FinStat!BW$33</f>
        <v>7.6852302299812436E-11</v>
      </c>
      <c r="BX32" s="359">
        <f xml:space="preserve"> FinStat!BX$33</f>
        <v>7.6852302299812436E-11</v>
      </c>
      <c r="BY32" s="359">
        <f xml:space="preserve"> FinStat!BY$33</f>
        <v>7.6852302299812436E-11</v>
      </c>
      <c r="BZ32" s="359">
        <f xml:space="preserve"> FinStat!BZ$33</f>
        <v>7.6852302299812436E-11</v>
      </c>
      <c r="CA32" s="359">
        <f xml:space="preserve"> FinStat!CA$33</f>
        <v>7.6852302299812436E-11</v>
      </c>
      <c r="CB32" s="359">
        <f xml:space="preserve"> FinStat!CB$33</f>
        <v>7.6852302299812436E-11</v>
      </c>
      <c r="CC32" s="359">
        <f xml:space="preserve"> FinStat!CC$33</f>
        <v>7.6852302299812436E-11</v>
      </c>
      <c r="CD32" s="359">
        <f xml:space="preserve"> FinStat!CD$33</f>
        <v>7.6852302299812436E-11</v>
      </c>
      <c r="CE32" s="359">
        <f xml:space="preserve"> FinStat!CE$33</f>
        <v>7.6852302299812436E-11</v>
      </c>
      <c r="CF32" s="359">
        <f xml:space="preserve"> FinStat!CF$33</f>
        <v>7.6852302299812436E-11</v>
      </c>
      <c r="CG32" s="359">
        <f xml:space="preserve"> FinStat!CG$33</f>
        <v>7.6852302299812436E-11</v>
      </c>
      <c r="CH32" s="359">
        <f xml:space="preserve"> FinStat!CH$33</f>
        <v>7.6852302299812436E-11</v>
      </c>
      <c r="CI32" s="359">
        <f xml:space="preserve"> FinStat!CI$33</f>
        <v>7.6852302299812436E-11</v>
      </c>
      <c r="CJ32" s="359">
        <f xml:space="preserve"> FinStat!CJ$33</f>
        <v>7.6852302299812436E-11</v>
      </c>
      <c r="CK32" s="359">
        <f xml:space="preserve"> FinStat!CK$33</f>
        <v>7.6852302299812436E-11</v>
      </c>
      <c r="CL32" s="359">
        <f xml:space="preserve"> FinStat!CL$33</f>
        <v>7.6852302299812436E-11</v>
      </c>
      <c r="CM32" s="359">
        <f xml:space="preserve"> FinStat!CM$33</f>
        <v>7.6852302299812436E-11</v>
      </c>
      <c r="CN32" s="359">
        <f xml:space="preserve"> FinStat!CN$33</f>
        <v>7.6852302299812436E-11</v>
      </c>
      <c r="CO32" s="359">
        <f xml:space="preserve"> FinStat!CO$33</f>
        <v>7.6852302299812436E-11</v>
      </c>
      <c r="CP32" s="359">
        <f xml:space="preserve"> FinStat!CP$33</f>
        <v>7.6852302299812436E-11</v>
      </c>
      <c r="CQ32" s="359">
        <f xml:space="preserve"> FinStat!CQ$33</f>
        <v>7.6852302299812436E-11</v>
      </c>
      <c r="CR32" s="359">
        <f xml:space="preserve"> FinStat!CR$33</f>
        <v>7.6852302299812436E-11</v>
      </c>
      <c r="CS32" s="359">
        <f xml:space="preserve"> FinStat!CS$33</f>
        <v>7.6852302299812436E-11</v>
      </c>
      <c r="CT32" s="359">
        <f xml:space="preserve"> FinStat!CT$33</f>
        <v>7.6852302299812436E-11</v>
      </c>
      <c r="CU32" s="359">
        <f xml:space="preserve"> FinStat!CU$33</f>
        <v>7.6852302299812436E-11</v>
      </c>
      <c r="CV32" s="359">
        <f xml:space="preserve"> FinStat!CV$33</f>
        <v>7.6852302299812436E-11</v>
      </c>
      <c r="CW32" s="359">
        <f xml:space="preserve"> FinStat!CW$33</f>
        <v>7.6852302299812436E-11</v>
      </c>
      <c r="CX32" s="359">
        <f xml:space="preserve"> FinStat!CX$33</f>
        <v>7.6852302299812436E-11</v>
      </c>
      <c r="CY32" s="359">
        <f xml:space="preserve"> FinStat!CY$33</f>
        <v>7.6852302299812436E-11</v>
      </c>
      <c r="CZ32" s="359">
        <f xml:space="preserve"> FinStat!CZ$33</f>
        <v>7.6852302299812436E-11</v>
      </c>
      <c r="DA32" s="359">
        <f xml:space="preserve"> FinStat!DA$33</f>
        <v>7.6852302299812436E-11</v>
      </c>
      <c r="DB32" s="359">
        <f xml:space="preserve"> FinStat!DB$33</f>
        <v>7.6852302299812436E-11</v>
      </c>
      <c r="DC32" s="359">
        <f xml:space="preserve"> FinStat!DC$33</f>
        <v>7.6852302299812436E-11</v>
      </c>
      <c r="DD32" s="359">
        <f xml:space="preserve"> FinStat!DD$33</f>
        <v>7.6852302299812436E-11</v>
      </c>
      <c r="DE32" s="359">
        <f xml:space="preserve"> FinStat!DE$33</f>
        <v>7.6852302299812436E-11</v>
      </c>
      <c r="DF32" s="359">
        <f xml:space="preserve"> FinStat!DF$33</f>
        <v>7.6852302299812436E-11</v>
      </c>
      <c r="DG32" s="359">
        <f xml:space="preserve"> FinStat!DG$33</f>
        <v>7.6852302299812436E-11</v>
      </c>
      <c r="DH32" s="359">
        <f xml:space="preserve"> FinStat!DH$33</f>
        <v>7.6852302299812436E-11</v>
      </c>
      <c r="DI32" s="359">
        <f xml:space="preserve"> FinStat!DI$33</f>
        <v>7.6852302299812436E-11</v>
      </c>
      <c r="DJ32" s="359">
        <f xml:space="preserve"> FinStat!DJ$33</f>
        <v>7.6852302299812436E-11</v>
      </c>
    </row>
    <row r="33" spans="1:114" x14ac:dyDescent="0.25">
      <c r="E33" s="359" t="str">
        <f xml:space="preserve"> FinStat!E$34</f>
        <v>Subbordinated Debt balance</v>
      </c>
      <c r="F33" s="359">
        <f xml:space="preserve"> FinStat!F$34</f>
        <v>0</v>
      </c>
      <c r="G33" s="359" t="str">
        <f xml:space="preserve"> FinStat!G$34</f>
        <v>$000s</v>
      </c>
      <c r="H33" s="359">
        <f xml:space="preserve"> FinStat!H$34</f>
        <v>0</v>
      </c>
      <c r="I33" s="359">
        <f xml:space="preserve"> FinStat!I$34</f>
        <v>0</v>
      </c>
      <c r="J33" s="359">
        <f xml:space="preserve"> FinStat!J$34</f>
        <v>0</v>
      </c>
      <c r="K33" s="359">
        <f xml:space="preserve"> FinStat!K$34</f>
        <v>0</v>
      </c>
      <c r="L33" s="359">
        <f xml:space="preserve"> FinStat!L$34</f>
        <v>0</v>
      </c>
      <c r="M33" s="359">
        <f xml:space="preserve"> FinStat!M$34</f>
        <v>0</v>
      </c>
      <c r="N33" s="359">
        <f xml:space="preserve"> FinStat!N$34</f>
        <v>0</v>
      </c>
      <c r="O33" s="359">
        <f xml:space="preserve"> FinStat!O$34</f>
        <v>0</v>
      </c>
      <c r="P33" s="359">
        <f xml:space="preserve"> FinStat!P$34</f>
        <v>0</v>
      </c>
      <c r="Q33" s="359">
        <f xml:space="preserve"> FinStat!Q$34</f>
        <v>0</v>
      </c>
      <c r="R33" s="359">
        <f xml:space="preserve"> FinStat!R$34</f>
        <v>0</v>
      </c>
      <c r="S33" s="359">
        <f xml:space="preserve"> FinStat!S$34</f>
        <v>0</v>
      </c>
      <c r="T33" s="359">
        <f xml:space="preserve"> FinStat!T$34</f>
        <v>0</v>
      </c>
      <c r="U33" s="359">
        <f xml:space="preserve"> FinStat!U$34</f>
        <v>0</v>
      </c>
      <c r="V33" s="359">
        <f xml:space="preserve"> FinStat!V$34</f>
        <v>0</v>
      </c>
      <c r="W33" s="359">
        <f xml:space="preserve"> FinStat!W$34</f>
        <v>0</v>
      </c>
      <c r="X33" s="359">
        <f xml:space="preserve"> FinStat!X$34</f>
        <v>0</v>
      </c>
      <c r="Y33" s="359">
        <f xml:space="preserve"> FinStat!Y$34</f>
        <v>0</v>
      </c>
      <c r="Z33" s="359">
        <f xml:space="preserve"> FinStat!Z$34</f>
        <v>0</v>
      </c>
      <c r="AA33" s="359">
        <f xml:space="preserve"> FinStat!AA$34</f>
        <v>0</v>
      </c>
      <c r="AB33" s="359">
        <f xml:space="preserve"> FinStat!AB$34</f>
        <v>0</v>
      </c>
      <c r="AC33" s="359">
        <f xml:space="preserve"> FinStat!AC$34</f>
        <v>0</v>
      </c>
      <c r="AD33" s="359">
        <f xml:space="preserve"> FinStat!AD$34</f>
        <v>0</v>
      </c>
      <c r="AE33" s="359">
        <f xml:space="preserve"> FinStat!AE$34</f>
        <v>0</v>
      </c>
      <c r="AF33" s="359">
        <f xml:space="preserve"> FinStat!AF$34</f>
        <v>0</v>
      </c>
      <c r="AG33" s="359">
        <f xml:space="preserve"> FinStat!AG$34</f>
        <v>12000</v>
      </c>
      <c r="AH33" s="359">
        <f xml:space="preserve"> FinStat!AH$34</f>
        <v>11700</v>
      </c>
      <c r="AI33" s="359">
        <f xml:space="preserve"> FinStat!AI$34</f>
        <v>11400</v>
      </c>
      <c r="AJ33" s="359">
        <f xml:space="preserve"> FinStat!AJ$34</f>
        <v>11100</v>
      </c>
      <c r="AK33" s="359">
        <f xml:space="preserve"> FinStat!AK$34</f>
        <v>10800</v>
      </c>
      <c r="AL33" s="359">
        <f xml:space="preserve"> FinStat!AL$34</f>
        <v>10500</v>
      </c>
      <c r="AM33" s="359">
        <f xml:space="preserve"> FinStat!AM$34</f>
        <v>10200</v>
      </c>
      <c r="AN33" s="359">
        <f xml:space="preserve"> FinStat!AN$34</f>
        <v>9900</v>
      </c>
      <c r="AO33" s="359">
        <f xml:space="preserve"> FinStat!AO$34</f>
        <v>9600</v>
      </c>
      <c r="AP33" s="359">
        <f xml:space="preserve"> FinStat!AP$34</f>
        <v>9300</v>
      </c>
      <c r="AQ33" s="359">
        <f xml:space="preserve"> FinStat!AQ$34</f>
        <v>9000</v>
      </c>
      <c r="AR33" s="359">
        <f xml:space="preserve"> FinStat!AR$34</f>
        <v>8700</v>
      </c>
      <c r="AS33" s="359">
        <f xml:space="preserve"> FinStat!AS$34</f>
        <v>8400</v>
      </c>
      <c r="AT33" s="359">
        <f xml:space="preserve"> FinStat!AT$34</f>
        <v>8100</v>
      </c>
      <c r="AU33" s="359">
        <f xml:space="preserve"> FinStat!AU$34</f>
        <v>7800</v>
      </c>
      <c r="AV33" s="359">
        <f xml:space="preserve"> FinStat!AV$34</f>
        <v>7500</v>
      </c>
      <c r="AW33" s="359">
        <f xml:space="preserve"> FinStat!AW$34</f>
        <v>7200</v>
      </c>
      <c r="AX33" s="359">
        <f xml:space="preserve"> FinStat!AX$34</f>
        <v>6900</v>
      </c>
      <c r="AY33" s="359">
        <f xml:space="preserve"> FinStat!AY$34</f>
        <v>6600</v>
      </c>
      <c r="AZ33" s="359">
        <f xml:space="preserve"> FinStat!AZ$34</f>
        <v>6300</v>
      </c>
      <c r="BA33" s="359">
        <f xml:space="preserve"> FinStat!BA$34</f>
        <v>6000</v>
      </c>
      <c r="BB33" s="359">
        <f xml:space="preserve"> FinStat!BB$34</f>
        <v>5700</v>
      </c>
      <c r="BC33" s="359">
        <f xml:space="preserve"> FinStat!BC$34</f>
        <v>5400</v>
      </c>
      <c r="BD33" s="359">
        <f xml:space="preserve"> FinStat!BD$34</f>
        <v>5100</v>
      </c>
      <c r="BE33" s="359">
        <f xml:space="preserve"> FinStat!BE$34</f>
        <v>4800</v>
      </c>
      <c r="BF33" s="359">
        <f xml:space="preserve"> FinStat!BF$34</f>
        <v>4500</v>
      </c>
      <c r="BG33" s="359">
        <f xml:space="preserve"> FinStat!BG$34</f>
        <v>4200</v>
      </c>
      <c r="BH33" s="359">
        <f xml:space="preserve"> FinStat!BH$34</f>
        <v>3900</v>
      </c>
      <c r="BI33" s="359">
        <f xml:space="preserve"> FinStat!BI$34</f>
        <v>3600</v>
      </c>
      <c r="BJ33" s="359">
        <f xml:space="preserve"> FinStat!BJ$34</f>
        <v>3300</v>
      </c>
      <c r="BK33" s="359">
        <f xml:space="preserve"> FinStat!BK$34</f>
        <v>3000</v>
      </c>
      <c r="BL33" s="359">
        <f xml:space="preserve"> FinStat!BL$34</f>
        <v>2700</v>
      </c>
      <c r="BM33" s="359">
        <f xml:space="preserve"> FinStat!BM$34</f>
        <v>2400</v>
      </c>
      <c r="BN33" s="359">
        <f xml:space="preserve"> FinStat!BN$34</f>
        <v>2100</v>
      </c>
      <c r="BO33" s="359">
        <f xml:space="preserve"> FinStat!BO$34</f>
        <v>1800</v>
      </c>
      <c r="BP33" s="359">
        <f xml:space="preserve"> FinStat!BP$34</f>
        <v>1500</v>
      </c>
      <c r="BQ33" s="359">
        <f xml:space="preserve"> FinStat!BQ$34</f>
        <v>1200</v>
      </c>
      <c r="BR33" s="359">
        <f xml:space="preserve"> FinStat!BR$34</f>
        <v>900</v>
      </c>
      <c r="BS33" s="359">
        <f xml:space="preserve"> FinStat!BS$34</f>
        <v>600</v>
      </c>
      <c r="BT33" s="359">
        <f xml:space="preserve"> FinStat!BT$34</f>
        <v>300</v>
      </c>
      <c r="BU33" s="359">
        <f xml:space="preserve"> FinStat!BU$34</f>
        <v>0</v>
      </c>
      <c r="BV33" s="359">
        <f xml:space="preserve"> FinStat!BV$34</f>
        <v>0</v>
      </c>
      <c r="BW33" s="359">
        <f xml:space="preserve"> FinStat!BW$34</f>
        <v>0</v>
      </c>
      <c r="BX33" s="359">
        <f xml:space="preserve"> FinStat!BX$34</f>
        <v>0</v>
      </c>
      <c r="BY33" s="359">
        <f xml:space="preserve"> FinStat!BY$34</f>
        <v>0</v>
      </c>
      <c r="BZ33" s="359">
        <f xml:space="preserve"> FinStat!BZ$34</f>
        <v>0</v>
      </c>
      <c r="CA33" s="359">
        <f xml:space="preserve"> FinStat!CA$34</f>
        <v>0</v>
      </c>
      <c r="CB33" s="359">
        <f xml:space="preserve"> FinStat!CB$34</f>
        <v>0</v>
      </c>
      <c r="CC33" s="359">
        <f xml:space="preserve"> FinStat!CC$34</f>
        <v>0</v>
      </c>
      <c r="CD33" s="359">
        <f xml:space="preserve"> FinStat!CD$34</f>
        <v>0</v>
      </c>
      <c r="CE33" s="359">
        <f xml:space="preserve"> FinStat!CE$34</f>
        <v>0</v>
      </c>
      <c r="CF33" s="359">
        <f xml:space="preserve"> FinStat!CF$34</f>
        <v>0</v>
      </c>
      <c r="CG33" s="359">
        <f xml:space="preserve"> FinStat!CG$34</f>
        <v>0</v>
      </c>
      <c r="CH33" s="359">
        <f xml:space="preserve"> FinStat!CH$34</f>
        <v>0</v>
      </c>
      <c r="CI33" s="359">
        <f xml:space="preserve"> FinStat!CI$34</f>
        <v>0</v>
      </c>
      <c r="CJ33" s="359">
        <f xml:space="preserve"> FinStat!CJ$34</f>
        <v>0</v>
      </c>
      <c r="CK33" s="359">
        <f xml:space="preserve"> FinStat!CK$34</f>
        <v>0</v>
      </c>
      <c r="CL33" s="359">
        <f xml:space="preserve"> FinStat!CL$34</f>
        <v>0</v>
      </c>
      <c r="CM33" s="359">
        <f xml:space="preserve"> FinStat!CM$34</f>
        <v>0</v>
      </c>
      <c r="CN33" s="359">
        <f xml:space="preserve"> FinStat!CN$34</f>
        <v>0</v>
      </c>
      <c r="CO33" s="359">
        <f xml:space="preserve"> FinStat!CO$34</f>
        <v>0</v>
      </c>
      <c r="CP33" s="359">
        <f xml:space="preserve"> FinStat!CP$34</f>
        <v>0</v>
      </c>
      <c r="CQ33" s="359">
        <f xml:space="preserve"> FinStat!CQ$34</f>
        <v>0</v>
      </c>
      <c r="CR33" s="359">
        <f xml:space="preserve"> FinStat!CR$34</f>
        <v>0</v>
      </c>
      <c r="CS33" s="359">
        <f xml:space="preserve"> FinStat!CS$34</f>
        <v>0</v>
      </c>
      <c r="CT33" s="359">
        <f xml:space="preserve"> FinStat!CT$34</f>
        <v>0</v>
      </c>
      <c r="CU33" s="359">
        <f xml:space="preserve"> FinStat!CU$34</f>
        <v>0</v>
      </c>
      <c r="CV33" s="359">
        <f xml:space="preserve"> FinStat!CV$34</f>
        <v>0</v>
      </c>
      <c r="CW33" s="359">
        <f xml:space="preserve"> FinStat!CW$34</f>
        <v>0</v>
      </c>
      <c r="CX33" s="359">
        <f xml:space="preserve"> FinStat!CX$34</f>
        <v>0</v>
      </c>
      <c r="CY33" s="359">
        <f xml:space="preserve"> FinStat!CY$34</f>
        <v>0</v>
      </c>
      <c r="CZ33" s="359">
        <f xml:space="preserve"> FinStat!CZ$34</f>
        <v>0</v>
      </c>
      <c r="DA33" s="359">
        <f xml:space="preserve"> FinStat!DA$34</f>
        <v>0</v>
      </c>
      <c r="DB33" s="359">
        <f xml:space="preserve"> FinStat!DB$34</f>
        <v>0</v>
      </c>
      <c r="DC33" s="359">
        <f xml:space="preserve"> FinStat!DC$34</f>
        <v>0</v>
      </c>
      <c r="DD33" s="359">
        <f xml:space="preserve"> FinStat!DD$34</f>
        <v>0</v>
      </c>
      <c r="DE33" s="359">
        <f xml:space="preserve"> FinStat!DE$34</f>
        <v>0</v>
      </c>
      <c r="DF33" s="359">
        <f xml:space="preserve"> FinStat!DF$34</f>
        <v>0</v>
      </c>
      <c r="DG33" s="359">
        <f xml:space="preserve"> FinStat!DG$34</f>
        <v>0</v>
      </c>
      <c r="DH33" s="359">
        <f xml:space="preserve"> FinStat!DH$34</f>
        <v>0</v>
      </c>
      <c r="DI33" s="359">
        <f xml:space="preserve"> FinStat!DI$34</f>
        <v>0</v>
      </c>
      <c r="DJ33" s="359">
        <f xml:space="preserve"> FinStat!DJ$34</f>
        <v>0</v>
      </c>
    </row>
    <row r="34" spans="1:114" s="124" customFormat="1" x14ac:dyDescent="0.25">
      <c r="A34" s="301"/>
      <c r="B34" s="301"/>
      <c r="C34" s="302"/>
      <c r="E34" s="303" t="s">
        <v>321</v>
      </c>
      <c r="F34" s="303"/>
      <c r="G34" s="303" t="str">
        <f>smu</f>
        <v>$ 000s</v>
      </c>
      <c r="H34" s="303"/>
      <c r="I34" s="303"/>
      <c r="J34" s="303">
        <f t="shared" ref="J34:AO34" si="24">SUM(J32:J33)</f>
        <v>0</v>
      </c>
      <c r="K34" s="303">
        <f t="shared" si="24"/>
        <v>108500</v>
      </c>
      <c r="L34" s="303">
        <f t="shared" si="24"/>
        <v>106691.66666666667</v>
      </c>
      <c r="M34" s="303">
        <f t="shared" si="24"/>
        <v>104883.33333333334</v>
      </c>
      <c r="N34" s="303">
        <f t="shared" si="24"/>
        <v>103075.00000000001</v>
      </c>
      <c r="O34" s="303">
        <f t="shared" si="24"/>
        <v>101266.66666666669</v>
      </c>
      <c r="P34" s="303">
        <f t="shared" si="24"/>
        <v>99458.333333333358</v>
      </c>
      <c r="Q34" s="303">
        <f t="shared" si="24"/>
        <v>97650.000000000029</v>
      </c>
      <c r="R34" s="303">
        <f t="shared" si="24"/>
        <v>95841.666666666701</v>
      </c>
      <c r="S34" s="303">
        <f t="shared" si="24"/>
        <v>94033.333333333372</v>
      </c>
      <c r="T34" s="303">
        <f t="shared" si="24"/>
        <v>92225.000000000044</v>
      </c>
      <c r="U34" s="303">
        <f t="shared" si="24"/>
        <v>90416.666666666715</v>
      </c>
      <c r="V34" s="303">
        <f t="shared" si="24"/>
        <v>88608.333333333387</v>
      </c>
      <c r="W34" s="303">
        <f t="shared" si="24"/>
        <v>86800.000000000058</v>
      </c>
      <c r="X34" s="303">
        <f t="shared" si="24"/>
        <v>84991.66666666673</v>
      </c>
      <c r="Y34" s="303">
        <f t="shared" si="24"/>
        <v>83183.333333333401</v>
      </c>
      <c r="Z34" s="303">
        <f t="shared" si="24"/>
        <v>81375.000000000073</v>
      </c>
      <c r="AA34" s="303">
        <f t="shared" si="24"/>
        <v>79566.666666666744</v>
      </c>
      <c r="AB34" s="303">
        <f t="shared" si="24"/>
        <v>77758.333333333416</v>
      </c>
      <c r="AC34" s="303">
        <f t="shared" si="24"/>
        <v>75950.000000000087</v>
      </c>
      <c r="AD34" s="303">
        <f t="shared" si="24"/>
        <v>74141.666666666759</v>
      </c>
      <c r="AE34" s="303">
        <f t="shared" si="24"/>
        <v>72333.33333333343</v>
      </c>
      <c r="AF34" s="303">
        <f t="shared" si="24"/>
        <v>70525.000000000102</v>
      </c>
      <c r="AG34" s="303">
        <f t="shared" si="24"/>
        <v>80716.666666666773</v>
      </c>
      <c r="AH34" s="303">
        <f t="shared" si="24"/>
        <v>78608.333333333445</v>
      </c>
      <c r="AI34" s="303">
        <f t="shared" si="24"/>
        <v>76500.000000000116</v>
      </c>
      <c r="AJ34" s="303">
        <f t="shared" si="24"/>
        <v>74391.666666666773</v>
      </c>
      <c r="AK34" s="303">
        <f t="shared" si="24"/>
        <v>72283.33333333343</v>
      </c>
      <c r="AL34" s="303">
        <f t="shared" si="24"/>
        <v>70175.000000000102</v>
      </c>
      <c r="AM34" s="303">
        <f t="shared" si="24"/>
        <v>68066.666666666773</v>
      </c>
      <c r="AN34" s="303">
        <f t="shared" si="24"/>
        <v>65958.33333333343</v>
      </c>
      <c r="AO34" s="303">
        <f t="shared" si="24"/>
        <v>63850.000000000095</v>
      </c>
      <c r="AP34" s="303">
        <f t="shared" ref="AP34:BU34" si="25">SUM(AP32:AP33)</f>
        <v>61741.666666666759</v>
      </c>
      <c r="AQ34" s="303">
        <f t="shared" si="25"/>
        <v>59633.333333333423</v>
      </c>
      <c r="AR34" s="303">
        <f t="shared" si="25"/>
        <v>57525.000000000087</v>
      </c>
      <c r="AS34" s="303">
        <f t="shared" si="25"/>
        <v>55416.666666666752</v>
      </c>
      <c r="AT34" s="303">
        <f t="shared" si="25"/>
        <v>53308.333333333416</v>
      </c>
      <c r="AU34" s="303">
        <f t="shared" si="25"/>
        <v>51200.00000000008</v>
      </c>
      <c r="AV34" s="303">
        <f t="shared" si="25"/>
        <v>49091.666666666744</v>
      </c>
      <c r="AW34" s="303">
        <f t="shared" si="25"/>
        <v>46983.333333333409</v>
      </c>
      <c r="AX34" s="303">
        <f t="shared" si="25"/>
        <v>44875.000000000073</v>
      </c>
      <c r="AY34" s="303">
        <f t="shared" si="25"/>
        <v>42766.666666666737</v>
      </c>
      <c r="AZ34" s="303">
        <f t="shared" si="25"/>
        <v>40658.333333333401</v>
      </c>
      <c r="BA34" s="303">
        <f t="shared" si="25"/>
        <v>38550.000000000073</v>
      </c>
      <c r="BB34" s="303">
        <f t="shared" si="25"/>
        <v>36441.666666666737</v>
      </c>
      <c r="BC34" s="303">
        <f t="shared" si="25"/>
        <v>34333.333333333401</v>
      </c>
      <c r="BD34" s="303">
        <f t="shared" si="25"/>
        <v>32225.000000000073</v>
      </c>
      <c r="BE34" s="303">
        <f t="shared" si="25"/>
        <v>30116.666666666741</v>
      </c>
      <c r="BF34" s="303">
        <f t="shared" si="25"/>
        <v>28008.333333333409</v>
      </c>
      <c r="BG34" s="303">
        <f t="shared" si="25"/>
        <v>25900.000000000076</v>
      </c>
      <c r="BH34" s="303">
        <f t="shared" si="25"/>
        <v>23791.666666666744</v>
      </c>
      <c r="BI34" s="303">
        <f t="shared" si="25"/>
        <v>21683.333333333412</v>
      </c>
      <c r="BJ34" s="303">
        <f t="shared" si="25"/>
        <v>19575.00000000008</v>
      </c>
      <c r="BK34" s="303">
        <f t="shared" si="25"/>
        <v>17466.666666666744</v>
      </c>
      <c r="BL34" s="303">
        <f t="shared" si="25"/>
        <v>15358.33333333341</v>
      </c>
      <c r="BM34" s="303">
        <f t="shared" si="25"/>
        <v>13250.000000000076</v>
      </c>
      <c r="BN34" s="303">
        <f t="shared" si="25"/>
        <v>11141.666666666742</v>
      </c>
      <c r="BO34" s="303">
        <f t="shared" si="25"/>
        <v>9033.3333333334085</v>
      </c>
      <c r="BP34" s="303">
        <f t="shared" si="25"/>
        <v>6925.0000000000764</v>
      </c>
      <c r="BQ34" s="303">
        <f t="shared" si="25"/>
        <v>4816.6666666667434</v>
      </c>
      <c r="BR34" s="303">
        <f t="shared" si="25"/>
        <v>2708.3333333334103</v>
      </c>
      <c r="BS34" s="303">
        <f t="shared" si="25"/>
        <v>600.00000000007685</v>
      </c>
      <c r="BT34" s="303">
        <f t="shared" si="25"/>
        <v>300.00000000007685</v>
      </c>
      <c r="BU34" s="303">
        <f t="shared" si="25"/>
        <v>7.6852302299812436E-11</v>
      </c>
      <c r="BV34" s="303">
        <f t="shared" ref="BV34:DA34" si="26">SUM(BV32:BV33)</f>
        <v>7.6852302299812436E-11</v>
      </c>
      <c r="BW34" s="303">
        <f t="shared" si="26"/>
        <v>7.6852302299812436E-11</v>
      </c>
      <c r="BX34" s="303">
        <f t="shared" si="26"/>
        <v>7.6852302299812436E-11</v>
      </c>
      <c r="BY34" s="303">
        <f t="shared" si="26"/>
        <v>7.6852302299812436E-11</v>
      </c>
      <c r="BZ34" s="303">
        <f t="shared" si="26"/>
        <v>7.6852302299812436E-11</v>
      </c>
      <c r="CA34" s="303">
        <f t="shared" si="26"/>
        <v>7.6852302299812436E-11</v>
      </c>
      <c r="CB34" s="303">
        <f t="shared" si="26"/>
        <v>7.6852302299812436E-11</v>
      </c>
      <c r="CC34" s="303">
        <f t="shared" si="26"/>
        <v>7.6852302299812436E-11</v>
      </c>
      <c r="CD34" s="303">
        <f t="shared" si="26"/>
        <v>7.6852302299812436E-11</v>
      </c>
      <c r="CE34" s="303">
        <f t="shared" si="26"/>
        <v>7.6852302299812436E-11</v>
      </c>
      <c r="CF34" s="303">
        <f t="shared" si="26"/>
        <v>7.6852302299812436E-11</v>
      </c>
      <c r="CG34" s="303">
        <f t="shared" si="26"/>
        <v>7.6852302299812436E-11</v>
      </c>
      <c r="CH34" s="303">
        <f t="shared" si="26"/>
        <v>7.6852302299812436E-11</v>
      </c>
      <c r="CI34" s="303">
        <f t="shared" si="26"/>
        <v>7.6852302299812436E-11</v>
      </c>
      <c r="CJ34" s="303">
        <f t="shared" si="26"/>
        <v>7.6852302299812436E-11</v>
      </c>
      <c r="CK34" s="303">
        <f t="shared" si="26"/>
        <v>7.6852302299812436E-11</v>
      </c>
      <c r="CL34" s="303">
        <f t="shared" si="26"/>
        <v>7.6852302299812436E-11</v>
      </c>
      <c r="CM34" s="303">
        <f t="shared" si="26"/>
        <v>7.6852302299812436E-11</v>
      </c>
      <c r="CN34" s="303">
        <f t="shared" si="26"/>
        <v>7.6852302299812436E-11</v>
      </c>
      <c r="CO34" s="303">
        <f t="shared" si="26"/>
        <v>7.6852302299812436E-11</v>
      </c>
      <c r="CP34" s="303">
        <f t="shared" si="26"/>
        <v>7.6852302299812436E-11</v>
      </c>
      <c r="CQ34" s="303">
        <f t="shared" si="26"/>
        <v>7.6852302299812436E-11</v>
      </c>
      <c r="CR34" s="303">
        <f t="shared" si="26"/>
        <v>7.6852302299812436E-11</v>
      </c>
      <c r="CS34" s="303">
        <f t="shared" si="26"/>
        <v>7.6852302299812436E-11</v>
      </c>
      <c r="CT34" s="303">
        <f t="shared" si="26"/>
        <v>7.6852302299812436E-11</v>
      </c>
      <c r="CU34" s="303">
        <f t="shared" si="26"/>
        <v>7.6852302299812436E-11</v>
      </c>
      <c r="CV34" s="303">
        <f t="shared" si="26"/>
        <v>7.6852302299812436E-11</v>
      </c>
      <c r="CW34" s="303">
        <f t="shared" si="26"/>
        <v>7.6852302299812436E-11</v>
      </c>
      <c r="CX34" s="303">
        <f t="shared" si="26"/>
        <v>7.6852302299812436E-11</v>
      </c>
      <c r="CY34" s="303">
        <f t="shared" si="26"/>
        <v>7.6852302299812436E-11</v>
      </c>
      <c r="CZ34" s="303">
        <f t="shared" si="26"/>
        <v>7.6852302299812436E-11</v>
      </c>
      <c r="DA34" s="303">
        <f t="shared" si="26"/>
        <v>7.6852302299812436E-11</v>
      </c>
      <c r="DB34" s="303">
        <f t="shared" ref="DB34:EG34" si="27">SUM(DB32:DB33)</f>
        <v>7.6852302299812436E-11</v>
      </c>
      <c r="DC34" s="303">
        <f t="shared" si="27"/>
        <v>7.6852302299812436E-11</v>
      </c>
      <c r="DD34" s="303">
        <f t="shared" si="27"/>
        <v>7.6852302299812436E-11</v>
      </c>
      <c r="DE34" s="303">
        <f t="shared" si="27"/>
        <v>7.6852302299812436E-11</v>
      </c>
      <c r="DF34" s="303">
        <f t="shared" si="27"/>
        <v>7.6852302299812436E-11</v>
      </c>
      <c r="DG34" s="303">
        <f t="shared" si="27"/>
        <v>7.6852302299812436E-11</v>
      </c>
      <c r="DH34" s="303">
        <f t="shared" si="27"/>
        <v>7.6852302299812436E-11</v>
      </c>
      <c r="DI34" s="303">
        <f t="shared" si="27"/>
        <v>7.6852302299812436E-11</v>
      </c>
      <c r="DJ34" s="303">
        <f t="shared" si="27"/>
        <v>7.6852302299812436E-11</v>
      </c>
    </row>
    <row r="36" spans="1:114" x14ac:dyDescent="0.25">
      <c r="E36" s="359" t="str">
        <f xml:space="preserve"> FinStat!E$36</f>
        <v>Share capital balance</v>
      </c>
      <c r="F36" s="359">
        <f xml:space="preserve"> FinStat!F$36</f>
        <v>0</v>
      </c>
      <c r="G36" s="359" t="str">
        <f xml:space="preserve"> FinStat!G$36</f>
        <v>$000s</v>
      </c>
      <c r="H36" s="359">
        <f xml:space="preserve"> FinStat!H$36</f>
        <v>0</v>
      </c>
      <c r="I36" s="359">
        <f xml:space="preserve"> FinStat!I$36</f>
        <v>0</v>
      </c>
      <c r="J36" s="359">
        <f xml:space="preserve"> FinStat!J$36</f>
        <v>0</v>
      </c>
      <c r="K36" s="359">
        <f xml:space="preserve"> FinStat!K$36</f>
        <v>46500</v>
      </c>
      <c r="L36" s="359">
        <f xml:space="preserve"> FinStat!L$36</f>
        <v>46500</v>
      </c>
      <c r="M36" s="359">
        <f xml:space="preserve"> FinStat!M$36</f>
        <v>46500</v>
      </c>
      <c r="N36" s="359">
        <f xml:space="preserve"> FinStat!N$36</f>
        <v>46500</v>
      </c>
      <c r="O36" s="359">
        <f xml:space="preserve"> FinStat!O$36</f>
        <v>46500</v>
      </c>
      <c r="P36" s="359">
        <f xml:space="preserve"> FinStat!P$36</f>
        <v>46500</v>
      </c>
      <c r="Q36" s="359">
        <f xml:space="preserve"> FinStat!Q$36</f>
        <v>46500</v>
      </c>
      <c r="R36" s="359">
        <f xml:space="preserve"> FinStat!R$36</f>
        <v>46500</v>
      </c>
      <c r="S36" s="359">
        <f xml:space="preserve"> FinStat!S$36</f>
        <v>46500</v>
      </c>
      <c r="T36" s="359">
        <f xml:space="preserve"> FinStat!T$36</f>
        <v>46500</v>
      </c>
      <c r="U36" s="359">
        <f xml:space="preserve"> FinStat!U$36</f>
        <v>46500</v>
      </c>
      <c r="V36" s="359">
        <f xml:space="preserve"> FinStat!V$36</f>
        <v>46500</v>
      </c>
      <c r="W36" s="359">
        <f xml:space="preserve"> FinStat!W$36</f>
        <v>46500</v>
      </c>
      <c r="X36" s="359">
        <f xml:space="preserve"> FinStat!X$36</f>
        <v>46500</v>
      </c>
      <c r="Y36" s="359">
        <f xml:space="preserve"> FinStat!Y$36</f>
        <v>46500</v>
      </c>
      <c r="Z36" s="359">
        <f xml:space="preserve"> FinStat!Z$36</f>
        <v>46500</v>
      </c>
      <c r="AA36" s="359">
        <f xml:space="preserve"> FinStat!AA$36</f>
        <v>46500</v>
      </c>
      <c r="AB36" s="359">
        <f xml:space="preserve"> FinStat!AB$36</f>
        <v>46500</v>
      </c>
      <c r="AC36" s="359">
        <f xml:space="preserve"> FinStat!AC$36</f>
        <v>46500</v>
      </c>
      <c r="AD36" s="359">
        <f xml:space="preserve"> FinStat!AD$36</f>
        <v>46500</v>
      </c>
      <c r="AE36" s="359">
        <f xml:space="preserve"> FinStat!AE$36</f>
        <v>46500</v>
      </c>
      <c r="AF36" s="359">
        <f xml:space="preserve"> FinStat!AF$36</f>
        <v>46500</v>
      </c>
      <c r="AG36" s="359">
        <f xml:space="preserve"> FinStat!AG$36</f>
        <v>49500</v>
      </c>
      <c r="AH36" s="359">
        <f xml:space="preserve"> FinStat!AH$36</f>
        <v>49500</v>
      </c>
      <c r="AI36" s="359">
        <f xml:space="preserve"> FinStat!AI$36</f>
        <v>49500</v>
      </c>
      <c r="AJ36" s="359">
        <f xml:space="preserve"> FinStat!AJ$36</f>
        <v>49500</v>
      </c>
      <c r="AK36" s="359">
        <f xml:space="preserve"> FinStat!AK$36</f>
        <v>49500</v>
      </c>
      <c r="AL36" s="359">
        <f xml:space="preserve"> FinStat!AL$36</f>
        <v>49500</v>
      </c>
      <c r="AM36" s="359">
        <f xml:space="preserve"> FinStat!AM$36</f>
        <v>49500</v>
      </c>
      <c r="AN36" s="359">
        <f xml:space="preserve"> FinStat!AN$36</f>
        <v>49500</v>
      </c>
      <c r="AO36" s="359">
        <f xml:space="preserve"> FinStat!AO$36</f>
        <v>49500</v>
      </c>
      <c r="AP36" s="359">
        <f xml:space="preserve"> FinStat!AP$36</f>
        <v>49500</v>
      </c>
      <c r="AQ36" s="359">
        <f xml:space="preserve"> FinStat!AQ$36</f>
        <v>49500</v>
      </c>
      <c r="AR36" s="359">
        <f xml:space="preserve"> FinStat!AR$36</f>
        <v>49500</v>
      </c>
      <c r="AS36" s="359">
        <f xml:space="preserve"> FinStat!AS$36</f>
        <v>49500</v>
      </c>
      <c r="AT36" s="359">
        <f xml:space="preserve"> FinStat!AT$36</f>
        <v>49500</v>
      </c>
      <c r="AU36" s="359">
        <f xml:space="preserve"> FinStat!AU$36</f>
        <v>49500</v>
      </c>
      <c r="AV36" s="359">
        <f xml:space="preserve"> FinStat!AV$36</f>
        <v>49500</v>
      </c>
      <c r="AW36" s="359">
        <f xml:space="preserve"> FinStat!AW$36</f>
        <v>49500</v>
      </c>
      <c r="AX36" s="359">
        <f xml:space="preserve"> FinStat!AX$36</f>
        <v>49500</v>
      </c>
      <c r="AY36" s="359">
        <f xml:space="preserve"> FinStat!AY$36</f>
        <v>49500</v>
      </c>
      <c r="AZ36" s="359">
        <f xml:space="preserve"> FinStat!AZ$36</f>
        <v>49500</v>
      </c>
      <c r="BA36" s="359">
        <f xml:space="preserve"> FinStat!BA$36</f>
        <v>49500</v>
      </c>
      <c r="BB36" s="359">
        <f xml:space="preserve"> FinStat!BB$36</f>
        <v>49500</v>
      </c>
      <c r="BC36" s="359">
        <f xml:space="preserve"> FinStat!BC$36</f>
        <v>49500</v>
      </c>
      <c r="BD36" s="359">
        <f xml:space="preserve"> FinStat!BD$36</f>
        <v>49500</v>
      </c>
      <c r="BE36" s="359">
        <f xml:space="preserve"> FinStat!BE$36</f>
        <v>49500</v>
      </c>
      <c r="BF36" s="359">
        <f xml:space="preserve"> FinStat!BF$36</f>
        <v>49500</v>
      </c>
      <c r="BG36" s="359">
        <f xml:space="preserve"> FinStat!BG$36</f>
        <v>49500</v>
      </c>
      <c r="BH36" s="359">
        <f xml:space="preserve"> FinStat!BH$36</f>
        <v>49500</v>
      </c>
      <c r="BI36" s="359">
        <f xml:space="preserve"> FinStat!BI$36</f>
        <v>49500</v>
      </c>
      <c r="BJ36" s="359">
        <f xml:space="preserve"> FinStat!BJ$36</f>
        <v>49500</v>
      </c>
      <c r="BK36" s="359">
        <f xml:space="preserve"> FinStat!BK$36</f>
        <v>49500</v>
      </c>
      <c r="BL36" s="359">
        <f xml:space="preserve"> FinStat!BL$36</f>
        <v>49500</v>
      </c>
      <c r="BM36" s="359">
        <f xml:space="preserve"> FinStat!BM$36</f>
        <v>49500</v>
      </c>
      <c r="BN36" s="359">
        <f xml:space="preserve"> FinStat!BN$36</f>
        <v>49500</v>
      </c>
      <c r="BO36" s="359">
        <f xml:space="preserve"> FinStat!BO$36</f>
        <v>49500</v>
      </c>
      <c r="BP36" s="359">
        <f xml:space="preserve"> FinStat!BP$36</f>
        <v>49500</v>
      </c>
      <c r="BQ36" s="359">
        <f xml:space="preserve"> FinStat!BQ$36</f>
        <v>49500</v>
      </c>
      <c r="BR36" s="359">
        <f xml:space="preserve"> FinStat!BR$36</f>
        <v>49500</v>
      </c>
      <c r="BS36" s="359">
        <f xml:space="preserve"> FinStat!BS$36</f>
        <v>49500</v>
      </c>
      <c r="BT36" s="359">
        <f xml:space="preserve"> FinStat!BT$36</f>
        <v>49500</v>
      </c>
      <c r="BU36" s="359">
        <f xml:space="preserve"> FinStat!BU$36</f>
        <v>49500</v>
      </c>
      <c r="BV36" s="359">
        <f xml:space="preserve"> FinStat!BV$36</f>
        <v>49500</v>
      </c>
      <c r="BW36" s="359">
        <f xml:space="preserve"> FinStat!BW$36</f>
        <v>49500</v>
      </c>
      <c r="BX36" s="359">
        <f xml:space="preserve"> FinStat!BX$36</f>
        <v>49500</v>
      </c>
      <c r="BY36" s="359">
        <f xml:space="preserve"> FinStat!BY$36</f>
        <v>49500</v>
      </c>
      <c r="BZ36" s="359">
        <f xml:space="preserve"> FinStat!BZ$36</f>
        <v>49500</v>
      </c>
      <c r="CA36" s="359">
        <f xml:space="preserve"> FinStat!CA$36</f>
        <v>49500</v>
      </c>
      <c r="CB36" s="359">
        <f xml:space="preserve"> FinStat!CB$36</f>
        <v>49500</v>
      </c>
      <c r="CC36" s="359">
        <f xml:space="preserve"> FinStat!CC$36</f>
        <v>49500</v>
      </c>
      <c r="CD36" s="359">
        <f xml:space="preserve"> FinStat!CD$36</f>
        <v>49500</v>
      </c>
      <c r="CE36" s="359">
        <f xml:space="preserve"> FinStat!CE$36</f>
        <v>49500</v>
      </c>
      <c r="CF36" s="359">
        <f xml:space="preserve"> FinStat!CF$36</f>
        <v>49500</v>
      </c>
      <c r="CG36" s="359">
        <f xml:space="preserve"> FinStat!CG$36</f>
        <v>49500</v>
      </c>
      <c r="CH36" s="359">
        <f xml:space="preserve"> FinStat!CH$36</f>
        <v>49500</v>
      </c>
      <c r="CI36" s="359">
        <f xml:space="preserve"> FinStat!CI$36</f>
        <v>49500</v>
      </c>
      <c r="CJ36" s="359">
        <f xml:space="preserve"> FinStat!CJ$36</f>
        <v>49500</v>
      </c>
      <c r="CK36" s="359">
        <f xml:space="preserve"> FinStat!CK$36</f>
        <v>49500</v>
      </c>
      <c r="CL36" s="359">
        <f xml:space="preserve"> FinStat!CL$36</f>
        <v>49500</v>
      </c>
      <c r="CM36" s="359">
        <f xml:space="preserve"> FinStat!CM$36</f>
        <v>49500</v>
      </c>
      <c r="CN36" s="359">
        <f xml:space="preserve"> FinStat!CN$36</f>
        <v>49500</v>
      </c>
      <c r="CO36" s="359">
        <f xml:space="preserve"> FinStat!CO$36</f>
        <v>49500</v>
      </c>
      <c r="CP36" s="359">
        <f xml:space="preserve"> FinStat!CP$36</f>
        <v>49500</v>
      </c>
      <c r="CQ36" s="359">
        <f xml:space="preserve"> FinStat!CQ$36</f>
        <v>49500</v>
      </c>
      <c r="CR36" s="359">
        <f xml:space="preserve"> FinStat!CR$36</f>
        <v>49500</v>
      </c>
      <c r="CS36" s="359">
        <f xml:space="preserve"> FinStat!CS$36</f>
        <v>49500</v>
      </c>
      <c r="CT36" s="359">
        <f xml:space="preserve"> FinStat!CT$36</f>
        <v>49500</v>
      </c>
      <c r="CU36" s="359">
        <f xml:space="preserve"> FinStat!CU$36</f>
        <v>49500</v>
      </c>
      <c r="CV36" s="359">
        <f xml:space="preserve"> FinStat!CV$36</f>
        <v>49500</v>
      </c>
      <c r="CW36" s="359">
        <f xml:space="preserve"> FinStat!CW$36</f>
        <v>49500</v>
      </c>
      <c r="CX36" s="359">
        <f xml:space="preserve"> FinStat!CX$36</f>
        <v>49500</v>
      </c>
      <c r="CY36" s="359">
        <f xml:space="preserve"> FinStat!CY$36</f>
        <v>49500</v>
      </c>
      <c r="CZ36" s="359">
        <f xml:space="preserve"> FinStat!CZ$36</f>
        <v>49500</v>
      </c>
      <c r="DA36" s="359">
        <f xml:space="preserve"> FinStat!DA$36</f>
        <v>49500</v>
      </c>
      <c r="DB36" s="359">
        <f xml:space="preserve"> FinStat!DB$36</f>
        <v>49500</v>
      </c>
      <c r="DC36" s="359">
        <f xml:space="preserve"> FinStat!DC$36</f>
        <v>49500</v>
      </c>
      <c r="DD36" s="359">
        <f xml:space="preserve"> FinStat!DD$36</f>
        <v>49500</v>
      </c>
      <c r="DE36" s="359">
        <f xml:space="preserve"> FinStat!DE$36</f>
        <v>49500</v>
      </c>
      <c r="DF36" s="359">
        <f xml:space="preserve"> FinStat!DF$36</f>
        <v>49500</v>
      </c>
      <c r="DG36" s="359">
        <f xml:space="preserve"> FinStat!DG$36</f>
        <v>0</v>
      </c>
      <c r="DH36" s="359">
        <f xml:space="preserve"> FinStat!DH$36</f>
        <v>0</v>
      </c>
      <c r="DI36" s="359">
        <f xml:space="preserve"> FinStat!DI$36</f>
        <v>0</v>
      </c>
      <c r="DJ36" s="359">
        <f xml:space="preserve"> FinStat!DJ$36</f>
        <v>0</v>
      </c>
    </row>
    <row r="37" spans="1:114" x14ac:dyDescent="0.25">
      <c r="E37" s="359" t="str">
        <f xml:space="preserve"> FinStat!E$37</f>
        <v>Retained earnings balance</v>
      </c>
      <c r="F37" s="359">
        <f xml:space="preserve"> FinStat!F$37</f>
        <v>0</v>
      </c>
      <c r="G37" s="359" t="str">
        <f xml:space="preserve"> FinStat!G$37</f>
        <v>$000s</v>
      </c>
      <c r="H37" s="359">
        <f xml:space="preserve"> FinStat!H$37</f>
        <v>0</v>
      </c>
      <c r="I37" s="359">
        <f xml:space="preserve"> FinStat!I$37</f>
        <v>0</v>
      </c>
      <c r="J37" s="359">
        <f xml:space="preserve"> FinStat!J$37</f>
        <v>0</v>
      </c>
      <c r="K37" s="359">
        <f xml:space="preserve"> FinStat!K$37</f>
        <v>0</v>
      </c>
      <c r="L37" s="359">
        <f xml:space="preserve"> FinStat!L$37</f>
        <v>0</v>
      </c>
      <c r="M37" s="359">
        <f xml:space="preserve"> FinStat!M$37</f>
        <v>0</v>
      </c>
      <c r="N37" s="359">
        <f xml:space="preserve"> FinStat!N$37</f>
        <v>0</v>
      </c>
      <c r="O37" s="359">
        <f xml:space="preserve"> FinStat!O$37</f>
        <v>0</v>
      </c>
      <c r="P37" s="359">
        <f xml:space="preserve"> FinStat!P$37</f>
        <v>0</v>
      </c>
      <c r="Q37" s="359">
        <f xml:space="preserve"> FinStat!Q$37</f>
        <v>0</v>
      </c>
      <c r="R37" s="359">
        <f xml:space="preserve"> FinStat!R$37</f>
        <v>0</v>
      </c>
      <c r="S37" s="359">
        <f xml:space="preserve"> FinStat!S$37</f>
        <v>0</v>
      </c>
      <c r="T37" s="359">
        <f xml:space="preserve"> FinStat!T$37</f>
        <v>0</v>
      </c>
      <c r="U37" s="359">
        <f xml:space="preserve"> FinStat!U$37</f>
        <v>0</v>
      </c>
      <c r="V37" s="359">
        <f xml:space="preserve"> FinStat!V$37</f>
        <v>0</v>
      </c>
      <c r="W37" s="359">
        <f xml:space="preserve"> FinStat!W$37</f>
        <v>0</v>
      </c>
      <c r="X37" s="359">
        <f xml:space="preserve"> FinStat!X$37</f>
        <v>0</v>
      </c>
      <c r="Y37" s="359">
        <f xml:space="preserve"> FinStat!Y$37</f>
        <v>0</v>
      </c>
      <c r="Z37" s="359">
        <f xml:space="preserve"> FinStat!Z$37</f>
        <v>0</v>
      </c>
      <c r="AA37" s="359">
        <f xml:space="preserve"> FinStat!AA$37</f>
        <v>0</v>
      </c>
      <c r="AB37" s="359">
        <f xml:space="preserve"> FinStat!AB$37</f>
        <v>0</v>
      </c>
      <c r="AC37" s="359">
        <f xml:space="preserve"> FinStat!AC$37</f>
        <v>0</v>
      </c>
      <c r="AD37" s="359">
        <f xml:space="preserve"> FinStat!AD$37</f>
        <v>0</v>
      </c>
      <c r="AE37" s="359">
        <f xml:space="preserve"> FinStat!AE$37</f>
        <v>0</v>
      </c>
      <c r="AF37" s="359">
        <f xml:space="preserve"> FinStat!AF$37</f>
        <v>0</v>
      </c>
      <c r="AG37" s="359">
        <f xml:space="preserve"> FinStat!AG$37</f>
        <v>0</v>
      </c>
      <c r="AH37" s="359">
        <f xml:space="preserve"> FinStat!AH$37</f>
        <v>0</v>
      </c>
      <c r="AI37" s="359">
        <f xml:space="preserve"> FinStat!AI$37</f>
        <v>0</v>
      </c>
      <c r="AJ37" s="359">
        <f xml:space="preserve"> FinStat!AJ$37</f>
        <v>0</v>
      </c>
      <c r="AK37" s="359">
        <f xml:space="preserve"> FinStat!AK$37</f>
        <v>0</v>
      </c>
      <c r="AL37" s="359">
        <f xml:space="preserve"> FinStat!AL$37</f>
        <v>0</v>
      </c>
      <c r="AM37" s="359">
        <f xml:space="preserve"> FinStat!AM$37</f>
        <v>0</v>
      </c>
      <c r="AN37" s="359">
        <f xml:space="preserve"> FinStat!AN$37</f>
        <v>0</v>
      </c>
      <c r="AO37" s="359">
        <f xml:space="preserve"> FinStat!AO$37</f>
        <v>0</v>
      </c>
      <c r="AP37" s="359">
        <f xml:space="preserve"> FinStat!AP$37</f>
        <v>0</v>
      </c>
      <c r="AQ37" s="359">
        <f xml:space="preserve"> FinStat!AQ$37</f>
        <v>0</v>
      </c>
      <c r="AR37" s="359">
        <f xml:space="preserve"> FinStat!AR$37</f>
        <v>0</v>
      </c>
      <c r="AS37" s="359">
        <f xml:space="preserve"> FinStat!AS$37</f>
        <v>0</v>
      </c>
      <c r="AT37" s="359">
        <f xml:space="preserve"> FinStat!AT$37</f>
        <v>0</v>
      </c>
      <c r="AU37" s="359">
        <f xml:space="preserve"> FinStat!AU$37</f>
        <v>0</v>
      </c>
      <c r="AV37" s="359">
        <f xml:space="preserve"> FinStat!AV$37</f>
        <v>0</v>
      </c>
      <c r="AW37" s="359">
        <f xml:space="preserve"> FinStat!AW$37</f>
        <v>0</v>
      </c>
      <c r="AX37" s="359">
        <f xml:space="preserve"> FinStat!AX$37</f>
        <v>0</v>
      </c>
      <c r="AY37" s="359">
        <f xml:space="preserve"> FinStat!AY$37</f>
        <v>0</v>
      </c>
      <c r="AZ37" s="359">
        <f xml:space="preserve"> FinStat!AZ$37</f>
        <v>0</v>
      </c>
      <c r="BA37" s="359">
        <f xml:space="preserve"> FinStat!BA$37</f>
        <v>0</v>
      </c>
      <c r="BB37" s="359">
        <f xml:space="preserve"> FinStat!BB$37</f>
        <v>0</v>
      </c>
      <c r="BC37" s="359">
        <f xml:space="preserve"> FinStat!BC$37</f>
        <v>0</v>
      </c>
      <c r="BD37" s="359">
        <f xml:space="preserve"> FinStat!BD$37</f>
        <v>0</v>
      </c>
      <c r="BE37" s="359">
        <f xml:space="preserve"> FinStat!BE$37</f>
        <v>0</v>
      </c>
      <c r="BF37" s="359">
        <f xml:space="preserve"> FinStat!BF$37</f>
        <v>0</v>
      </c>
      <c r="BG37" s="359">
        <f xml:space="preserve"> FinStat!BG$37</f>
        <v>0</v>
      </c>
      <c r="BH37" s="359">
        <f xml:space="preserve"> FinStat!BH$37</f>
        <v>0</v>
      </c>
      <c r="BI37" s="359">
        <f xml:space="preserve"> FinStat!BI$37</f>
        <v>0</v>
      </c>
      <c r="BJ37" s="359">
        <f xml:space="preserve"> FinStat!BJ$37</f>
        <v>0</v>
      </c>
      <c r="BK37" s="359">
        <f xml:space="preserve"> FinStat!BK$37</f>
        <v>0</v>
      </c>
      <c r="BL37" s="359">
        <f xml:space="preserve"> FinStat!BL$37</f>
        <v>0</v>
      </c>
      <c r="BM37" s="359">
        <f xml:space="preserve"> FinStat!BM$37</f>
        <v>0</v>
      </c>
      <c r="BN37" s="359">
        <f xml:space="preserve"> FinStat!BN$37</f>
        <v>0</v>
      </c>
      <c r="BO37" s="359">
        <f xml:space="preserve"> FinStat!BO$37</f>
        <v>38.870909623286934</v>
      </c>
      <c r="BP37" s="359">
        <f xml:space="preserve"> FinStat!BP$37</f>
        <v>834.89826976721452</v>
      </c>
      <c r="BQ37" s="359">
        <f xml:space="preserve"> FinStat!BQ$37</f>
        <v>1160.4142440906744</v>
      </c>
      <c r="BR37" s="359">
        <f xml:space="preserve"> FinStat!BR$37</f>
        <v>2219.9436448442175</v>
      </c>
      <c r="BS37" s="359">
        <f xml:space="preserve"> FinStat!BS$37</f>
        <v>2454.2926043878815</v>
      </c>
      <c r="BT37" s="359">
        <f xml:space="preserve"> FinStat!BT$37</f>
        <v>1714.338111374318</v>
      </c>
      <c r="BU37" s="359">
        <f xml:space="preserve"> FinStat!BU$37</f>
        <v>161.09472925258342</v>
      </c>
      <c r="BV37" s="359">
        <f xml:space="preserve"> FinStat!BV$37</f>
        <v>0</v>
      </c>
      <c r="BW37" s="359">
        <f xml:space="preserve"> FinStat!BW$37</f>
        <v>0</v>
      </c>
      <c r="BX37" s="359">
        <f xml:space="preserve"> FinStat!BX$37</f>
        <v>0</v>
      </c>
      <c r="BY37" s="359">
        <f xml:space="preserve"> FinStat!BY$37</f>
        <v>0</v>
      </c>
      <c r="BZ37" s="359">
        <f xml:space="preserve"> FinStat!BZ$37</f>
        <v>0</v>
      </c>
      <c r="CA37" s="359">
        <f xml:space="preserve"> FinStat!CA$37</f>
        <v>0</v>
      </c>
      <c r="CB37" s="359">
        <f xml:space="preserve"> FinStat!CB$37</f>
        <v>0</v>
      </c>
      <c r="CC37" s="359">
        <f xml:space="preserve"> FinStat!CC$37</f>
        <v>0</v>
      </c>
      <c r="CD37" s="359">
        <f xml:space="preserve"> FinStat!CD$37</f>
        <v>0</v>
      </c>
      <c r="CE37" s="359">
        <f xml:space="preserve"> FinStat!CE$37</f>
        <v>0</v>
      </c>
      <c r="CF37" s="359">
        <f xml:space="preserve"> FinStat!CF$37</f>
        <v>0</v>
      </c>
      <c r="CG37" s="359">
        <f xml:space="preserve"> FinStat!CG$37</f>
        <v>0</v>
      </c>
      <c r="CH37" s="359">
        <f xml:space="preserve"> FinStat!CH$37</f>
        <v>0</v>
      </c>
      <c r="CI37" s="359">
        <f xml:space="preserve"> FinStat!CI$37</f>
        <v>0</v>
      </c>
      <c r="CJ37" s="359">
        <f xml:space="preserve"> FinStat!CJ$37</f>
        <v>0</v>
      </c>
      <c r="CK37" s="359">
        <f xml:space="preserve"> FinStat!CK$37</f>
        <v>0</v>
      </c>
      <c r="CL37" s="359">
        <f xml:space="preserve"> FinStat!CL$37</f>
        <v>0</v>
      </c>
      <c r="CM37" s="359">
        <f xml:space="preserve"> FinStat!CM$37</f>
        <v>0</v>
      </c>
      <c r="CN37" s="359">
        <f xml:space="preserve"> FinStat!CN$37</f>
        <v>0</v>
      </c>
      <c r="CO37" s="359">
        <f xml:space="preserve"> FinStat!CO$37</f>
        <v>0</v>
      </c>
      <c r="CP37" s="359">
        <f xml:space="preserve"> FinStat!CP$37</f>
        <v>0</v>
      </c>
      <c r="CQ37" s="359">
        <f xml:space="preserve"> FinStat!CQ$37</f>
        <v>0</v>
      </c>
      <c r="CR37" s="359">
        <f xml:space="preserve"> FinStat!CR$37</f>
        <v>0</v>
      </c>
      <c r="CS37" s="359">
        <f xml:space="preserve"> FinStat!CS$37</f>
        <v>0</v>
      </c>
      <c r="CT37" s="359">
        <f xml:space="preserve"> FinStat!CT$37</f>
        <v>0</v>
      </c>
      <c r="CU37" s="359">
        <f xml:space="preserve"> FinStat!CU$37</f>
        <v>0</v>
      </c>
      <c r="CV37" s="359">
        <f xml:space="preserve"> FinStat!CV$37</f>
        <v>0</v>
      </c>
      <c r="CW37" s="359">
        <f xml:space="preserve"> FinStat!CW$37</f>
        <v>0</v>
      </c>
      <c r="CX37" s="359">
        <f xml:space="preserve"> FinStat!CX$37</f>
        <v>0</v>
      </c>
      <c r="CY37" s="359">
        <f xml:space="preserve"> FinStat!CY$37</f>
        <v>0</v>
      </c>
      <c r="CZ37" s="359">
        <f xml:space="preserve"> FinStat!CZ$37</f>
        <v>0</v>
      </c>
      <c r="DA37" s="359">
        <f xml:space="preserve"> FinStat!DA$37</f>
        <v>0</v>
      </c>
      <c r="DB37" s="359">
        <f xml:space="preserve"> FinStat!DB$37</f>
        <v>0</v>
      </c>
      <c r="DC37" s="359">
        <f xml:space="preserve"> FinStat!DC$37</f>
        <v>0</v>
      </c>
      <c r="DD37" s="359">
        <f xml:space="preserve"> FinStat!DD$37</f>
        <v>0</v>
      </c>
      <c r="DE37" s="359">
        <f xml:space="preserve"> FinStat!DE$37</f>
        <v>0</v>
      </c>
      <c r="DF37" s="359">
        <f xml:space="preserve"> FinStat!DF$37</f>
        <v>0</v>
      </c>
      <c r="DG37" s="359">
        <f xml:space="preserve"> FinStat!DG$37</f>
        <v>1249.2870087496813</v>
      </c>
      <c r="DH37" s="359">
        <f xml:space="preserve"> FinStat!DH$37</f>
        <v>427.28634202637897</v>
      </c>
      <c r="DI37" s="359">
        <f xml:space="preserve"> FinStat!DI$37</f>
        <v>427.28634202637937</v>
      </c>
      <c r="DJ37" s="359">
        <f xml:space="preserve"> FinStat!DJ$37</f>
        <v>427.28634202637983</v>
      </c>
    </row>
    <row r="38" spans="1:114" s="124" customFormat="1" x14ac:dyDescent="0.25">
      <c r="A38" s="301"/>
      <c r="B38" s="301"/>
      <c r="C38" s="302"/>
      <c r="E38" s="303" t="s">
        <v>384</v>
      </c>
      <c r="F38" s="303"/>
      <c r="G38" s="303" t="str">
        <f>smu</f>
        <v>$ 000s</v>
      </c>
      <c r="H38" s="303"/>
      <c r="I38" s="303"/>
      <c r="J38" s="303">
        <f t="shared" ref="J38:AO38" si="28">SUM(J36:J37)</f>
        <v>0</v>
      </c>
      <c r="K38" s="303">
        <f t="shared" si="28"/>
        <v>46500</v>
      </c>
      <c r="L38" s="303">
        <f t="shared" si="28"/>
        <v>46500</v>
      </c>
      <c r="M38" s="303">
        <f t="shared" si="28"/>
        <v>46500</v>
      </c>
      <c r="N38" s="303">
        <f t="shared" si="28"/>
        <v>46500</v>
      </c>
      <c r="O38" s="303">
        <f t="shared" si="28"/>
        <v>46500</v>
      </c>
      <c r="P38" s="303">
        <f t="shared" si="28"/>
        <v>46500</v>
      </c>
      <c r="Q38" s="303">
        <f t="shared" si="28"/>
        <v>46500</v>
      </c>
      <c r="R38" s="303">
        <f t="shared" si="28"/>
        <v>46500</v>
      </c>
      <c r="S38" s="303">
        <f t="shared" si="28"/>
        <v>46500</v>
      </c>
      <c r="T38" s="303">
        <f t="shared" si="28"/>
        <v>46500</v>
      </c>
      <c r="U38" s="303">
        <f t="shared" si="28"/>
        <v>46500</v>
      </c>
      <c r="V38" s="303">
        <f t="shared" si="28"/>
        <v>46500</v>
      </c>
      <c r="W38" s="303">
        <f t="shared" si="28"/>
        <v>46500</v>
      </c>
      <c r="X38" s="303">
        <f t="shared" si="28"/>
        <v>46500</v>
      </c>
      <c r="Y38" s="303">
        <f t="shared" si="28"/>
        <v>46500</v>
      </c>
      <c r="Z38" s="303">
        <f t="shared" si="28"/>
        <v>46500</v>
      </c>
      <c r="AA38" s="303">
        <f t="shared" si="28"/>
        <v>46500</v>
      </c>
      <c r="AB38" s="303">
        <f t="shared" si="28"/>
        <v>46500</v>
      </c>
      <c r="AC38" s="303">
        <f t="shared" si="28"/>
        <v>46500</v>
      </c>
      <c r="AD38" s="303">
        <f t="shared" si="28"/>
        <v>46500</v>
      </c>
      <c r="AE38" s="303">
        <f t="shared" si="28"/>
        <v>46500</v>
      </c>
      <c r="AF38" s="303">
        <f t="shared" si="28"/>
        <v>46500</v>
      </c>
      <c r="AG38" s="303">
        <f t="shared" si="28"/>
        <v>49500</v>
      </c>
      <c r="AH38" s="303">
        <f t="shared" si="28"/>
        <v>49500</v>
      </c>
      <c r="AI38" s="303">
        <f t="shared" si="28"/>
        <v>49500</v>
      </c>
      <c r="AJ38" s="303">
        <f t="shared" si="28"/>
        <v>49500</v>
      </c>
      <c r="AK38" s="303">
        <f t="shared" si="28"/>
        <v>49500</v>
      </c>
      <c r="AL38" s="303">
        <f t="shared" si="28"/>
        <v>49500</v>
      </c>
      <c r="AM38" s="303">
        <f t="shared" si="28"/>
        <v>49500</v>
      </c>
      <c r="AN38" s="303">
        <f t="shared" si="28"/>
        <v>49500</v>
      </c>
      <c r="AO38" s="303">
        <f t="shared" si="28"/>
        <v>49500</v>
      </c>
      <c r="AP38" s="303">
        <f t="shared" ref="AP38:BU38" si="29">SUM(AP36:AP37)</f>
        <v>49500</v>
      </c>
      <c r="AQ38" s="303">
        <f t="shared" si="29"/>
        <v>49500</v>
      </c>
      <c r="AR38" s="303">
        <f t="shared" si="29"/>
        <v>49500</v>
      </c>
      <c r="AS38" s="303">
        <f t="shared" si="29"/>
        <v>49500</v>
      </c>
      <c r="AT38" s="303">
        <f t="shared" si="29"/>
        <v>49500</v>
      </c>
      <c r="AU38" s="303">
        <f t="shared" si="29"/>
        <v>49500</v>
      </c>
      <c r="AV38" s="303">
        <f t="shared" si="29"/>
        <v>49500</v>
      </c>
      <c r="AW38" s="303">
        <f t="shared" si="29"/>
        <v>49500</v>
      </c>
      <c r="AX38" s="303">
        <f t="shared" si="29"/>
        <v>49500</v>
      </c>
      <c r="AY38" s="303">
        <f t="shared" si="29"/>
        <v>49500</v>
      </c>
      <c r="AZ38" s="303">
        <f t="shared" si="29"/>
        <v>49500</v>
      </c>
      <c r="BA38" s="303">
        <f t="shared" si="29"/>
        <v>49500</v>
      </c>
      <c r="BB38" s="303">
        <f t="shared" si="29"/>
        <v>49500</v>
      </c>
      <c r="BC38" s="303">
        <f t="shared" si="29"/>
        <v>49500</v>
      </c>
      <c r="BD38" s="303">
        <f t="shared" si="29"/>
        <v>49500</v>
      </c>
      <c r="BE38" s="303">
        <f t="shared" si="29"/>
        <v>49500</v>
      </c>
      <c r="BF38" s="303">
        <f t="shared" si="29"/>
        <v>49500</v>
      </c>
      <c r="BG38" s="303">
        <f t="shared" si="29"/>
        <v>49500</v>
      </c>
      <c r="BH38" s="303">
        <f t="shared" si="29"/>
        <v>49500</v>
      </c>
      <c r="BI38" s="303">
        <f t="shared" si="29"/>
        <v>49500</v>
      </c>
      <c r="BJ38" s="303">
        <f t="shared" si="29"/>
        <v>49500</v>
      </c>
      <c r="BK38" s="303">
        <f t="shared" si="29"/>
        <v>49500</v>
      </c>
      <c r="BL38" s="303">
        <f t="shared" si="29"/>
        <v>49500</v>
      </c>
      <c r="BM38" s="303">
        <f t="shared" si="29"/>
        <v>49500</v>
      </c>
      <c r="BN38" s="303">
        <f t="shared" si="29"/>
        <v>49500</v>
      </c>
      <c r="BO38" s="303">
        <f t="shared" si="29"/>
        <v>49538.870909623285</v>
      </c>
      <c r="BP38" s="303">
        <f t="shared" si="29"/>
        <v>50334.898269767218</v>
      </c>
      <c r="BQ38" s="303">
        <f t="shared" si="29"/>
        <v>50660.414244090673</v>
      </c>
      <c r="BR38" s="303">
        <f t="shared" si="29"/>
        <v>51719.943644844214</v>
      </c>
      <c r="BS38" s="303">
        <f t="shared" si="29"/>
        <v>51954.292604387883</v>
      </c>
      <c r="BT38" s="303">
        <f t="shared" si="29"/>
        <v>51214.338111374316</v>
      </c>
      <c r="BU38" s="303">
        <f t="shared" si="29"/>
        <v>49661.094729252582</v>
      </c>
      <c r="BV38" s="303">
        <f t="shared" ref="BV38:DA38" si="30">SUM(BV36:BV37)</f>
        <v>49500</v>
      </c>
      <c r="BW38" s="303">
        <f t="shared" si="30"/>
        <v>49500</v>
      </c>
      <c r="BX38" s="303">
        <f t="shared" si="30"/>
        <v>49500</v>
      </c>
      <c r="BY38" s="303">
        <f t="shared" si="30"/>
        <v>49500</v>
      </c>
      <c r="BZ38" s="303">
        <f t="shared" si="30"/>
        <v>49500</v>
      </c>
      <c r="CA38" s="303">
        <f t="shared" si="30"/>
        <v>49500</v>
      </c>
      <c r="CB38" s="303">
        <f t="shared" si="30"/>
        <v>49500</v>
      </c>
      <c r="CC38" s="303">
        <f t="shared" si="30"/>
        <v>49500</v>
      </c>
      <c r="CD38" s="303">
        <f t="shared" si="30"/>
        <v>49500</v>
      </c>
      <c r="CE38" s="303">
        <f t="shared" si="30"/>
        <v>49500</v>
      </c>
      <c r="CF38" s="303">
        <f t="shared" si="30"/>
        <v>49500</v>
      </c>
      <c r="CG38" s="303">
        <f t="shared" si="30"/>
        <v>49500</v>
      </c>
      <c r="CH38" s="303">
        <f t="shared" si="30"/>
        <v>49500</v>
      </c>
      <c r="CI38" s="303">
        <f t="shared" si="30"/>
        <v>49500</v>
      </c>
      <c r="CJ38" s="303">
        <f t="shared" si="30"/>
        <v>49500</v>
      </c>
      <c r="CK38" s="303">
        <f t="shared" si="30"/>
        <v>49500</v>
      </c>
      <c r="CL38" s="303">
        <f t="shared" si="30"/>
        <v>49500</v>
      </c>
      <c r="CM38" s="303">
        <f t="shared" si="30"/>
        <v>49500</v>
      </c>
      <c r="CN38" s="303">
        <f t="shared" si="30"/>
        <v>49500</v>
      </c>
      <c r="CO38" s="303">
        <f t="shared" si="30"/>
        <v>49500</v>
      </c>
      <c r="CP38" s="303">
        <f t="shared" si="30"/>
        <v>49500</v>
      </c>
      <c r="CQ38" s="303">
        <f t="shared" si="30"/>
        <v>49500</v>
      </c>
      <c r="CR38" s="303">
        <f t="shared" si="30"/>
        <v>49500</v>
      </c>
      <c r="CS38" s="303">
        <f t="shared" si="30"/>
        <v>49500</v>
      </c>
      <c r="CT38" s="303">
        <f t="shared" si="30"/>
        <v>49500</v>
      </c>
      <c r="CU38" s="303">
        <f t="shared" si="30"/>
        <v>49500</v>
      </c>
      <c r="CV38" s="303">
        <f t="shared" si="30"/>
        <v>49500</v>
      </c>
      <c r="CW38" s="303">
        <f t="shared" si="30"/>
        <v>49500</v>
      </c>
      <c r="CX38" s="303">
        <f t="shared" si="30"/>
        <v>49500</v>
      </c>
      <c r="CY38" s="303">
        <f t="shared" si="30"/>
        <v>49500</v>
      </c>
      <c r="CZ38" s="303">
        <f t="shared" si="30"/>
        <v>49500</v>
      </c>
      <c r="DA38" s="303">
        <f t="shared" si="30"/>
        <v>49500</v>
      </c>
      <c r="DB38" s="303">
        <f t="shared" ref="DB38:EG38" si="31">SUM(DB36:DB37)</f>
        <v>49500</v>
      </c>
      <c r="DC38" s="303">
        <f t="shared" si="31"/>
        <v>49500</v>
      </c>
      <c r="DD38" s="303">
        <f t="shared" si="31"/>
        <v>49500</v>
      </c>
      <c r="DE38" s="303">
        <f t="shared" si="31"/>
        <v>49500</v>
      </c>
      <c r="DF38" s="303">
        <f t="shared" si="31"/>
        <v>49500</v>
      </c>
      <c r="DG38" s="303">
        <f t="shared" si="31"/>
        <v>1249.2870087496813</v>
      </c>
      <c r="DH38" s="303">
        <f t="shared" si="31"/>
        <v>427.28634202637897</v>
      </c>
      <c r="DI38" s="303">
        <f t="shared" si="31"/>
        <v>427.28634202637937</v>
      </c>
      <c r="DJ38" s="303">
        <f t="shared" si="31"/>
        <v>427.28634202637983</v>
      </c>
    </row>
    <row r="40" spans="1:114" x14ac:dyDescent="0.25">
      <c r="E40" s="349" t="str">
        <f t="shared" ref="E40:AJ40" si="32" xml:space="preserve"> E$34</f>
        <v>DEBT</v>
      </c>
      <c r="F40" s="349">
        <f t="shared" si="32"/>
        <v>0</v>
      </c>
      <c r="G40" s="349" t="str">
        <f t="shared" si="32"/>
        <v>$ 000s</v>
      </c>
      <c r="H40" s="349">
        <f t="shared" si="32"/>
        <v>0</v>
      </c>
      <c r="I40" s="349">
        <f t="shared" si="32"/>
        <v>0</v>
      </c>
      <c r="J40" s="349">
        <f t="shared" si="32"/>
        <v>0</v>
      </c>
      <c r="K40" s="349">
        <f t="shared" si="32"/>
        <v>108500</v>
      </c>
      <c r="L40" s="349">
        <f t="shared" si="32"/>
        <v>106691.66666666667</v>
      </c>
      <c r="M40" s="349">
        <f t="shared" si="32"/>
        <v>104883.33333333334</v>
      </c>
      <c r="N40" s="349">
        <f t="shared" si="32"/>
        <v>103075.00000000001</v>
      </c>
      <c r="O40" s="349">
        <f t="shared" si="32"/>
        <v>101266.66666666669</v>
      </c>
      <c r="P40" s="349">
        <f t="shared" si="32"/>
        <v>99458.333333333358</v>
      </c>
      <c r="Q40" s="349">
        <f t="shared" si="32"/>
        <v>97650.000000000029</v>
      </c>
      <c r="R40" s="349">
        <f t="shared" si="32"/>
        <v>95841.666666666701</v>
      </c>
      <c r="S40" s="349">
        <f t="shared" si="32"/>
        <v>94033.333333333372</v>
      </c>
      <c r="T40" s="349">
        <f t="shared" si="32"/>
        <v>92225.000000000044</v>
      </c>
      <c r="U40" s="349">
        <f t="shared" si="32"/>
        <v>90416.666666666715</v>
      </c>
      <c r="V40" s="349">
        <f t="shared" si="32"/>
        <v>88608.333333333387</v>
      </c>
      <c r="W40" s="349">
        <f t="shared" si="32"/>
        <v>86800.000000000058</v>
      </c>
      <c r="X40" s="349">
        <f t="shared" si="32"/>
        <v>84991.66666666673</v>
      </c>
      <c r="Y40" s="349">
        <f t="shared" si="32"/>
        <v>83183.333333333401</v>
      </c>
      <c r="Z40" s="349">
        <f t="shared" si="32"/>
        <v>81375.000000000073</v>
      </c>
      <c r="AA40" s="349">
        <f t="shared" si="32"/>
        <v>79566.666666666744</v>
      </c>
      <c r="AB40" s="349">
        <f t="shared" si="32"/>
        <v>77758.333333333416</v>
      </c>
      <c r="AC40" s="349">
        <f t="shared" si="32"/>
        <v>75950.000000000087</v>
      </c>
      <c r="AD40" s="349">
        <f t="shared" si="32"/>
        <v>74141.666666666759</v>
      </c>
      <c r="AE40" s="349">
        <f t="shared" si="32"/>
        <v>72333.33333333343</v>
      </c>
      <c r="AF40" s="349">
        <f t="shared" si="32"/>
        <v>70525.000000000102</v>
      </c>
      <c r="AG40" s="349">
        <f t="shared" si="32"/>
        <v>80716.666666666773</v>
      </c>
      <c r="AH40" s="349">
        <f t="shared" si="32"/>
        <v>78608.333333333445</v>
      </c>
      <c r="AI40" s="349">
        <f t="shared" si="32"/>
        <v>76500.000000000116</v>
      </c>
      <c r="AJ40" s="349">
        <f t="shared" si="32"/>
        <v>74391.666666666773</v>
      </c>
      <c r="AK40" s="349">
        <f t="shared" ref="AK40:BP40" si="33" xml:space="preserve"> AK$34</f>
        <v>72283.33333333343</v>
      </c>
      <c r="AL40" s="349">
        <f t="shared" si="33"/>
        <v>70175.000000000102</v>
      </c>
      <c r="AM40" s="349">
        <f t="shared" si="33"/>
        <v>68066.666666666773</v>
      </c>
      <c r="AN40" s="349">
        <f t="shared" si="33"/>
        <v>65958.33333333343</v>
      </c>
      <c r="AO40" s="349">
        <f t="shared" si="33"/>
        <v>63850.000000000095</v>
      </c>
      <c r="AP40" s="349">
        <f t="shared" si="33"/>
        <v>61741.666666666759</v>
      </c>
      <c r="AQ40" s="349">
        <f t="shared" si="33"/>
        <v>59633.333333333423</v>
      </c>
      <c r="AR40" s="349">
        <f t="shared" si="33"/>
        <v>57525.000000000087</v>
      </c>
      <c r="AS40" s="349">
        <f t="shared" si="33"/>
        <v>55416.666666666752</v>
      </c>
      <c r="AT40" s="349">
        <f t="shared" si="33"/>
        <v>53308.333333333416</v>
      </c>
      <c r="AU40" s="349">
        <f t="shared" si="33"/>
        <v>51200.00000000008</v>
      </c>
      <c r="AV40" s="349">
        <f t="shared" si="33"/>
        <v>49091.666666666744</v>
      </c>
      <c r="AW40" s="349">
        <f t="shared" si="33"/>
        <v>46983.333333333409</v>
      </c>
      <c r="AX40" s="349">
        <f t="shared" si="33"/>
        <v>44875.000000000073</v>
      </c>
      <c r="AY40" s="349">
        <f t="shared" si="33"/>
        <v>42766.666666666737</v>
      </c>
      <c r="AZ40" s="349">
        <f t="shared" si="33"/>
        <v>40658.333333333401</v>
      </c>
      <c r="BA40" s="349">
        <f t="shared" si="33"/>
        <v>38550.000000000073</v>
      </c>
      <c r="BB40" s="349">
        <f t="shared" si="33"/>
        <v>36441.666666666737</v>
      </c>
      <c r="BC40" s="349">
        <f t="shared" si="33"/>
        <v>34333.333333333401</v>
      </c>
      <c r="BD40" s="349">
        <f t="shared" si="33"/>
        <v>32225.000000000073</v>
      </c>
      <c r="BE40" s="349">
        <f t="shared" si="33"/>
        <v>30116.666666666741</v>
      </c>
      <c r="BF40" s="349">
        <f t="shared" si="33"/>
        <v>28008.333333333409</v>
      </c>
      <c r="BG40" s="349">
        <f t="shared" si="33"/>
        <v>25900.000000000076</v>
      </c>
      <c r="BH40" s="349">
        <f t="shared" si="33"/>
        <v>23791.666666666744</v>
      </c>
      <c r="BI40" s="349">
        <f t="shared" si="33"/>
        <v>21683.333333333412</v>
      </c>
      <c r="BJ40" s="349">
        <f t="shared" si="33"/>
        <v>19575.00000000008</v>
      </c>
      <c r="BK40" s="349">
        <f t="shared" si="33"/>
        <v>17466.666666666744</v>
      </c>
      <c r="BL40" s="349">
        <f t="shared" si="33"/>
        <v>15358.33333333341</v>
      </c>
      <c r="BM40" s="349">
        <f t="shared" si="33"/>
        <v>13250.000000000076</v>
      </c>
      <c r="BN40" s="349">
        <f t="shared" si="33"/>
        <v>11141.666666666742</v>
      </c>
      <c r="BO40" s="349">
        <f t="shared" si="33"/>
        <v>9033.3333333334085</v>
      </c>
      <c r="BP40" s="349">
        <f t="shared" si="33"/>
        <v>6925.0000000000764</v>
      </c>
      <c r="BQ40" s="349">
        <f t="shared" ref="BQ40:CV40" si="34" xml:space="preserve"> BQ$34</f>
        <v>4816.6666666667434</v>
      </c>
      <c r="BR40" s="349">
        <f t="shared" si="34"/>
        <v>2708.3333333334103</v>
      </c>
      <c r="BS40" s="349">
        <f t="shared" si="34"/>
        <v>600.00000000007685</v>
      </c>
      <c r="BT40" s="349">
        <f t="shared" si="34"/>
        <v>300.00000000007685</v>
      </c>
      <c r="BU40" s="349">
        <f t="shared" si="34"/>
        <v>7.6852302299812436E-11</v>
      </c>
      <c r="BV40" s="349">
        <f t="shared" si="34"/>
        <v>7.6852302299812436E-11</v>
      </c>
      <c r="BW40" s="349">
        <f t="shared" si="34"/>
        <v>7.6852302299812436E-11</v>
      </c>
      <c r="BX40" s="349">
        <f t="shared" si="34"/>
        <v>7.6852302299812436E-11</v>
      </c>
      <c r="BY40" s="349">
        <f t="shared" si="34"/>
        <v>7.6852302299812436E-11</v>
      </c>
      <c r="BZ40" s="349">
        <f t="shared" si="34"/>
        <v>7.6852302299812436E-11</v>
      </c>
      <c r="CA40" s="349">
        <f t="shared" si="34"/>
        <v>7.6852302299812436E-11</v>
      </c>
      <c r="CB40" s="349">
        <f t="shared" si="34"/>
        <v>7.6852302299812436E-11</v>
      </c>
      <c r="CC40" s="349">
        <f t="shared" si="34"/>
        <v>7.6852302299812436E-11</v>
      </c>
      <c r="CD40" s="349">
        <f t="shared" si="34"/>
        <v>7.6852302299812436E-11</v>
      </c>
      <c r="CE40" s="349">
        <f t="shared" si="34"/>
        <v>7.6852302299812436E-11</v>
      </c>
      <c r="CF40" s="349">
        <f t="shared" si="34"/>
        <v>7.6852302299812436E-11</v>
      </c>
      <c r="CG40" s="349">
        <f t="shared" si="34"/>
        <v>7.6852302299812436E-11</v>
      </c>
      <c r="CH40" s="349">
        <f t="shared" si="34"/>
        <v>7.6852302299812436E-11</v>
      </c>
      <c r="CI40" s="349">
        <f t="shared" si="34"/>
        <v>7.6852302299812436E-11</v>
      </c>
      <c r="CJ40" s="349">
        <f t="shared" si="34"/>
        <v>7.6852302299812436E-11</v>
      </c>
      <c r="CK40" s="349">
        <f t="shared" si="34"/>
        <v>7.6852302299812436E-11</v>
      </c>
      <c r="CL40" s="349">
        <f t="shared" si="34"/>
        <v>7.6852302299812436E-11</v>
      </c>
      <c r="CM40" s="349">
        <f t="shared" si="34"/>
        <v>7.6852302299812436E-11</v>
      </c>
      <c r="CN40" s="349">
        <f t="shared" si="34"/>
        <v>7.6852302299812436E-11</v>
      </c>
      <c r="CO40" s="349">
        <f t="shared" si="34"/>
        <v>7.6852302299812436E-11</v>
      </c>
      <c r="CP40" s="349">
        <f t="shared" si="34"/>
        <v>7.6852302299812436E-11</v>
      </c>
      <c r="CQ40" s="349">
        <f t="shared" si="34"/>
        <v>7.6852302299812436E-11</v>
      </c>
      <c r="CR40" s="349">
        <f t="shared" si="34"/>
        <v>7.6852302299812436E-11</v>
      </c>
      <c r="CS40" s="349">
        <f t="shared" si="34"/>
        <v>7.6852302299812436E-11</v>
      </c>
      <c r="CT40" s="349">
        <f t="shared" si="34"/>
        <v>7.6852302299812436E-11</v>
      </c>
      <c r="CU40" s="349">
        <f t="shared" si="34"/>
        <v>7.6852302299812436E-11</v>
      </c>
      <c r="CV40" s="349">
        <f t="shared" si="34"/>
        <v>7.6852302299812436E-11</v>
      </c>
      <c r="CW40" s="349">
        <f t="shared" ref="CW40:DJ40" si="35" xml:space="preserve"> CW$34</f>
        <v>7.6852302299812436E-11</v>
      </c>
      <c r="CX40" s="349">
        <f t="shared" si="35"/>
        <v>7.6852302299812436E-11</v>
      </c>
      <c r="CY40" s="349">
        <f t="shared" si="35"/>
        <v>7.6852302299812436E-11</v>
      </c>
      <c r="CZ40" s="349">
        <f t="shared" si="35"/>
        <v>7.6852302299812436E-11</v>
      </c>
      <c r="DA40" s="349">
        <f t="shared" si="35"/>
        <v>7.6852302299812436E-11</v>
      </c>
      <c r="DB40" s="349">
        <f t="shared" si="35"/>
        <v>7.6852302299812436E-11</v>
      </c>
      <c r="DC40" s="349">
        <f t="shared" si="35"/>
        <v>7.6852302299812436E-11</v>
      </c>
      <c r="DD40" s="349">
        <f t="shared" si="35"/>
        <v>7.6852302299812436E-11</v>
      </c>
      <c r="DE40" s="349">
        <f t="shared" si="35"/>
        <v>7.6852302299812436E-11</v>
      </c>
      <c r="DF40" s="349">
        <f t="shared" si="35"/>
        <v>7.6852302299812436E-11</v>
      </c>
      <c r="DG40" s="349">
        <f t="shared" si="35"/>
        <v>7.6852302299812436E-11</v>
      </c>
      <c r="DH40" s="349">
        <f t="shared" si="35"/>
        <v>7.6852302299812436E-11</v>
      </c>
      <c r="DI40" s="349">
        <f t="shared" si="35"/>
        <v>7.6852302299812436E-11</v>
      </c>
      <c r="DJ40" s="349">
        <f t="shared" si="35"/>
        <v>7.6852302299812436E-11</v>
      </c>
    </row>
    <row r="41" spans="1:114" x14ac:dyDescent="0.25">
      <c r="E41" s="349" t="str">
        <f t="shared" ref="E41:AJ41" si="36" xml:space="preserve"> E$38</f>
        <v>EQUITY</v>
      </c>
      <c r="F41" s="349">
        <f t="shared" si="36"/>
        <v>0</v>
      </c>
      <c r="G41" s="349" t="str">
        <f t="shared" si="36"/>
        <v>$ 000s</v>
      </c>
      <c r="H41" s="349">
        <f t="shared" si="36"/>
        <v>0</v>
      </c>
      <c r="I41" s="349">
        <f t="shared" si="36"/>
        <v>0</v>
      </c>
      <c r="J41" s="349">
        <f t="shared" si="36"/>
        <v>0</v>
      </c>
      <c r="K41" s="349">
        <f t="shared" si="36"/>
        <v>46500</v>
      </c>
      <c r="L41" s="349">
        <f t="shared" si="36"/>
        <v>46500</v>
      </c>
      <c r="M41" s="349">
        <f t="shared" si="36"/>
        <v>46500</v>
      </c>
      <c r="N41" s="349">
        <f t="shared" si="36"/>
        <v>46500</v>
      </c>
      <c r="O41" s="349">
        <f t="shared" si="36"/>
        <v>46500</v>
      </c>
      <c r="P41" s="349">
        <f t="shared" si="36"/>
        <v>46500</v>
      </c>
      <c r="Q41" s="349">
        <f t="shared" si="36"/>
        <v>46500</v>
      </c>
      <c r="R41" s="349">
        <f t="shared" si="36"/>
        <v>46500</v>
      </c>
      <c r="S41" s="349">
        <f t="shared" si="36"/>
        <v>46500</v>
      </c>
      <c r="T41" s="349">
        <f t="shared" si="36"/>
        <v>46500</v>
      </c>
      <c r="U41" s="349">
        <f t="shared" si="36"/>
        <v>46500</v>
      </c>
      <c r="V41" s="349">
        <f t="shared" si="36"/>
        <v>46500</v>
      </c>
      <c r="W41" s="349">
        <f t="shared" si="36"/>
        <v>46500</v>
      </c>
      <c r="X41" s="349">
        <f t="shared" si="36"/>
        <v>46500</v>
      </c>
      <c r="Y41" s="349">
        <f t="shared" si="36"/>
        <v>46500</v>
      </c>
      <c r="Z41" s="349">
        <f t="shared" si="36"/>
        <v>46500</v>
      </c>
      <c r="AA41" s="349">
        <f t="shared" si="36"/>
        <v>46500</v>
      </c>
      <c r="AB41" s="349">
        <f t="shared" si="36"/>
        <v>46500</v>
      </c>
      <c r="AC41" s="349">
        <f t="shared" si="36"/>
        <v>46500</v>
      </c>
      <c r="AD41" s="349">
        <f t="shared" si="36"/>
        <v>46500</v>
      </c>
      <c r="AE41" s="349">
        <f t="shared" si="36"/>
        <v>46500</v>
      </c>
      <c r="AF41" s="349">
        <f t="shared" si="36"/>
        <v>46500</v>
      </c>
      <c r="AG41" s="349">
        <f t="shared" si="36"/>
        <v>49500</v>
      </c>
      <c r="AH41" s="349">
        <f t="shared" si="36"/>
        <v>49500</v>
      </c>
      <c r="AI41" s="349">
        <f t="shared" si="36"/>
        <v>49500</v>
      </c>
      <c r="AJ41" s="349">
        <f t="shared" si="36"/>
        <v>49500</v>
      </c>
      <c r="AK41" s="349">
        <f t="shared" ref="AK41:BP41" si="37" xml:space="preserve"> AK$38</f>
        <v>49500</v>
      </c>
      <c r="AL41" s="349">
        <f t="shared" si="37"/>
        <v>49500</v>
      </c>
      <c r="AM41" s="349">
        <f t="shared" si="37"/>
        <v>49500</v>
      </c>
      <c r="AN41" s="349">
        <f t="shared" si="37"/>
        <v>49500</v>
      </c>
      <c r="AO41" s="349">
        <f t="shared" si="37"/>
        <v>49500</v>
      </c>
      <c r="AP41" s="349">
        <f t="shared" si="37"/>
        <v>49500</v>
      </c>
      <c r="AQ41" s="349">
        <f t="shared" si="37"/>
        <v>49500</v>
      </c>
      <c r="AR41" s="349">
        <f t="shared" si="37"/>
        <v>49500</v>
      </c>
      <c r="AS41" s="349">
        <f t="shared" si="37"/>
        <v>49500</v>
      </c>
      <c r="AT41" s="349">
        <f t="shared" si="37"/>
        <v>49500</v>
      </c>
      <c r="AU41" s="349">
        <f t="shared" si="37"/>
        <v>49500</v>
      </c>
      <c r="AV41" s="349">
        <f t="shared" si="37"/>
        <v>49500</v>
      </c>
      <c r="AW41" s="349">
        <f t="shared" si="37"/>
        <v>49500</v>
      </c>
      <c r="AX41" s="349">
        <f t="shared" si="37"/>
        <v>49500</v>
      </c>
      <c r="AY41" s="349">
        <f t="shared" si="37"/>
        <v>49500</v>
      </c>
      <c r="AZ41" s="349">
        <f t="shared" si="37"/>
        <v>49500</v>
      </c>
      <c r="BA41" s="349">
        <f t="shared" si="37"/>
        <v>49500</v>
      </c>
      <c r="BB41" s="349">
        <f t="shared" si="37"/>
        <v>49500</v>
      </c>
      <c r="BC41" s="349">
        <f t="shared" si="37"/>
        <v>49500</v>
      </c>
      <c r="BD41" s="349">
        <f t="shared" si="37"/>
        <v>49500</v>
      </c>
      <c r="BE41" s="349">
        <f t="shared" si="37"/>
        <v>49500</v>
      </c>
      <c r="BF41" s="349">
        <f t="shared" si="37"/>
        <v>49500</v>
      </c>
      <c r="BG41" s="349">
        <f t="shared" si="37"/>
        <v>49500</v>
      </c>
      <c r="BH41" s="349">
        <f t="shared" si="37"/>
        <v>49500</v>
      </c>
      <c r="BI41" s="349">
        <f t="shared" si="37"/>
        <v>49500</v>
      </c>
      <c r="BJ41" s="349">
        <f t="shared" si="37"/>
        <v>49500</v>
      </c>
      <c r="BK41" s="349">
        <f t="shared" si="37"/>
        <v>49500</v>
      </c>
      <c r="BL41" s="349">
        <f t="shared" si="37"/>
        <v>49500</v>
      </c>
      <c r="BM41" s="349">
        <f t="shared" si="37"/>
        <v>49500</v>
      </c>
      <c r="BN41" s="349">
        <f t="shared" si="37"/>
        <v>49500</v>
      </c>
      <c r="BO41" s="349">
        <f t="shared" si="37"/>
        <v>49538.870909623285</v>
      </c>
      <c r="BP41" s="349">
        <f t="shared" si="37"/>
        <v>50334.898269767218</v>
      </c>
      <c r="BQ41" s="349">
        <f t="shared" ref="BQ41:CV41" si="38" xml:space="preserve"> BQ$38</f>
        <v>50660.414244090673</v>
      </c>
      <c r="BR41" s="349">
        <f t="shared" si="38"/>
        <v>51719.943644844214</v>
      </c>
      <c r="BS41" s="349">
        <f t="shared" si="38"/>
        <v>51954.292604387883</v>
      </c>
      <c r="BT41" s="349">
        <f t="shared" si="38"/>
        <v>51214.338111374316</v>
      </c>
      <c r="BU41" s="349">
        <f t="shared" si="38"/>
        <v>49661.094729252582</v>
      </c>
      <c r="BV41" s="349">
        <f t="shared" si="38"/>
        <v>49500</v>
      </c>
      <c r="BW41" s="349">
        <f t="shared" si="38"/>
        <v>49500</v>
      </c>
      <c r="BX41" s="349">
        <f t="shared" si="38"/>
        <v>49500</v>
      </c>
      <c r="BY41" s="349">
        <f t="shared" si="38"/>
        <v>49500</v>
      </c>
      <c r="BZ41" s="349">
        <f t="shared" si="38"/>
        <v>49500</v>
      </c>
      <c r="CA41" s="349">
        <f t="shared" si="38"/>
        <v>49500</v>
      </c>
      <c r="CB41" s="349">
        <f t="shared" si="38"/>
        <v>49500</v>
      </c>
      <c r="CC41" s="349">
        <f t="shared" si="38"/>
        <v>49500</v>
      </c>
      <c r="CD41" s="349">
        <f t="shared" si="38"/>
        <v>49500</v>
      </c>
      <c r="CE41" s="349">
        <f t="shared" si="38"/>
        <v>49500</v>
      </c>
      <c r="CF41" s="349">
        <f t="shared" si="38"/>
        <v>49500</v>
      </c>
      <c r="CG41" s="349">
        <f t="shared" si="38"/>
        <v>49500</v>
      </c>
      <c r="CH41" s="349">
        <f t="shared" si="38"/>
        <v>49500</v>
      </c>
      <c r="CI41" s="349">
        <f t="shared" si="38"/>
        <v>49500</v>
      </c>
      <c r="CJ41" s="349">
        <f t="shared" si="38"/>
        <v>49500</v>
      </c>
      <c r="CK41" s="349">
        <f t="shared" si="38"/>
        <v>49500</v>
      </c>
      <c r="CL41" s="349">
        <f t="shared" si="38"/>
        <v>49500</v>
      </c>
      <c r="CM41" s="349">
        <f t="shared" si="38"/>
        <v>49500</v>
      </c>
      <c r="CN41" s="349">
        <f t="shared" si="38"/>
        <v>49500</v>
      </c>
      <c r="CO41" s="349">
        <f t="shared" si="38"/>
        <v>49500</v>
      </c>
      <c r="CP41" s="349">
        <f t="shared" si="38"/>
        <v>49500</v>
      </c>
      <c r="CQ41" s="349">
        <f t="shared" si="38"/>
        <v>49500</v>
      </c>
      <c r="CR41" s="349">
        <f t="shared" si="38"/>
        <v>49500</v>
      </c>
      <c r="CS41" s="349">
        <f t="shared" si="38"/>
        <v>49500</v>
      </c>
      <c r="CT41" s="349">
        <f t="shared" si="38"/>
        <v>49500</v>
      </c>
      <c r="CU41" s="349">
        <f t="shared" si="38"/>
        <v>49500</v>
      </c>
      <c r="CV41" s="349">
        <f t="shared" si="38"/>
        <v>49500</v>
      </c>
      <c r="CW41" s="349">
        <f t="shared" ref="CW41:DJ41" si="39" xml:space="preserve"> CW$38</f>
        <v>49500</v>
      </c>
      <c r="CX41" s="349">
        <f t="shared" si="39"/>
        <v>49500</v>
      </c>
      <c r="CY41" s="349">
        <f t="shared" si="39"/>
        <v>49500</v>
      </c>
      <c r="CZ41" s="349">
        <f t="shared" si="39"/>
        <v>49500</v>
      </c>
      <c r="DA41" s="349">
        <f t="shared" si="39"/>
        <v>49500</v>
      </c>
      <c r="DB41" s="349">
        <f t="shared" si="39"/>
        <v>49500</v>
      </c>
      <c r="DC41" s="349">
        <f t="shared" si="39"/>
        <v>49500</v>
      </c>
      <c r="DD41" s="349">
        <f t="shared" si="39"/>
        <v>49500</v>
      </c>
      <c r="DE41" s="349">
        <f t="shared" si="39"/>
        <v>49500</v>
      </c>
      <c r="DF41" s="349">
        <f t="shared" si="39"/>
        <v>49500</v>
      </c>
      <c r="DG41" s="349">
        <f t="shared" si="39"/>
        <v>1249.2870087496813</v>
      </c>
      <c r="DH41" s="349">
        <f t="shared" si="39"/>
        <v>427.28634202637897</v>
      </c>
      <c r="DI41" s="349">
        <f t="shared" si="39"/>
        <v>427.28634202637937</v>
      </c>
      <c r="DJ41" s="349">
        <f t="shared" si="39"/>
        <v>427.28634202637983</v>
      </c>
    </row>
    <row r="42" spans="1:114" x14ac:dyDescent="0.25">
      <c r="E42" s="359" t="str">
        <f xml:space="preserve"> Time!E$123</f>
        <v>Debt service flag</v>
      </c>
      <c r="F42" s="359">
        <f xml:space="preserve"> Time!F$123</f>
        <v>0</v>
      </c>
      <c r="G42" s="359" t="str">
        <f xml:space="preserve"> Time!G$123</f>
        <v>flag</v>
      </c>
      <c r="H42" s="359">
        <f xml:space="preserve"> Time!H$123</f>
        <v>0</v>
      </c>
      <c r="I42" s="359">
        <f xml:space="preserve"> Time!I$123</f>
        <v>0</v>
      </c>
      <c r="J42" s="359">
        <f xml:space="preserve"> Time!J$123</f>
        <v>0</v>
      </c>
      <c r="K42" s="359">
        <f xml:space="preserve"> Time!K$123</f>
        <v>0</v>
      </c>
      <c r="L42" s="359">
        <f xml:space="preserve"> Time!L$123</f>
        <v>1</v>
      </c>
      <c r="M42" s="359">
        <f xml:space="preserve"> Time!M$123</f>
        <v>1</v>
      </c>
      <c r="N42" s="359">
        <f xml:space="preserve"> Time!N$123</f>
        <v>1</v>
      </c>
      <c r="O42" s="359">
        <f xml:space="preserve"> Time!O$123</f>
        <v>1</v>
      </c>
      <c r="P42" s="359">
        <f xml:space="preserve"> Time!P$123</f>
        <v>1</v>
      </c>
      <c r="Q42" s="359">
        <f xml:space="preserve"> Time!Q$123</f>
        <v>1</v>
      </c>
      <c r="R42" s="359">
        <f xml:space="preserve"> Time!R$123</f>
        <v>1</v>
      </c>
      <c r="S42" s="359">
        <f xml:space="preserve"> Time!S$123</f>
        <v>1</v>
      </c>
      <c r="T42" s="359">
        <f xml:space="preserve"> Time!T$123</f>
        <v>1</v>
      </c>
      <c r="U42" s="359">
        <f xml:space="preserve"> Time!U$123</f>
        <v>1</v>
      </c>
      <c r="V42" s="359">
        <f xml:space="preserve"> Time!V$123</f>
        <v>1</v>
      </c>
      <c r="W42" s="359">
        <f xml:space="preserve"> Time!W$123</f>
        <v>1</v>
      </c>
      <c r="X42" s="359">
        <f xml:space="preserve"> Time!X$123</f>
        <v>1</v>
      </c>
      <c r="Y42" s="359">
        <f xml:space="preserve"> Time!Y$123</f>
        <v>1</v>
      </c>
      <c r="Z42" s="359">
        <f xml:space="preserve"> Time!Z$123</f>
        <v>1</v>
      </c>
      <c r="AA42" s="359">
        <f xml:space="preserve"> Time!AA$123</f>
        <v>1</v>
      </c>
      <c r="AB42" s="359">
        <f xml:space="preserve"> Time!AB$123</f>
        <v>1</v>
      </c>
      <c r="AC42" s="359">
        <f xml:space="preserve"> Time!AC$123</f>
        <v>1</v>
      </c>
      <c r="AD42" s="359">
        <f xml:space="preserve"> Time!AD$123</f>
        <v>1</v>
      </c>
      <c r="AE42" s="359">
        <f xml:space="preserve"> Time!AE$123</f>
        <v>1</v>
      </c>
      <c r="AF42" s="359">
        <f xml:space="preserve"> Time!AF$123</f>
        <v>1</v>
      </c>
      <c r="AG42" s="359">
        <f xml:space="preserve"> Time!AG$123</f>
        <v>1</v>
      </c>
      <c r="AH42" s="359">
        <f xml:space="preserve"> Time!AH$123</f>
        <v>1</v>
      </c>
      <c r="AI42" s="359">
        <f xml:space="preserve"> Time!AI$123</f>
        <v>1</v>
      </c>
      <c r="AJ42" s="359">
        <f xml:space="preserve"> Time!AJ$123</f>
        <v>1</v>
      </c>
      <c r="AK42" s="359">
        <f xml:space="preserve"> Time!AK$123</f>
        <v>1</v>
      </c>
      <c r="AL42" s="359">
        <f xml:space="preserve"> Time!AL$123</f>
        <v>1</v>
      </c>
      <c r="AM42" s="359">
        <f xml:space="preserve"> Time!AM$123</f>
        <v>1</v>
      </c>
      <c r="AN42" s="359">
        <f xml:space="preserve"> Time!AN$123</f>
        <v>1</v>
      </c>
      <c r="AO42" s="359">
        <f xml:space="preserve"> Time!AO$123</f>
        <v>1</v>
      </c>
      <c r="AP42" s="359">
        <f xml:space="preserve"> Time!AP$123</f>
        <v>1</v>
      </c>
      <c r="AQ42" s="359">
        <f xml:space="preserve"> Time!AQ$123</f>
        <v>1</v>
      </c>
      <c r="AR42" s="359">
        <f xml:space="preserve"> Time!AR$123</f>
        <v>1</v>
      </c>
      <c r="AS42" s="359">
        <f xml:space="preserve"> Time!AS$123</f>
        <v>1</v>
      </c>
      <c r="AT42" s="359">
        <f xml:space="preserve"> Time!AT$123</f>
        <v>1</v>
      </c>
      <c r="AU42" s="359">
        <f xml:space="preserve"> Time!AU$123</f>
        <v>1</v>
      </c>
      <c r="AV42" s="359">
        <f xml:space="preserve"> Time!AV$123</f>
        <v>1</v>
      </c>
      <c r="AW42" s="359">
        <f xml:space="preserve"> Time!AW$123</f>
        <v>1</v>
      </c>
      <c r="AX42" s="359">
        <f xml:space="preserve"> Time!AX$123</f>
        <v>1</v>
      </c>
      <c r="AY42" s="359">
        <f xml:space="preserve"> Time!AY$123</f>
        <v>1</v>
      </c>
      <c r="AZ42" s="359">
        <f xml:space="preserve"> Time!AZ$123</f>
        <v>1</v>
      </c>
      <c r="BA42" s="359">
        <f xml:space="preserve"> Time!BA$123</f>
        <v>1</v>
      </c>
      <c r="BB42" s="359">
        <f xml:space="preserve"> Time!BB$123</f>
        <v>1</v>
      </c>
      <c r="BC42" s="359">
        <f xml:space="preserve"> Time!BC$123</f>
        <v>1</v>
      </c>
      <c r="BD42" s="359">
        <f xml:space="preserve"> Time!BD$123</f>
        <v>1</v>
      </c>
      <c r="BE42" s="359">
        <f xml:space="preserve"> Time!BE$123</f>
        <v>1</v>
      </c>
      <c r="BF42" s="359">
        <f xml:space="preserve"> Time!BF$123</f>
        <v>1</v>
      </c>
      <c r="BG42" s="359">
        <f xml:space="preserve"> Time!BG$123</f>
        <v>1</v>
      </c>
      <c r="BH42" s="359">
        <f xml:space="preserve"> Time!BH$123</f>
        <v>1</v>
      </c>
      <c r="BI42" s="359">
        <f xml:space="preserve"> Time!BI$123</f>
        <v>1</v>
      </c>
      <c r="BJ42" s="359">
        <f xml:space="preserve"> Time!BJ$123</f>
        <v>1</v>
      </c>
      <c r="BK42" s="359">
        <f xml:space="preserve"> Time!BK$123</f>
        <v>1</v>
      </c>
      <c r="BL42" s="359">
        <f xml:space="preserve"> Time!BL$123</f>
        <v>1</v>
      </c>
      <c r="BM42" s="359">
        <f xml:space="preserve"> Time!BM$123</f>
        <v>1</v>
      </c>
      <c r="BN42" s="359">
        <f xml:space="preserve"> Time!BN$123</f>
        <v>1</v>
      </c>
      <c r="BO42" s="359">
        <f xml:space="preserve"> Time!BO$123</f>
        <v>1</v>
      </c>
      <c r="BP42" s="359">
        <f xml:space="preserve"> Time!BP$123</f>
        <v>1</v>
      </c>
      <c r="BQ42" s="359">
        <f xml:space="preserve"> Time!BQ$123</f>
        <v>1</v>
      </c>
      <c r="BR42" s="359">
        <f xml:space="preserve"> Time!BR$123</f>
        <v>1</v>
      </c>
      <c r="BS42" s="359">
        <f xml:space="preserve"> Time!BS$123</f>
        <v>1</v>
      </c>
      <c r="BT42" s="359">
        <f xml:space="preserve"> Time!BT$123</f>
        <v>1</v>
      </c>
      <c r="BU42" s="359">
        <f xml:space="preserve"> Time!BU$123</f>
        <v>1</v>
      </c>
      <c r="BV42" s="359">
        <f xml:space="preserve"> Time!BV$123</f>
        <v>0</v>
      </c>
      <c r="BW42" s="359">
        <f xml:space="preserve"> Time!BW$123</f>
        <v>0</v>
      </c>
      <c r="BX42" s="359">
        <f xml:space="preserve"> Time!BX$123</f>
        <v>0</v>
      </c>
      <c r="BY42" s="359">
        <f xml:space="preserve"> Time!BY$123</f>
        <v>0</v>
      </c>
      <c r="BZ42" s="359">
        <f xml:space="preserve"> Time!BZ$123</f>
        <v>0</v>
      </c>
      <c r="CA42" s="359">
        <f xml:space="preserve"> Time!CA$123</f>
        <v>0</v>
      </c>
      <c r="CB42" s="359">
        <f xml:space="preserve"> Time!CB$123</f>
        <v>0</v>
      </c>
      <c r="CC42" s="359">
        <f xml:space="preserve"> Time!CC$123</f>
        <v>0</v>
      </c>
      <c r="CD42" s="359">
        <f xml:space="preserve"> Time!CD$123</f>
        <v>0</v>
      </c>
      <c r="CE42" s="359">
        <f xml:space="preserve"> Time!CE$123</f>
        <v>0</v>
      </c>
      <c r="CF42" s="359">
        <f xml:space="preserve"> Time!CF$123</f>
        <v>0</v>
      </c>
      <c r="CG42" s="359">
        <f xml:space="preserve"> Time!CG$123</f>
        <v>0</v>
      </c>
      <c r="CH42" s="359">
        <f xml:space="preserve"> Time!CH$123</f>
        <v>0</v>
      </c>
      <c r="CI42" s="359">
        <f xml:space="preserve"> Time!CI$123</f>
        <v>0</v>
      </c>
      <c r="CJ42" s="359">
        <f xml:space="preserve"> Time!CJ$123</f>
        <v>0</v>
      </c>
      <c r="CK42" s="359">
        <f xml:space="preserve"> Time!CK$123</f>
        <v>0</v>
      </c>
      <c r="CL42" s="359">
        <f xml:space="preserve"> Time!CL$123</f>
        <v>0</v>
      </c>
      <c r="CM42" s="359">
        <f xml:space="preserve"> Time!CM$123</f>
        <v>0</v>
      </c>
      <c r="CN42" s="359">
        <f xml:space="preserve"> Time!CN$123</f>
        <v>0</v>
      </c>
      <c r="CO42" s="359">
        <f xml:space="preserve"> Time!CO$123</f>
        <v>0</v>
      </c>
      <c r="CP42" s="359">
        <f xml:space="preserve"> Time!CP$123</f>
        <v>0</v>
      </c>
      <c r="CQ42" s="359">
        <f xml:space="preserve"> Time!CQ$123</f>
        <v>0</v>
      </c>
      <c r="CR42" s="359">
        <f xml:space="preserve"> Time!CR$123</f>
        <v>0</v>
      </c>
      <c r="CS42" s="359">
        <f xml:space="preserve"> Time!CS$123</f>
        <v>0</v>
      </c>
      <c r="CT42" s="359">
        <f xml:space="preserve"> Time!CT$123</f>
        <v>0</v>
      </c>
      <c r="CU42" s="359">
        <f xml:space="preserve"> Time!CU$123</f>
        <v>0</v>
      </c>
      <c r="CV42" s="359">
        <f xml:space="preserve"> Time!CV$123</f>
        <v>0</v>
      </c>
      <c r="CW42" s="359">
        <f xml:space="preserve"> Time!CW$123</f>
        <v>0</v>
      </c>
      <c r="CX42" s="359">
        <f xml:space="preserve"> Time!CX$123</f>
        <v>0</v>
      </c>
      <c r="CY42" s="359">
        <f xml:space="preserve"> Time!CY$123</f>
        <v>0</v>
      </c>
      <c r="CZ42" s="359">
        <f xml:space="preserve"> Time!CZ$123</f>
        <v>0</v>
      </c>
      <c r="DA42" s="359">
        <f xml:space="preserve"> Time!DA$123</f>
        <v>0</v>
      </c>
      <c r="DB42" s="359">
        <f xml:space="preserve"> Time!DB$123</f>
        <v>0</v>
      </c>
      <c r="DC42" s="359">
        <f xml:space="preserve"> Time!DC$123</f>
        <v>0</v>
      </c>
      <c r="DD42" s="359">
        <f xml:space="preserve"> Time!DD$123</f>
        <v>0</v>
      </c>
      <c r="DE42" s="359">
        <f xml:space="preserve"> Time!DE$123</f>
        <v>0</v>
      </c>
      <c r="DF42" s="359">
        <f xml:space="preserve"> Time!DF$123</f>
        <v>0</v>
      </c>
      <c r="DG42" s="359">
        <f xml:space="preserve"> Time!DG$123</f>
        <v>0</v>
      </c>
      <c r="DH42" s="359">
        <f xml:space="preserve"> Time!DH$123</f>
        <v>0</v>
      </c>
      <c r="DI42" s="359">
        <f xml:space="preserve"> Time!DI$123</f>
        <v>0</v>
      </c>
      <c r="DJ42" s="359">
        <f xml:space="preserve"> Time!DJ$123</f>
        <v>0</v>
      </c>
    </row>
    <row r="43" spans="1:114" s="124" customFormat="1" x14ac:dyDescent="0.25">
      <c r="A43" s="301"/>
      <c r="B43" s="301"/>
      <c r="C43" s="302"/>
      <c r="E43" s="303" t="s">
        <v>385</v>
      </c>
      <c r="F43" s="303"/>
      <c r="G43" s="303"/>
      <c r="H43" s="303"/>
      <c r="I43" s="303"/>
      <c r="J43" s="312" t="str">
        <f t="shared" ref="J43:AO43" si="40">IF(J42=1,J40/J41," N/A ")</f>
        <v xml:space="preserve"> N/A </v>
      </c>
      <c r="K43" s="312" t="str">
        <f t="shared" si="40"/>
        <v xml:space="preserve"> N/A </v>
      </c>
      <c r="L43" s="312">
        <f t="shared" si="40"/>
        <v>2.2944444444444447</v>
      </c>
      <c r="M43" s="312">
        <f t="shared" si="40"/>
        <v>2.255555555555556</v>
      </c>
      <c r="N43" s="312">
        <f t="shared" si="40"/>
        <v>2.2166666666666668</v>
      </c>
      <c r="O43" s="312">
        <f t="shared" si="40"/>
        <v>2.177777777777778</v>
      </c>
      <c r="P43" s="312">
        <f t="shared" si="40"/>
        <v>2.1388888888888893</v>
      </c>
      <c r="Q43" s="312">
        <f t="shared" si="40"/>
        <v>2.1000000000000005</v>
      </c>
      <c r="R43" s="312">
        <f t="shared" si="40"/>
        <v>2.0611111111111118</v>
      </c>
      <c r="S43" s="312">
        <f t="shared" si="40"/>
        <v>2.022222222222223</v>
      </c>
      <c r="T43" s="312">
        <f t="shared" si="40"/>
        <v>1.9833333333333343</v>
      </c>
      <c r="U43" s="312">
        <f t="shared" si="40"/>
        <v>1.9444444444444455</v>
      </c>
      <c r="V43" s="312">
        <f t="shared" si="40"/>
        <v>1.9055555555555568</v>
      </c>
      <c r="W43" s="312">
        <f t="shared" si="40"/>
        <v>1.866666666666668</v>
      </c>
      <c r="X43" s="312">
        <f t="shared" si="40"/>
        <v>1.8277777777777791</v>
      </c>
      <c r="Y43" s="312">
        <f t="shared" si="40"/>
        <v>1.7888888888888903</v>
      </c>
      <c r="Z43" s="312">
        <f t="shared" si="40"/>
        <v>1.7500000000000016</v>
      </c>
      <c r="AA43" s="312">
        <f t="shared" si="40"/>
        <v>1.7111111111111128</v>
      </c>
      <c r="AB43" s="312">
        <f t="shared" si="40"/>
        <v>1.6722222222222241</v>
      </c>
      <c r="AC43" s="312">
        <f t="shared" si="40"/>
        <v>1.6333333333333353</v>
      </c>
      <c r="AD43" s="312">
        <f t="shared" si="40"/>
        <v>1.5944444444444463</v>
      </c>
      <c r="AE43" s="312">
        <f t="shared" si="40"/>
        <v>1.5555555555555576</v>
      </c>
      <c r="AF43" s="312">
        <f t="shared" si="40"/>
        <v>1.5166666666666688</v>
      </c>
      <c r="AG43" s="312">
        <f t="shared" si="40"/>
        <v>1.6306397306397329</v>
      </c>
      <c r="AH43" s="312">
        <f t="shared" si="40"/>
        <v>1.5880471380471404</v>
      </c>
      <c r="AI43" s="312">
        <f t="shared" si="40"/>
        <v>1.5454545454545479</v>
      </c>
      <c r="AJ43" s="312">
        <f t="shared" si="40"/>
        <v>1.5028619528619551</v>
      </c>
      <c r="AK43" s="312">
        <f t="shared" si="40"/>
        <v>1.4602693602693622</v>
      </c>
      <c r="AL43" s="312">
        <f t="shared" si="40"/>
        <v>1.4176767676767696</v>
      </c>
      <c r="AM43" s="312">
        <f t="shared" si="40"/>
        <v>1.3750841750841771</v>
      </c>
      <c r="AN43" s="312">
        <f t="shared" si="40"/>
        <v>1.3324915824915844</v>
      </c>
      <c r="AO43" s="312">
        <f t="shared" si="40"/>
        <v>1.2898989898989919</v>
      </c>
      <c r="AP43" s="312">
        <f t="shared" ref="AP43:BU43" si="41">IF(AP42=1,AP40/AP41," N/A ")</f>
        <v>1.2473063973063991</v>
      </c>
      <c r="AQ43" s="312">
        <f t="shared" si="41"/>
        <v>1.2047138047138066</v>
      </c>
      <c r="AR43" s="312">
        <f t="shared" si="41"/>
        <v>1.1621212121212139</v>
      </c>
      <c r="AS43" s="312">
        <f t="shared" si="41"/>
        <v>1.1195286195286211</v>
      </c>
      <c r="AT43" s="312">
        <f t="shared" si="41"/>
        <v>1.0769360269360286</v>
      </c>
      <c r="AU43" s="312">
        <f t="shared" si="41"/>
        <v>1.0343434343434359</v>
      </c>
      <c r="AV43" s="312">
        <f t="shared" si="41"/>
        <v>0.99175084175084327</v>
      </c>
      <c r="AW43" s="312">
        <f t="shared" si="41"/>
        <v>0.94915824915825064</v>
      </c>
      <c r="AX43" s="312">
        <f t="shared" si="41"/>
        <v>0.90656565656565802</v>
      </c>
      <c r="AY43" s="312">
        <f t="shared" si="41"/>
        <v>0.86397306397306539</v>
      </c>
      <c r="AZ43" s="312">
        <f t="shared" si="41"/>
        <v>0.82138047138047277</v>
      </c>
      <c r="BA43" s="312">
        <f t="shared" si="41"/>
        <v>0.77878787878788025</v>
      </c>
      <c r="BB43" s="312">
        <f t="shared" si="41"/>
        <v>0.73619528619528762</v>
      </c>
      <c r="BC43" s="312">
        <f t="shared" si="41"/>
        <v>0.693602693602695</v>
      </c>
      <c r="BD43" s="312">
        <f t="shared" si="41"/>
        <v>0.65101010101010248</v>
      </c>
      <c r="BE43" s="312">
        <f t="shared" si="41"/>
        <v>0.60841750841750997</v>
      </c>
      <c r="BF43" s="312">
        <f t="shared" si="41"/>
        <v>0.56582491582491734</v>
      </c>
      <c r="BG43" s="312">
        <f t="shared" si="41"/>
        <v>0.52323232323232483</v>
      </c>
      <c r="BH43" s="312">
        <f t="shared" si="41"/>
        <v>0.4806397306397322</v>
      </c>
      <c r="BI43" s="312">
        <f t="shared" si="41"/>
        <v>0.43804713804713963</v>
      </c>
      <c r="BJ43" s="312">
        <f t="shared" si="41"/>
        <v>0.39545454545454706</v>
      </c>
      <c r="BK43" s="312">
        <f t="shared" si="41"/>
        <v>0.35286195286195443</v>
      </c>
      <c r="BL43" s="312">
        <f t="shared" si="41"/>
        <v>0.3102693602693618</v>
      </c>
      <c r="BM43" s="312">
        <f t="shared" si="41"/>
        <v>0.26767676767676923</v>
      </c>
      <c r="BN43" s="312">
        <f t="shared" si="41"/>
        <v>0.22508417508417661</v>
      </c>
      <c r="BO43" s="312">
        <f t="shared" si="41"/>
        <v>0.18234838960729358</v>
      </c>
      <c r="BP43" s="312">
        <f t="shared" si="41"/>
        <v>0.1375785039414584</v>
      </c>
      <c r="BQ43" s="312">
        <f t="shared" si="41"/>
        <v>9.5077522332510087E-2</v>
      </c>
      <c r="BR43" s="312">
        <f t="shared" si="41"/>
        <v>5.2365357393489638E-2</v>
      </c>
      <c r="BS43" s="312">
        <f t="shared" si="41"/>
        <v>1.1548612634741232E-2</v>
      </c>
      <c r="BT43" s="312">
        <f t="shared" si="41"/>
        <v>5.8577345927555615E-3</v>
      </c>
      <c r="BU43" s="312">
        <f t="shared" si="41"/>
        <v>1.5475354040985936E-15</v>
      </c>
      <c r="BV43" s="312" t="str">
        <f t="shared" ref="BV43:DA43" si="42">IF(BV42=1,BV40/BV41," N/A ")</f>
        <v xml:space="preserve"> N/A </v>
      </c>
      <c r="BW43" s="312" t="str">
        <f t="shared" si="42"/>
        <v xml:space="preserve"> N/A </v>
      </c>
      <c r="BX43" s="312" t="str">
        <f t="shared" si="42"/>
        <v xml:space="preserve"> N/A </v>
      </c>
      <c r="BY43" s="312" t="str">
        <f t="shared" si="42"/>
        <v xml:space="preserve"> N/A </v>
      </c>
      <c r="BZ43" s="312" t="str">
        <f t="shared" si="42"/>
        <v xml:space="preserve"> N/A </v>
      </c>
      <c r="CA43" s="312" t="str">
        <f t="shared" si="42"/>
        <v xml:space="preserve"> N/A </v>
      </c>
      <c r="CB43" s="312" t="str">
        <f t="shared" si="42"/>
        <v xml:space="preserve"> N/A </v>
      </c>
      <c r="CC43" s="312" t="str">
        <f t="shared" si="42"/>
        <v xml:space="preserve"> N/A </v>
      </c>
      <c r="CD43" s="312" t="str">
        <f t="shared" si="42"/>
        <v xml:space="preserve"> N/A </v>
      </c>
      <c r="CE43" s="312" t="str">
        <f t="shared" si="42"/>
        <v xml:space="preserve"> N/A </v>
      </c>
      <c r="CF43" s="312" t="str">
        <f t="shared" si="42"/>
        <v xml:space="preserve"> N/A </v>
      </c>
      <c r="CG43" s="312" t="str">
        <f t="shared" si="42"/>
        <v xml:space="preserve"> N/A </v>
      </c>
      <c r="CH43" s="312" t="str">
        <f t="shared" si="42"/>
        <v xml:space="preserve"> N/A </v>
      </c>
      <c r="CI43" s="312" t="str">
        <f t="shared" si="42"/>
        <v xml:space="preserve"> N/A </v>
      </c>
      <c r="CJ43" s="312" t="str">
        <f t="shared" si="42"/>
        <v xml:space="preserve"> N/A </v>
      </c>
      <c r="CK43" s="312" t="str">
        <f t="shared" si="42"/>
        <v xml:space="preserve"> N/A </v>
      </c>
      <c r="CL43" s="312" t="str">
        <f t="shared" si="42"/>
        <v xml:space="preserve"> N/A </v>
      </c>
      <c r="CM43" s="312" t="str">
        <f t="shared" si="42"/>
        <v xml:space="preserve"> N/A </v>
      </c>
      <c r="CN43" s="312" t="str">
        <f t="shared" si="42"/>
        <v xml:space="preserve"> N/A </v>
      </c>
      <c r="CO43" s="312" t="str">
        <f t="shared" si="42"/>
        <v xml:space="preserve"> N/A </v>
      </c>
      <c r="CP43" s="312" t="str">
        <f t="shared" si="42"/>
        <v xml:space="preserve"> N/A </v>
      </c>
      <c r="CQ43" s="312" t="str">
        <f t="shared" si="42"/>
        <v xml:space="preserve"> N/A </v>
      </c>
      <c r="CR43" s="312" t="str">
        <f t="shared" si="42"/>
        <v xml:space="preserve"> N/A </v>
      </c>
      <c r="CS43" s="312" t="str">
        <f t="shared" si="42"/>
        <v xml:space="preserve"> N/A </v>
      </c>
      <c r="CT43" s="312" t="str">
        <f t="shared" si="42"/>
        <v xml:space="preserve"> N/A </v>
      </c>
      <c r="CU43" s="312" t="str">
        <f t="shared" si="42"/>
        <v xml:space="preserve"> N/A </v>
      </c>
      <c r="CV43" s="312" t="str">
        <f t="shared" si="42"/>
        <v xml:space="preserve"> N/A </v>
      </c>
      <c r="CW43" s="312" t="str">
        <f t="shared" si="42"/>
        <v xml:space="preserve"> N/A </v>
      </c>
      <c r="CX43" s="312" t="str">
        <f t="shared" si="42"/>
        <v xml:space="preserve"> N/A </v>
      </c>
      <c r="CY43" s="312" t="str">
        <f t="shared" si="42"/>
        <v xml:space="preserve"> N/A </v>
      </c>
      <c r="CZ43" s="312" t="str">
        <f t="shared" si="42"/>
        <v xml:space="preserve"> N/A </v>
      </c>
      <c r="DA43" s="312" t="str">
        <f t="shared" si="42"/>
        <v xml:space="preserve"> N/A </v>
      </c>
      <c r="DB43" s="312" t="str">
        <f t="shared" ref="DB43:EG43" si="43">IF(DB42=1,DB40/DB41," N/A ")</f>
        <v xml:space="preserve"> N/A </v>
      </c>
      <c r="DC43" s="312" t="str">
        <f t="shared" si="43"/>
        <v xml:space="preserve"> N/A </v>
      </c>
      <c r="DD43" s="312" t="str">
        <f t="shared" si="43"/>
        <v xml:space="preserve"> N/A </v>
      </c>
      <c r="DE43" s="312" t="str">
        <f t="shared" si="43"/>
        <v xml:space="preserve"> N/A </v>
      </c>
      <c r="DF43" s="312" t="str">
        <f t="shared" si="43"/>
        <v xml:space="preserve"> N/A </v>
      </c>
      <c r="DG43" s="312" t="str">
        <f t="shared" si="43"/>
        <v xml:space="preserve"> N/A </v>
      </c>
      <c r="DH43" s="312" t="str">
        <f t="shared" si="43"/>
        <v xml:space="preserve"> N/A </v>
      </c>
      <c r="DI43" s="312" t="str">
        <f t="shared" si="43"/>
        <v xml:space="preserve"> N/A </v>
      </c>
      <c r="DJ43" s="312" t="str">
        <f t="shared" si="43"/>
        <v xml:space="preserve"> N/A </v>
      </c>
    </row>
    <row r="45" spans="1:114" s="322" customFormat="1" x14ac:dyDescent="0.25">
      <c r="A45" s="319"/>
      <c r="B45" s="319"/>
      <c r="C45" s="320"/>
      <c r="D45" s="321"/>
      <c r="E45" s="482" t="str">
        <f xml:space="preserve"> E43</f>
        <v>Debt to Equity Ratio</v>
      </c>
      <c r="F45" s="482">
        <f xml:space="preserve"> F43</f>
        <v>0</v>
      </c>
      <c r="G45" s="482">
        <f xml:space="preserve"> G43</f>
        <v>0</v>
      </c>
      <c r="H45" s="482">
        <f t="shared" ref="E45:AJ45" si="44" xml:space="preserve"> H$43</f>
        <v>0</v>
      </c>
      <c r="I45" s="482">
        <f t="shared" si="44"/>
        <v>0</v>
      </c>
      <c r="J45" s="482" t="str">
        <f t="shared" si="44"/>
        <v xml:space="preserve"> N/A </v>
      </c>
      <c r="K45" s="482" t="str">
        <f t="shared" si="44"/>
        <v xml:space="preserve"> N/A </v>
      </c>
      <c r="L45" s="482">
        <f t="shared" si="44"/>
        <v>2.2944444444444447</v>
      </c>
      <c r="M45" s="482">
        <f t="shared" si="44"/>
        <v>2.255555555555556</v>
      </c>
      <c r="N45" s="482">
        <f t="shared" si="44"/>
        <v>2.2166666666666668</v>
      </c>
      <c r="O45" s="482">
        <f t="shared" si="44"/>
        <v>2.177777777777778</v>
      </c>
      <c r="P45" s="482">
        <f t="shared" si="44"/>
        <v>2.1388888888888893</v>
      </c>
      <c r="Q45" s="482">
        <f t="shared" si="44"/>
        <v>2.1000000000000005</v>
      </c>
      <c r="R45" s="482">
        <f t="shared" si="44"/>
        <v>2.0611111111111118</v>
      </c>
      <c r="S45" s="482">
        <f t="shared" si="44"/>
        <v>2.022222222222223</v>
      </c>
      <c r="T45" s="482">
        <f t="shared" si="44"/>
        <v>1.9833333333333343</v>
      </c>
      <c r="U45" s="482">
        <f t="shared" si="44"/>
        <v>1.9444444444444455</v>
      </c>
      <c r="V45" s="482">
        <f t="shared" si="44"/>
        <v>1.9055555555555568</v>
      </c>
      <c r="W45" s="482">
        <f t="shared" si="44"/>
        <v>1.866666666666668</v>
      </c>
      <c r="X45" s="482">
        <f t="shared" si="44"/>
        <v>1.8277777777777791</v>
      </c>
      <c r="Y45" s="482">
        <f t="shared" si="44"/>
        <v>1.7888888888888903</v>
      </c>
      <c r="Z45" s="482">
        <f t="shared" si="44"/>
        <v>1.7500000000000016</v>
      </c>
      <c r="AA45" s="482">
        <f t="shared" si="44"/>
        <v>1.7111111111111128</v>
      </c>
      <c r="AB45" s="482">
        <f t="shared" si="44"/>
        <v>1.6722222222222241</v>
      </c>
      <c r="AC45" s="482">
        <f t="shared" si="44"/>
        <v>1.6333333333333353</v>
      </c>
      <c r="AD45" s="482">
        <f t="shared" si="44"/>
        <v>1.5944444444444463</v>
      </c>
      <c r="AE45" s="482">
        <f t="shared" si="44"/>
        <v>1.5555555555555576</v>
      </c>
      <c r="AF45" s="482">
        <f t="shared" si="44"/>
        <v>1.5166666666666688</v>
      </c>
      <c r="AG45" s="482">
        <f t="shared" si="44"/>
        <v>1.6306397306397329</v>
      </c>
      <c r="AH45" s="482">
        <f t="shared" si="44"/>
        <v>1.5880471380471404</v>
      </c>
      <c r="AI45" s="482">
        <f t="shared" si="44"/>
        <v>1.5454545454545479</v>
      </c>
      <c r="AJ45" s="482">
        <f t="shared" si="44"/>
        <v>1.5028619528619551</v>
      </c>
      <c r="AK45" s="482">
        <f t="shared" ref="AK45:BP45" si="45" xml:space="preserve"> AK$43</f>
        <v>1.4602693602693622</v>
      </c>
      <c r="AL45" s="482">
        <f t="shared" si="45"/>
        <v>1.4176767676767696</v>
      </c>
      <c r="AM45" s="482">
        <f t="shared" si="45"/>
        <v>1.3750841750841771</v>
      </c>
      <c r="AN45" s="482">
        <f t="shared" si="45"/>
        <v>1.3324915824915844</v>
      </c>
      <c r="AO45" s="482">
        <f t="shared" si="45"/>
        <v>1.2898989898989919</v>
      </c>
      <c r="AP45" s="482">
        <f t="shared" si="45"/>
        <v>1.2473063973063991</v>
      </c>
      <c r="AQ45" s="482">
        <f t="shared" si="45"/>
        <v>1.2047138047138066</v>
      </c>
      <c r="AR45" s="482">
        <f t="shared" si="45"/>
        <v>1.1621212121212139</v>
      </c>
      <c r="AS45" s="482">
        <f t="shared" si="45"/>
        <v>1.1195286195286211</v>
      </c>
      <c r="AT45" s="482">
        <f t="shared" si="45"/>
        <v>1.0769360269360286</v>
      </c>
      <c r="AU45" s="482">
        <f t="shared" si="45"/>
        <v>1.0343434343434359</v>
      </c>
      <c r="AV45" s="482">
        <f t="shared" si="45"/>
        <v>0.99175084175084327</v>
      </c>
      <c r="AW45" s="482">
        <f t="shared" si="45"/>
        <v>0.94915824915825064</v>
      </c>
      <c r="AX45" s="482">
        <f t="shared" si="45"/>
        <v>0.90656565656565802</v>
      </c>
      <c r="AY45" s="482">
        <f t="shared" si="45"/>
        <v>0.86397306397306539</v>
      </c>
      <c r="AZ45" s="482">
        <f t="shared" si="45"/>
        <v>0.82138047138047277</v>
      </c>
      <c r="BA45" s="482">
        <f t="shared" si="45"/>
        <v>0.77878787878788025</v>
      </c>
      <c r="BB45" s="482">
        <f t="shared" si="45"/>
        <v>0.73619528619528762</v>
      </c>
      <c r="BC45" s="482">
        <f t="shared" si="45"/>
        <v>0.693602693602695</v>
      </c>
      <c r="BD45" s="482">
        <f t="shared" si="45"/>
        <v>0.65101010101010248</v>
      </c>
      <c r="BE45" s="482">
        <f t="shared" si="45"/>
        <v>0.60841750841750997</v>
      </c>
      <c r="BF45" s="482">
        <f t="shared" si="45"/>
        <v>0.56582491582491734</v>
      </c>
      <c r="BG45" s="482">
        <f t="shared" si="45"/>
        <v>0.52323232323232483</v>
      </c>
      <c r="BH45" s="482">
        <f t="shared" si="45"/>
        <v>0.4806397306397322</v>
      </c>
      <c r="BI45" s="482">
        <f t="shared" si="45"/>
        <v>0.43804713804713963</v>
      </c>
      <c r="BJ45" s="482">
        <f t="shared" si="45"/>
        <v>0.39545454545454706</v>
      </c>
      <c r="BK45" s="482">
        <f t="shared" si="45"/>
        <v>0.35286195286195443</v>
      </c>
      <c r="BL45" s="482">
        <f t="shared" si="45"/>
        <v>0.3102693602693618</v>
      </c>
      <c r="BM45" s="482">
        <f t="shared" si="45"/>
        <v>0.26767676767676923</v>
      </c>
      <c r="BN45" s="482">
        <f t="shared" si="45"/>
        <v>0.22508417508417661</v>
      </c>
      <c r="BO45" s="482">
        <f t="shared" si="45"/>
        <v>0.18234838960729358</v>
      </c>
      <c r="BP45" s="482">
        <f t="shared" si="45"/>
        <v>0.1375785039414584</v>
      </c>
      <c r="BQ45" s="482">
        <f t="shared" ref="BQ45:CV45" si="46" xml:space="preserve"> BQ$43</f>
        <v>9.5077522332510087E-2</v>
      </c>
      <c r="BR45" s="482">
        <f t="shared" si="46"/>
        <v>5.2365357393489638E-2</v>
      </c>
      <c r="BS45" s="482">
        <f t="shared" si="46"/>
        <v>1.1548612634741232E-2</v>
      </c>
      <c r="BT45" s="482">
        <f t="shared" si="46"/>
        <v>5.8577345927555615E-3</v>
      </c>
      <c r="BU45" s="482">
        <f t="shared" si="46"/>
        <v>1.5475354040985936E-15</v>
      </c>
      <c r="BV45" s="482" t="str">
        <f t="shared" si="46"/>
        <v xml:space="preserve"> N/A </v>
      </c>
      <c r="BW45" s="482" t="str">
        <f t="shared" si="46"/>
        <v xml:space="preserve"> N/A </v>
      </c>
      <c r="BX45" s="482" t="str">
        <f t="shared" si="46"/>
        <v xml:space="preserve"> N/A </v>
      </c>
      <c r="BY45" s="482" t="str">
        <f t="shared" si="46"/>
        <v xml:space="preserve"> N/A </v>
      </c>
      <c r="BZ45" s="482" t="str">
        <f t="shared" si="46"/>
        <v xml:space="preserve"> N/A </v>
      </c>
      <c r="CA45" s="482" t="str">
        <f t="shared" si="46"/>
        <v xml:space="preserve"> N/A </v>
      </c>
      <c r="CB45" s="482" t="str">
        <f t="shared" si="46"/>
        <v xml:space="preserve"> N/A </v>
      </c>
      <c r="CC45" s="482" t="str">
        <f t="shared" si="46"/>
        <v xml:space="preserve"> N/A </v>
      </c>
      <c r="CD45" s="482" t="str">
        <f t="shared" si="46"/>
        <v xml:space="preserve"> N/A </v>
      </c>
      <c r="CE45" s="482" t="str">
        <f t="shared" si="46"/>
        <v xml:space="preserve"> N/A </v>
      </c>
      <c r="CF45" s="482" t="str">
        <f t="shared" si="46"/>
        <v xml:space="preserve"> N/A </v>
      </c>
      <c r="CG45" s="482" t="str">
        <f t="shared" si="46"/>
        <v xml:space="preserve"> N/A </v>
      </c>
      <c r="CH45" s="482" t="str">
        <f t="shared" si="46"/>
        <v xml:space="preserve"> N/A </v>
      </c>
      <c r="CI45" s="482" t="str">
        <f t="shared" si="46"/>
        <v xml:space="preserve"> N/A </v>
      </c>
      <c r="CJ45" s="482" t="str">
        <f t="shared" si="46"/>
        <v xml:space="preserve"> N/A </v>
      </c>
      <c r="CK45" s="482" t="str">
        <f t="shared" si="46"/>
        <v xml:space="preserve"> N/A </v>
      </c>
      <c r="CL45" s="482" t="str">
        <f t="shared" si="46"/>
        <v xml:space="preserve"> N/A </v>
      </c>
      <c r="CM45" s="482" t="str">
        <f t="shared" si="46"/>
        <v xml:space="preserve"> N/A </v>
      </c>
      <c r="CN45" s="482" t="str">
        <f t="shared" si="46"/>
        <v xml:space="preserve"> N/A </v>
      </c>
      <c r="CO45" s="482" t="str">
        <f t="shared" si="46"/>
        <v xml:space="preserve"> N/A </v>
      </c>
      <c r="CP45" s="482" t="str">
        <f t="shared" si="46"/>
        <v xml:space="preserve"> N/A </v>
      </c>
      <c r="CQ45" s="482" t="str">
        <f t="shared" si="46"/>
        <v xml:space="preserve"> N/A </v>
      </c>
      <c r="CR45" s="482" t="str">
        <f t="shared" si="46"/>
        <v xml:space="preserve"> N/A </v>
      </c>
      <c r="CS45" s="482" t="str">
        <f t="shared" si="46"/>
        <v xml:space="preserve"> N/A </v>
      </c>
      <c r="CT45" s="482" t="str">
        <f t="shared" si="46"/>
        <v xml:space="preserve"> N/A </v>
      </c>
      <c r="CU45" s="482" t="str">
        <f t="shared" si="46"/>
        <v xml:space="preserve"> N/A </v>
      </c>
      <c r="CV45" s="482" t="str">
        <f t="shared" si="46"/>
        <v xml:space="preserve"> N/A </v>
      </c>
      <c r="CW45" s="482" t="str">
        <f t="shared" ref="CW45:DJ45" si="47" xml:space="preserve"> CW$43</f>
        <v xml:space="preserve"> N/A </v>
      </c>
      <c r="CX45" s="482" t="str">
        <f t="shared" si="47"/>
        <v xml:space="preserve"> N/A </v>
      </c>
      <c r="CY45" s="482" t="str">
        <f t="shared" si="47"/>
        <v xml:space="preserve"> N/A </v>
      </c>
      <c r="CZ45" s="482" t="str">
        <f t="shared" si="47"/>
        <v xml:space="preserve"> N/A </v>
      </c>
      <c r="DA45" s="482" t="str">
        <f t="shared" si="47"/>
        <v xml:space="preserve"> N/A </v>
      </c>
      <c r="DB45" s="482" t="str">
        <f t="shared" si="47"/>
        <v xml:space="preserve"> N/A </v>
      </c>
      <c r="DC45" s="482" t="str">
        <f t="shared" si="47"/>
        <v xml:space="preserve"> N/A </v>
      </c>
      <c r="DD45" s="482" t="str">
        <f t="shared" si="47"/>
        <v xml:space="preserve"> N/A </v>
      </c>
      <c r="DE45" s="482" t="str">
        <f t="shared" si="47"/>
        <v xml:space="preserve"> N/A </v>
      </c>
      <c r="DF45" s="482" t="str">
        <f t="shared" si="47"/>
        <v xml:space="preserve"> N/A </v>
      </c>
      <c r="DG45" s="482" t="str">
        <f t="shared" si="47"/>
        <v xml:space="preserve"> N/A </v>
      </c>
      <c r="DH45" s="482" t="str">
        <f t="shared" si="47"/>
        <v xml:space="preserve"> N/A </v>
      </c>
      <c r="DI45" s="482" t="str">
        <f t="shared" si="47"/>
        <v xml:space="preserve"> N/A </v>
      </c>
      <c r="DJ45" s="482" t="str">
        <f t="shared" si="47"/>
        <v xml:space="preserve"> N/A </v>
      </c>
    </row>
    <row r="46" spans="1:114" x14ac:dyDescent="0.25">
      <c r="E46" s="303" t="str">
        <f>E45 &amp; " -maximum "</f>
        <v xml:space="preserve">Debt to Equity Ratio -maximum </v>
      </c>
      <c r="F46" s="312">
        <f>MAX(J45:DJ45)</f>
        <v>2.2944444444444447</v>
      </c>
      <c r="G46" s="303" t="s">
        <v>379</v>
      </c>
    </row>
    <row r="48" spans="1:114" x14ac:dyDescent="0.25">
      <c r="A48" s="2" t="s">
        <v>386</v>
      </c>
    </row>
    <row r="49" spans="1:114" x14ac:dyDescent="0.25">
      <c r="E49" s="349" t="str">
        <f t="shared" ref="E49:BP49" si="48" xml:space="preserve"> E$34</f>
        <v>DEBT</v>
      </c>
      <c r="F49" s="349">
        <f t="shared" si="48"/>
        <v>0</v>
      </c>
      <c r="G49" s="349" t="str">
        <f t="shared" si="48"/>
        <v>$ 000s</v>
      </c>
      <c r="H49" s="349">
        <f t="shared" si="48"/>
        <v>0</v>
      </c>
      <c r="I49" s="349">
        <f t="shared" si="48"/>
        <v>0</v>
      </c>
      <c r="J49" s="349">
        <f t="shared" si="48"/>
        <v>0</v>
      </c>
      <c r="K49" s="349">
        <f t="shared" si="48"/>
        <v>108500</v>
      </c>
      <c r="L49" s="349">
        <f t="shared" si="48"/>
        <v>106691.66666666667</v>
      </c>
      <c r="M49" s="349">
        <f t="shared" si="48"/>
        <v>104883.33333333334</v>
      </c>
      <c r="N49" s="349">
        <f t="shared" si="48"/>
        <v>103075.00000000001</v>
      </c>
      <c r="O49" s="349">
        <f t="shared" si="48"/>
        <v>101266.66666666669</v>
      </c>
      <c r="P49" s="349">
        <f t="shared" si="48"/>
        <v>99458.333333333358</v>
      </c>
      <c r="Q49" s="349">
        <f t="shared" si="48"/>
        <v>97650.000000000029</v>
      </c>
      <c r="R49" s="349">
        <f t="shared" si="48"/>
        <v>95841.666666666701</v>
      </c>
      <c r="S49" s="349">
        <f t="shared" si="48"/>
        <v>94033.333333333372</v>
      </c>
      <c r="T49" s="349">
        <f t="shared" si="48"/>
        <v>92225.000000000044</v>
      </c>
      <c r="U49" s="349">
        <f t="shared" si="48"/>
        <v>90416.666666666715</v>
      </c>
      <c r="V49" s="349">
        <f t="shared" si="48"/>
        <v>88608.333333333387</v>
      </c>
      <c r="W49" s="349">
        <f t="shared" si="48"/>
        <v>86800.000000000058</v>
      </c>
      <c r="X49" s="349">
        <f t="shared" si="48"/>
        <v>84991.66666666673</v>
      </c>
      <c r="Y49" s="349">
        <f t="shared" si="48"/>
        <v>83183.333333333401</v>
      </c>
      <c r="Z49" s="349">
        <f t="shared" si="48"/>
        <v>81375.000000000073</v>
      </c>
      <c r="AA49" s="349">
        <f t="shared" si="48"/>
        <v>79566.666666666744</v>
      </c>
      <c r="AB49" s="349">
        <f t="shared" si="48"/>
        <v>77758.333333333416</v>
      </c>
      <c r="AC49" s="349">
        <f t="shared" si="48"/>
        <v>75950.000000000087</v>
      </c>
      <c r="AD49" s="349">
        <f t="shared" si="48"/>
        <v>74141.666666666759</v>
      </c>
      <c r="AE49" s="349">
        <f t="shared" si="48"/>
        <v>72333.33333333343</v>
      </c>
      <c r="AF49" s="349">
        <f t="shared" si="48"/>
        <v>70525.000000000102</v>
      </c>
      <c r="AG49" s="349">
        <f t="shared" si="48"/>
        <v>80716.666666666773</v>
      </c>
      <c r="AH49" s="349">
        <f t="shared" si="48"/>
        <v>78608.333333333445</v>
      </c>
      <c r="AI49" s="349">
        <f t="shared" si="48"/>
        <v>76500.000000000116</v>
      </c>
      <c r="AJ49" s="349">
        <f t="shared" si="48"/>
        <v>74391.666666666773</v>
      </c>
      <c r="AK49" s="349">
        <f t="shared" si="48"/>
        <v>72283.33333333343</v>
      </c>
      <c r="AL49" s="349">
        <f t="shared" si="48"/>
        <v>70175.000000000102</v>
      </c>
      <c r="AM49" s="349">
        <f t="shared" si="48"/>
        <v>68066.666666666773</v>
      </c>
      <c r="AN49" s="349">
        <f t="shared" si="48"/>
        <v>65958.33333333343</v>
      </c>
      <c r="AO49" s="349">
        <f t="shared" si="48"/>
        <v>63850.000000000095</v>
      </c>
      <c r="AP49" s="349">
        <f t="shared" si="48"/>
        <v>61741.666666666759</v>
      </c>
      <c r="AQ49" s="349">
        <f t="shared" si="48"/>
        <v>59633.333333333423</v>
      </c>
      <c r="AR49" s="349">
        <f t="shared" si="48"/>
        <v>57525.000000000087</v>
      </c>
      <c r="AS49" s="349">
        <f t="shared" si="48"/>
        <v>55416.666666666752</v>
      </c>
      <c r="AT49" s="349">
        <f t="shared" si="48"/>
        <v>53308.333333333416</v>
      </c>
      <c r="AU49" s="349">
        <f t="shared" si="48"/>
        <v>51200.00000000008</v>
      </c>
      <c r="AV49" s="349">
        <f t="shared" si="48"/>
        <v>49091.666666666744</v>
      </c>
      <c r="AW49" s="349">
        <f t="shared" si="48"/>
        <v>46983.333333333409</v>
      </c>
      <c r="AX49" s="349">
        <f t="shared" si="48"/>
        <v>44875.000000000073</v>
      </c>
      <c r="AY49" s="349">
        <f t="shared" si="48"/>
        <v>42766.666666666737</v>
      </c>
      <c r="AZ49" s="349">
        <f t="shared" si="48"/>
        <v>40658.333333333401</v>
      </c>
      <c r="BA49" s="349">
        <f t="shared" si="48"/>
        <v>38550.000000000073</v>
      </c>
      <c r="BB49" s="349">
        <f t="shared" si="48"/>
        <v>36441.666666666737</v>
      </c>
      <c r="BC49" s="349">
        <f t="shared" si="48"/>
        <v>34333.333333333401</v>
      </c>
      <c r="BD49" s="349">
        <f t="shared" si="48"/>
        <v>32225.000000000073</v>
      </c>
      <c r="BE49" s="349">
        <f t="shared" si="48"/>
        <v>30116.666666666741</v>
      </c>
      <c r="BF49" s="349">
        <f t="shared" si="48"/>
        <v>28008.333333333409</v>
      </c>
      <c r="BG49" s="349">
        <f t="shared" si="48"/>
        <v>25900.000000000076</v>
      </c>
      <c r="BH49" s="349">
        <f t="shared" si="48"/>
        <v>23791.666666666744</v>
      </c>
      <c r="BI49" s="349">
        <f t="shared" si="48"/>
        <v>21683.333333333412</v>
      </c>
      <c r="BJ49" s="349">
        <f t="shared" si="48"/>
        <v>19575.00000000008</v>
      </c>
      <c r="BK49" s="349">
        <f t="shared" si="48"/>
        <v>17466.666666666744</v>
      </c>
      <c r="BL49" s="349">
        <f t="shared" si="48"/>
        <v>15358.33333333341</v>
      </c>
      <c r="BM49" s="349">
        <f t="shared" si="48"/>
        <v>13250.000000000076</v>
      </c>
      <c r="BN49" s="349">
        <f t="shared" si="48"/>
        <v>11141.666666666742</v>
      </c>
      <c r="BO49" s="349">
        <f t="shared" si="48"/>
        <v>9033.3333333334085</v>
      </c>
      <c r="BP49" s="349">
        <f t="shared" si="48"/>
        <v>6925.0000000000764</v>
      </c>
      <c r="BQ49" s="349">
        <f t="shared" ref="BQ49:DJ49" si="49" xml:space="preserve"> BQ$34</f>
        <v>4816.6666666667434</v>
      </c>
      <c r="BR49" s="349">
        <f t="shared" si="49"/>
        <v>2708.3333333334103</v>
      </c>
      <c r="BS49" s="349">
        <f t="shared" si="49"/>
        <v>600.00000000007685</v>
      </c>
      <c r="BT49" s="349">
        <f t="shared" si="49"/>
        <v>300.00000000007685</v>
      </c>
      <c r="BU49" s="349">
        <f t="shared" si="49"/>
        <v>7.6852302299812436E-11</v>
      </c>
      <c r="BV49" s="349">
        <f t="shared" si="49"/>
        <v>7.6852302299812436E-11</v>
      </c>
      <c r="BW49" s="349">
        <f t="shared" si="49"/>
        <v>7.6852302299812436E-11</v>
      </c>
      <c r="BX49" s="349">
        <f t="shared" si="49"/>
        <v>7.6852302299812436E-11</v>
      </c>
      <c r="BY49" s="349">
        <f t="shared" si="49"/>
        <v>7.6852302299812436E-11</v>
      </c>
      <c r="BZ49" s="349">
        <f t="shared" si="49"/>
        <v>7.6852302299812436E-11</v>
      </c>
      <c r="CA49" s="349">
        <f t="shared" si="49"/>
        <v>7.6852302299812436E-11</v>
      </c>
      <c r="CB49" s="349">
        <f t="shared" si="49"/>
        <v>7.6852302299812436E-11</v>
      </c>
      <c r="CC49" s="349">
        <f t="shared" si="49"/>
        <v>7.6852302299812436E-11</v>
      </c>
      <c r="CD49" s="349">
        <f t="shared" si="49"/>
        <v>7.6852302299812436E-11</v>
      </c>
      <c r="CE49" s="349">
        <f t="shared" si="49"/>
        <v>7.6852302299812436E-11</v>
      </c>
      <c r="CF49" s="349">
        <f t="shared" si="49"/>
        <v>7.6852302299812436E-11</v>
      </c>
      <c r="CG49" s="349">
        <f t="shared" si="49"/>
        <v>7.6852302299812436E-11</v>
      </c>
      <c r="CH49" s="349">
        <f t="shared" si="49"/>
        <v>7.6852302299812436E-11</v>
      </c>
      <c r="CI49" s="349">
        <f t="shared" si="49"/>
        <v>7.6852302299812436E-11</v>
      </c>
      <c r="CJ49" s="349">
        <f t="shared" si="49"/>
        <v>7.6852302299812436E-11</v>
      </c>
      <c r="CK49" s="349">
        <f t="shared" si="49"/>
        <v>7.6852302299812436E-11</v>
      </c>
      <c r="CL49" s="349">
        <f t="shared" si="49"/>
        <v>7.6852302299812436E-11</v>
      </c>
      <c r="CM49" s="349">
        <f t="shared" si="49"/>
        <v>7.6852302299812436E-11</v>
      </c>
      <c r="CN49" s="349">
        <f t="shared" si="49"/>
        <v>7.6852302299812436E-11</v>
      </c>
      <c r="CO49" s="349">
        <f t="shared" si="49"/>
        <v>7.6852302299812436E-11</v>
      </c>
      <c r="CP49" s="349">
        <f t="shared" si="49"/>
        <v>7.6852302299812436E-11</v>
      </c>
      <c r="CQ49" s="349">
        <f t="shared" si="49"/>
        <v>7.6852302299812436E-11</v>
      </c>
      <c r="CR49" s="349">
        <f t="shared" si="49"/>
        <v>7.6852302299812436E-11</v>
      </c>
      <c r="CS49" s="349">
        <f t="shared" si="49"/>
        <v>7.6852302299812436E-11</v>
      </c>
      <c r="CT49" s="349">
        <f t="shared" si="49"/>
        <v>7.6852302299812436E-11</v>
      </c>
      <c r="CU49" s="349">
        <f t="shared" si="49"/>
        <v>7.6852302299812436E-11</v>
      </c>
      <c r="CV49" s="349">
        <f t="shared" si="49"/>
        <v>7.6852302299812436E-11</v>
      </c>
      <c r="CW49" s="349">
        <f t="shared" si="49"/>
        <v>7.6852302299812436E-11</v>
      </c>
      <c r="CX49" s="349">
        <f t="shared" si="49"/>
        <v>7.6852302299812436E-11</v>
      </c>
      <c r="CY49" s="349">
        <f t="shared" si="49"/>
        <v>7.6852302299812436E-11</v>
      </c>
      <c r="CZ49" s="349">
        <f t="shared" si="49"/>
        <v>7.6852302299812436E-11</v>
      </c>
      <c r="DA49" s="349">
        <f t="shared" si="49"/>
        <v>7.6852302299812436E-11</v>
      </c>
      <c r="DB49" s="349">
        <f t="shared" si="49"/>
        <v>7.6852302299812436E-11</v>
      </c>
      <c r="DC49" s="349">
        <f t="shared" si="49"/>
        <v>7.6852302299812436E-11</v>
      </c>
      <c r="DD49" s="349">
        <f t="shared" si="49"/>
        <v>7.6852302299812436E-11</v>
      </c>
      <c r="DE49" s="349">
        <f t="shared" si="49"/>
        <v>7.6852302299812436E-11</v>
      </c>
      <c r="DF49" s="349">
        <f t="shared" si="49"/>
        <v>7.6852302299812436E-11</v>
      </c>
      <c r="DG49" s="349">
        <f t="shared" si="49"/>
        <v>7.6852302299812436E-11</v>
      </c>
      <c r="DH49" s="349">
        <f t="shared" si="49"/>
        <v>7.6852302299812436E-11</v>
      </c>
      <c r="DI49" s="349">
        <f t="shared" si="49"/>
        <v>7.6852302299812436E-11</v>
      </c>
      <c r="DJ49" s="349">
        <f t="shared" si="49"/>
        <v>7.6852302299812436E-11</v>
      </c>
    </row>
    <row r="50" spans="1:114" x14ac:dyDescent="0.25">
      <c r="E50" s="359" t="str">
        <f xml:space="preserve"> FinStat!E$11</f>
        <v>EBITDA</v>
      </c>
      <c r="F50" s="359">
        <f xml:space="preserve"> FinStat!F$11</f>
        <v>0</v>
      </c>
      <c r="G50" s="359" t="str">
        <f xml:space="preserve"> FinStat!G$11</f>
        <v>$000s</v>
      </c>
      <c r="H50" s="359">
        <f xml:space="preserve"> FinStat!H$11</f>
        <v>1728980.698153853</v>
      </c>
      <c r="I50" s="359">
        <f xml:space="preserve"> FinStat!I$11</f>
        <v>0</v>
      </c>
      <c r="J50" s="359">
        <f xml:space="preserve"> FinStat!J$11</f>
        <v>0</v>
      </c>
      <c r="K50" s="359">
        <f xml:space="preserve"> FinStat!K$11</f>
        <v>0</v>
      </c>
      <c r="L50" s="359">
        <f xml:space="preserve"> FinStat!L$11</f>
        <v>7939.4631479999989</v>
      </c>
      <c r="M50" s="359">
        <f xml:space="preserve"> FinStat!M$11</f>
        <v>7236.846042741814</v>
      </c>
      <c r="N50" s="359">
        <f xml:space="preserve"> FinStat!N$11</f>
        <v>8743.1957175887947</v>
      </c>
      <c r="O50" s="359">
        <f xml:space="preserve"> FinStat!O$11</f>
        <v>8229.0221289976544</v>
      </c>
      <c r="P50" s="359">
        <f xml:space="preserve"> FinStat!P$11</f>
        <v>9431.7098478007974</v>
      </c>
      <c r="Q50" s="359">
        <f xml:space="preserve"> FinStat!Q$11</f>
        <v>8004.9920434446722</v>
      </c>
      <c r="R50" s="359">
        <f xml:space="preserve"> FinStat!R$11</f>
        <v>9178.4897002251164</v>
      </c>
      <c r="S50" s="359">
        <f xml:space="preserve"> FinStat!S$11</f>
        <v>9179.1697016122998</v>
      </c>
      <c r="T50" s="359">
        <f xml:space="preserve"> FinStat!T$11</f>
        <v>9549.7154723501444</v>
      </c>
      <c r="U50" s="359">
        <f xml:space="preserve"> FinStat!U$11</f>
        <v>9027.4912000983786</v>
      </c>
      <c r="V50" s="359">
        <f xml:space="preserve"> FinStat!V$11</f>
        <v>10395.047691563217</v>
      </c>
      <c r="W50" s="359">
        <f xml:space="preserve"> FinStat!W$11</f>
        <v>10088.897261440645</v>
      </c>
      <c r="X50" s="359">
        <f xml:space="preserve"> FinStat!X$11</f>
        <v>11582.926855175065</v>
      </c>
      <c r="Y50" s="359">
        <f xml:space="preserve"> FinStat!Y$11</f>
        <v>10267.797639126056</v>
      </c>
      <c r="Z50" s="359">
        <f xml:space="preserve"> FinStat!Z$11</f>
        <v>11798.47518427726</v>
      </c>
      <c r="AA50" s="359">
        <f xml:space="preserve"> FinStat!AA$11</f>
        <v>10526.096923485318</v>
      </c>
      <c r="AB50" s="359">
        <f xml:space="preserve"> FinStat!AB$11</f>
        <v>12065.415685321535</v>
      </c>
      <c r="AC50" s="359">
        <f xml:space="preserve"> FinStat!AC$11</f>
        <v>10737.671471647369</v>
      </c>
      <c r="AD50" s="359">
        <f xml:space="preserve"> FinStat!AD$11</f>
        <v>13101.012742474271</v>
      </c>
      <c r="AE50" s="359">
        <f xml:space="preserve"> FinStat!AE$11</f>
        <v>11718.312621991328</v>
      </c>
      <c r="AF50" s="359">
        <f xml:space="preserve"> FinStat!AF$11</f>
        <v>13364.343098598001</v>
      </c>
      <c r="AG50" s="359">
        <f xml:space="preserve"> FinStat!AG$11</f>
        <v>11953.850705693349</v>
      </c>
      <c r="AH50" s="359">
        <f xml:space="preserve"> FinStat!AH$11</f>
        <v>13632.966394879812</v>
      </c>
      <c r="AI50" s="359">
        <f xml:space="preserve"> FinStat!AI$11</f>
        <v>12194.123104877781</v>
      </c>
      <c r="AJ50" s="359">
        <f xml:space="preserve"> FinStat!AJ$11</f>
        <v>13928.219815462518</v>
      </c>
      <c r="AK50" s="359">
        <f xml:space="preserve"> FinStat!AK$11</f>
        <v>12460.668083291908</v>
      </c>
      <c r="AL50" s="359">
        <f xml:space="preserve"> FinStat!AL$11</f>
        <v>14208.177033753323</v>
      </c>
      <c r="AM50" s="359">
        <f xml:space="preserve"> FinStat!AM$11</f>
        <v>12711.12751176607</v>
      </c>
      <c r="AN50" s="359">
        <f xml:space="preserve"> FinStat!AN$11</f>
        <v>15087.61724046692</v>
      </c>
      <c r="AO50" s="359">
        <f xml:space="preserve"> FinStat!AO$11</f>
        <v>13526.429287783187</v>
      </c>
      <c r="AP50" s="359">
        <f xml:space="preserve"> FinStat!AP$11</f>
        <v>15390.878347000311</v>
      </c>
      <c r="AQ50" s="359">
        <f xml:space="preserve"> FinStat!AQ$11</f>
        <v>13798.31051646762</v>
      </c>
      <c r="AR50" s="359">
        <f xml:space="preserve"> FinStat!AR$11</f>
        <v>15700.235001775014</v>
      </c>
      <c r="AS50" s="359">
        <f xml:space="preserve"> FinStat!AS$11</f>
        <v>14075.656557848615</v>
      </c>
      <c r="AT50" s="359">
        <f xml:space="preserve"> FinStat!AT$11</f>
        <v>16015.80972531069</v>
      </c>
      <c r="AU50" s="359">
        <f xml:space="preserve"> FinStat!AU$11</f>
        <v>14358.577254661373</v>
      </c>
      <c r="AV50" s="359">
        <f xml:space="preserve"> FinStat!AV$11</f>
        <v>16337.727500789431</v>
      </c>
      <c r="AW50" s="359">
        <f xml:space="preserve"> FinStat!AW$11</f>
        <v>14647.184657480077</v>
      </c>
      <c r="AX50" s="359">
        <f xml:space="preserve"> FinStat!AX$11</f>
        <v>17436.768539810062</v>
      </c>
      <c r="AY50" s="359">
        <f xml:space="preserve"> FinStat!AY$11</f>
        <v>15675.782567681421</v>
      </c>
      <c r="AZ50" s="359">
        <f xml:space="preserve"> FinStat!AZ$11</f>
        <v>17787.247587460246</v>
      </c>
      <c r="BA50" s="359">
        <f xml:space="preserve"> FinStat!BA$11</f>
        <v>15990.865797291808</v>
      </c>
      <c r="BB50" s="359">
        <f xml:space="preserve"> FinStat!BB$11</f>
        <v>18144.771263968192</v>
      </c>
      <c r="BC50" s="359">
        <f xml:space="preserve"> FinStat!BC$11</f>
        <v>16312.282199817382</v>
      </c>
      <c r="BD50" s="359">
        <f xml:space="preserve"> FinStat!BD$11</f>
        <v>18509.481166373953</v>
      </c>
      <c r="BE50" s="359">
        <f xml:space="preserve"> FinStat!BE$11</f>
        <v>16640.159072033701</v>
      </c>
      <c r="BF50" s="359">
        <f xml:space="preserve"> FinStat!BF$11</f>
        <v>18693.992195906401</v>
      </c>
      <c r="BG50" s="359">
        <f xml:space="preserve"> FinStat!BG$11</f>
        <v>16785.221432050792</v>
      </c>
      <c r="BH50" s="359">
        <f xml:space="preserve"> FinStat!BH$11</f>
        <v>18198.609741422821</v>
      </c>
      <c r="BI50" s="359">
        <f xml:space="preserve"> FinStat!BI$11</f>
        <v>18002.447397432523</v>
      </c>
      <c r="BJ50" s="359">
        <f xml:space="preserve"> FinStat!BJ$11</f>
        <v>18369.257803918677</v>
      </c>
      <c r="BK50" s="359">
        <f xml:space="preserve"> FinStat!BK$11</f>
        <v>18167.201156881085</v>
      </c>
      <c r="BL50" s="359">
        <f xml:space="preserve"> FinStat!BL$11</f>
        <v>18738.47988577744</v>
      </c>
      <c r="BM50" s="359">
        <f xml:space="preserve"> FinStat!BM$11</f>
        <v>18532.361900134405</v>
      </c>
      <c r="BN50" s="359">
        <f xml:space="preserve"> FinStat!BN$11</f>
        <v>19115.123331481569</v>
      </c>
      <c r="BO50" s="359">
        <f xml:space="preserve"> FinStat!BO$11</f>
        <v>18904.862374327102</v>
      </c>
      <c r="BP50" s="359">
        <f xml:space="preserve"> FinStat!BP$11</f>
        <v>19499.337310444353</v>
      </c>
      <c r="BQ50" s="359">
        <f xml:space="preserve"> FinStat!BQ$11</f>
        <v>18332.106199794158</v>
      </c>
      <c r="BR50" s="359">
        <f xml:space="preserve"> FinStat!BR$11</f>
        <v>20853.545337723772</v>
      </c>
      <c r="BS50" s="359">
        <f xml:space="preserve"> FinStat!BS$11</f>
        <v>18700.581534410012</v>
      </c>
      <c r="BT50" s="359">
        <f xml:space="preserve"> FinStat!BT$11</f>
        <v>21272.701599012027</v>
      </c>
      <c r="BU50" s="359">
        <f xml:space="preserve"> FinStat!BU$11</f>
        <v>19076.46322325166</v>
      </c>
      <c r="BV50" s="359">
        <f xml:space="preserve"> FinStat!BV$11</f>
        <v>21700.282901152153</v>
      </c>
      <c r="BW50" s="359">
        <f xml:space="preserve"> FinStat!BW$11</f>
        <v>15979.5995282125</v>
      </c>
      <c r="BX50" s="359">
        <f xml:space="preserve"> FinStat!BX$11</f>
        <v>14537.894542867965</v>
      </c>
      <c r="BY50" s="359">
        <f xml:space="preserve"> FinStat!BY$11</f>
        <v>16598.866256393783</v>
      </c>
      <c r="BZ50" s="359">
        <f xml:space="preserve"> FinStat!BZ$11</f>
        <v>14985.017009790245</v>
      </c>
      <c r="CA50" s="359">
        <f xml:space="preserve"> FinStat!CA$11</f>
        <v>17920.649560888261</v>
      </c>
      <c r="CB50" s="359">
        <f xml:space="preserve"> FinStat!CB$11</f>
        <v>16703.945347787034</v>
      </c>
      <c r="CC50" s="359">
        <f xml:space="preserve"> FinStat!CC$11</f>
        <v>18999.939273323864</v>
      </c>
      <c r="CD50" s="359">
        <f xml:space="preserve"> FinStat!CD$11</f>
        <v>16012.554334175649</v>
      </c>
      <c r="CE50" s="359">
        <f xml:space="preserve"> FinStat!CE$11</f>
        <v>18220.295481412948</v>
      </c>
      <c r="CF50" s="359">
        <f xml:space="preserve"> FinStat!CF$11</f>
        <v>18087.919685704583</v>
      </c>
      <c r="CG50" s="359">
        <f xml:space="preserve"> FinStat!CG$11</f>
        <v>18724.530874545017</v>
      </c>
      <c r="CH50" s="359">
        <f xml:space="preserve"> FinStat!CH$11</f>
        <v>17615.78588659448</v>
      </c>
      <c r="CI50" s="359">
        <f xml:space="preserve"> FinStat!CI$11</f>
        <v>20179.700634953631</v>
      </c>
      <c r="CJ50" s="359">
        <f xml:space="preserve"> FinStat!CJ$11</f>
        <v>19490.457073899437</v>
      </c>
      <c r="CK50" s="359">
        <f xml:space="preserve"> FinStat!CK$11</f>
        <v>22316.662182581145</v>
      </c>
      <c r="CL50" s="359">
        <f xml:space="preserve"> FinStat!CL$11</f>
        <v>19738.497842548779</v>
      </c>
      <c r="CM50" s="359">
        <f xml:space="preserve"> FinStat!CM$11</f>
        <v>22620.07249972962</v>
      </c>
      <c r="CN50" s="359">
        <f xml:space="preserve"> FinStat!CN$11</f>
        <v>20135.241649184019</v>
      </c>
      <c r="CO50" s="359">
        <f xml:space="preserve"> FinStat!CO$11</f>
        <v>23074.735956974197</v>
      </c>
      <c r="CP50" s="359">
        <f xml:space="preserve"> FinStat!CP$11</f>
        <v>20539.960006332629</v>
      </c>
      <c r="CQ50" s="359">
        <f xml:space="preserve"> FinStat!CQ$11</f>
        <v>25052.822728342311</v>
      </c>
      <c r="CR50" s="359">
        <f xml:space="preserve"> FinStat!CR$11</f>
        <v>22413.123335464705</v>
      </c>
      <c r="CS50" s="359">
        <f xml:space="preserve"> FinStat!CS$11</f>
        <v>25556.384465181989</v>
      </c>
      <c r="CT50" s="359">
        <f xml:space="preserve"> FinStat!CT$11</f>
        <v>22863.627114507544</v>
      </c>
      <c r="CU50" s="359">
        <f xml:space="preserve"> FinStat!CU$11</f>
        <v>26070.067792932154</v>
      </c>
      <c r="CV50" s="359">
        <f xml:space="preserve"> FinStat!CV$11</f>
        <v>23323.186019509136</v>
      </c>
      <c r="CW50" s="359">
        <f xml:space="preserve"> FinStat!CW$11</f>
        <v>26594.076155570088</v>
      </c>
      <c r="CX50" s="359">
        <f xml:space="preserve"> FinStat!CX$11</f>
        <v>23791.982058501286</v>
      </c>
      <c r="CY50" s="359">
        <f xml:space="preserve"> FinStat!CY$11</f>
        <v>27128.617086297047</v>
      </c>
      <c r="CZ50" s="359">
        <f xml:space="preserve"> FinStat!CZ$11</f>
        <v>24270.200897877163</v>
      </c>
      <c r="DA50" s="359">
        <f xml:space="preserve"> FinStat!DA$11</f>
        <v>28807.790745349121</v>
      </c>
      <c r="DB50" s="359">
        <f xml:space="preserve"> FinStat!DB$11</f>
        <v>25826.910786753251</v>
      </c>
      <c r="DC50" s="359">
        <f xml:space="preserve"> FinStat!DC$11</f>
        <v>29386.827339330615</v>
      </c>
      <c r="DD50" s="359">
        <f xml:space="preserve"> FinStat!DD$11</f>
        <v>26346.031693567013</v>
      </c>
      <c r="DE50" s="359">
        <f xml:space="preserve"> FinStat!DE$11</f>
        <v>29977.502568851174</v>
      </c>
      <c r="DF50" s="359">
        <f xml:space="preserve"> FinStat!DF$11</f>
        <v>26875.586930607707</v>
      </c>
      <c r="DG50" s="359">
        <f xml:space="preserve"> FinStat!DG$11</f>
        <v>30580.050370485078</v>
      </c>
      <c r="DH50" s="359">
        <f xml:space="preserve"> FinStat!DH$11</f>
        <v>0</v>
      </c>
      <c r="DI50" s="359">
        <f xml:space="preserve"> FinStat!DI$11</f>
        <v>0</v>
      </c>
      <c r="DJ50" s="359">
        <f xml:space="preserve"> FinStat!DJ$11</f>
        <v>0</v>
      </c>
    </row>
    <row r="51" spans="1:114" x14ac:dyDescent="0.25">
      <c r="E51" s="359" t="str">
        <f xml:space="preserve"> Time!E$123</f>
        <v>Debt service flag</v>
      </c>
      <c r="F51" s="359">
        <f xml:space="preserve"> Time!F$123</f>
        <v>0</v>
      </c>
      <c r="G51" s="359" t="str">
        <f xml:space="preserve"> Time!G$123</f>
        <v>flag</v>
      </c>
      <c r="H51" s="359">
        <f xml:space="preserve"> Time!H$123</f>
        <v>0</v>
      </c>
      <c r="I51" s="359">
        <f xml:space="preserve"> Time!I$123</f>
        <v>0</v>
      </c>
      <c r="J51" s="359">
        <f xml:space="preserve"> Time!J$123</f>
        <v>0</v>
      </c>
      <c r="K51" s="359">
        <f xml:space="preserve"> Time!K$123</f>
        <v>0</v>
      </c>
      <c r="L51" s="359">
        <f xml:space="preserve"> Time!L$123</f>
        <v>1</v>
      </c>
      <c r="M51" s="359">
        <f xml:space="preserve"> Time!M$123</f>
        <v>1</v>
      </c>
      <c r="N51" s="359">
        <f xml:space="preserve"> Time!N$123</f>
        <v>1</v>
      </c>
      <c r="O51" s="359">
        <f xml:space="preserve"> Time!O$123</f>
        <v>1</v>
      </c>
      <c r="P51" s="359">
        <f xml:space="preserve"> Time!P$123</f>
        <v>1</v>
      </c>
      <c r="Q51" s="359">
        <f xml:space="preserve"> Time!Q$123</f>
        <v>1</v>
      </c>
      <c r="R51" s="359">
        <f xml:space="preserve"> Time!R$123</f>
        <v>1</v>
      </c>
      <c r="S51" s="359">
        <f xml:space="preserve"> Time!S$123</f>
        <v>1</v>
      </c>
      <c r="T51" s="359">
        <f xml:space="preserve"> Time!T$123</f>
        <v>1</v>
      </c>
      <c r="U51" s="359">
        <f xml:space="preserve"> Time!U$123</f>
        <v>1</v>
      </c>
      <c r="V51" s="359">
        <f xml:space="preserve"> Time!V$123</f>
        <v>1</v>
      </c>
      <c r="W51" s="359">
        <f xml:space="preserve"> Time!W$123</f>
        <v>1</v>
      </c>
      <c r="X51" s="359">
        <f xml:space="preserve"> Time!X$123</f>
        <v>1</v>
      </c>
      <c r="Y51" s="359">
        <f xml:space="preserve"> Time!Y$123</f>
        <v>1</v>
      </c>
      <c r="Z51" s="359">
        <f xml:space="preserve"> Time!Z$123</f>
        <v>1</v>
      </c>
      <c r="AA51" s="359">
        <f xml:space="preserve"> Time!AA$123</f>
        <v>1</v>
      </c>
      <c r="AB51" s="359">
        <f xml:space="preserve"> Time!AB$123</f>
        <v>1</v>
      </c>
      <c r="AC51" s="359">
        <f xml:space="preserve"> Time!AC$123</f>
        <v>1</v>
      </c>
      <c r="AD51" s="359">
        <f xml:space="preserve"> Time!AD$123</f>
        <v>1</v>
      </c>
      <c r="AE51" s="359">
        <f xml:space="preserve"> Time!AE$123</f>
        <v>1</v>
      </c>
      <c r="AF51" s="359">
        <f xml:space="preserve"> Time!AF$123</f>
        <v>1</v>
      </c>
      <c r="AG51" s="359">
        <f xml:space="preserve"> Time!AG$123</f>
        <v>1</v>
      </c>
      <c r="AH51" s="359">
        <f xml:space="preserve"> Time!AH$123</f>
        <v>1</v>
      </c>
      <c r="AI51" s="359">
        <f xml:space="preserve"> Time!AI$123</f>
        <v>1</v>
      </c>
      <c r="AJ51" s="359">
        <f xml:space="preserve"> Time!AJ$123</f>
        <v>1</v>
      </c>
      <c r="AK51" s="359">
        <f xml:space="preserve"> Time!AK$123</f>
        <v>1</v>
      </c>
      <c r="AL51" s="359">
        <f xml:space="preserve"> Time!AL$123</f>
        <v>1</v>
      </c>
      <c r="AM51" s="359">
        <f xml:space="preserve"> Time!AM$123</f>
        <v>1</v>
      </c>
      <c r="AN51" s="359">
        <f xml:space="preserve"> Time!AN$123</f>
        <v>1</v>
      </c>
      <c r="AO51" s="359">
        <f xml:space="preserve"> Time!AO$123</f>
        <v>1</v>
      </c>
      <c r="AP51" s="359">
        <f xml:space="preserve"> Time!AP$123</f>
        <v>1</v>
      </c>
      <c r="AQ51" s="359">
        <f xml:space="preserve"> Time!AQ$123</f>
        <v>1</v>
      </c>
      <c r="AR51" s="359">
        <f xml:space="preserve"> Time!AR$123</f>
        <v>1</v>
      </c>
      <c r="AS51" s="359">
        <f xml:space="preserve"> Time!AS$123</f>
        <v>1</v>
      </c>
      <c r="AT51" s="359">
        <f xml:space="preserve"> Time!AT$123</f>
        <v>1</v>
      </c>
      <c r="AU51" s="359">
        <f xml:space="preserve"> Time!AU$123</f>
        <v>1</v>
      </c>
      <c r="AV51" s="359">
        <f xml:space="preserve"> Time!AV$123</f>
        <v>1</v>
      </c>
      <c r="AW51" s="359">
        <f xml:space="preserve"> Time!AW$123</f>
        <v>1</v>
      </c>
      <c r="AX51" s="359">
        <f xml:space="preserve"> Time!AX$123</f>
        <v>1</v>
      </c>
      <c r="AY51" s="359">
        <f xml:space="preserve"> Time!AY$123</f>
        <v>1</v>
      </c>
      <c r="AZ51" s="359">
        <f xml:space="preserve"> Time!AZ$123</f>
        <v>1</v>
      </c>
      <c r="BA51" s="359">
        <f xml:space="preserve"> Time!BA$123</f>
        <v>1</v>
      </c>
      <c r="BB51" s="359">
        <f xml:space="preserve"> Time!BB$123</f>
        <v>1</v>
      </c>
      <c r="BC51" s="359">
        <f xml:space="preserve"> Time!BC$123</f>
        <v>1</v>
      </c>
      <c r="BD51" s="359">
        <f xml:space="preserve"> Time!BD$123</f>
        <v>1</v>
      </c>
      <c r="BE51" s="359">
        <f xml:space="preserve"> Time!BE$123</f>
        <v>1</v>
      </c>
      <c r="BF51" s="359">
        <f xml:space="preserve"> Time!BF$123</f>
        <v>1</v>
      </c>
      <c r="BG51" s="359">
        <f xml:space="preserve"> Time!BG$123</f>
        <v>1</v>
      </c>
      <c r="BH51" s="359">
        <f xml:space="preserve"> Time!BH$123</f>
        <v>1</v>
      </c>
      <c r="BI51" s="359">
        <f xml:space="preserve"> Time!BI$123</f>
        <v>1</v>
      </c>
      <c r="BJ51" s="359">
        <f xml:space="preserve"> Time!BJ$123</f>
        <v>1</v>
      </c>
      <c r="BK51" s="359">
        <f xml:space="preserve"> Time!BK$123</f>
        <v>1</v>
      </c>
      <c r="BL51" s="359">
        <f xml:space="preserve"> Time!BL$123</f>
        <v>1</v>
      </c>
      <c r="BM51" s="359">
        <f xml:space="preserve"> Time!BM$123</f>
        <v>1</v>
      </c>
      <c r="BN51" s="359">
        <f xml:space="preserve"> Time!BN$123</f>
        <v>1</v>
      </c>
      <c r="BO51" s="359">
        <f xml:space="preserve"> Time!BO$123</f>
        <v>1</v>
      </c>
      <c r="BP51" s="359">
        <f xml:space="preserve"> Time!BP$123</f>
        <v>1</v>
      </c>
      <c r="BQ51" s="359">
        <f xml:space="preserve"> Time!BQ$123</f>
        <v>1</v>
      </c>
      <c r="BR51" s="359">
        <f xml:space="preserve"> Time!BR$123</f>
        <v>1</v>
      </c>
      <c r="BS51" s="359">
        <f xml:space="preserve"> Time!BS$123</f>
        <v>1</v>
      </c>
      <c r="BT51" s="359">
        <f xml:space="preserve"> Time!BT$123</f>
        <v>1</v>
      </c>
      <c r="BU51" s="359">
        <f xml:space="preserve"> Time!BU$123</f>
        <v>1</v>
      </c>
      <c r="BV51" s="359">
        <f xml:space="preserve"> Time!BV$123</f>
        <v>0</v>
      </c>
      <c r="BW51" s="359">
        <f xml:space="preserve"> Time!BW$123</f>
        <v>0</v>
      </c>
      <c r="BX51" s="359">
        <f xml:space="preserve"> Time!BX$123</f>
        <v>0</v>
      </c>
      <c r="BY51" s="359">
        <f xml:space="preserve"> Time!BY$123</f>
        <v>0</v>
      </c>
      <c r="BZ51" s="359">
        <f xml:space="preserve"> Time!BZ$123</f>
        <v>0</v>
      </c>
      <c r="CA51" s="359">
        <f xml:space="preserve"> Time!CA$123</f>
        <v>0</v>
      </c>
      <c r="CB51" s="359">
        <f xml:space="preserve"> Time!CB$123</f>
        <v>0</v>
      </c>
      <c r="CC51" s="359">
        <f xml:space="preserve"> Time!CC$123</f>
        <v>0</v>
      </c>
      <c r="CD51" s="359">
        <f xml:space="preserve"> Time!CD$123</f>
        <v>0</v>
      </c>
      <c r="CE51" s="359">
        <f xml:space="preserve"> Time!CE$123</f>
        <v>0</v>
      </c>
      <c r="CF51" s="359">
        <f xml:space="preserve"> Time!CF$123</f>
        <v>0</v>
      </c>
      <c r="CG51" s="359">
        <f xml:space="preserve"> Time!CG$123</f>
        <v>0</v>
      </c>
      <c r="CH51" s="359">
        <f xml:space="preserve"> Time!CH$123</f>
        <v>0</v>
      </c>
      <c r="CI51" s="359">
        <f xml:space="preserve"> Time!CI$123</f>
        <v>0</v>
      </c>
      <c r="CJ51" s="359">
        <f xml:space="preserve"> Time!CJ$123</f>
        <v>0</v>
      </c>
      <c r="CK51" s="359">
        <f xml:space="preserve"> Time!CK$123</f>
        <v>0</v>
      </c>
      <c r="CL51" s="359">
        <f xml:space="preserve"> Time!CL$123</f>
        <v>0</v>
      </c>
      <c r="CM51" s="359">
        <f xml:space="preserve"> Time!CM$123</f>
        <v>0</v>
      </c>
      <c r="CN51" s="359">
        <f xml:space="preserve"> Time!CN$123</f>
        <v>0</v>
      </c>
      <c r="CO51" s="359">
        <f xml:space="preserve"> Time!CO$123</f>
        <v>0</v>
      </c>
      <c r="CP51" s="359">
        <f xml:space="preserve"> Time!CP$123</f>
        <v>0</v>
      </c>
      <c r="CQ51" s="359">
        <f xml:space="preserve"> Time!CQ$123</f>
        <v>0</v>
      </c>
      <c r="CR51" s="359">
        <f xml:space="preserve"> Time!CR$123</f>
        <v>0</v>
      </c>
      <c r="CS51" s="359">
        <f xml:space="preserve"> Time!CS$123</f>
        <v>0</v>
      </c>
      <c r="CT51" s="359">
        <f xml:space="preserve"> Time!CT$123</f>
        <v>0</v>
      </c>
      <c r="CU51" s="359">
        <f xml:space="preserve"> Time!CU$123</f>
        <v>0</v>
      </c>
      <c r="CV51" s="359">
        <f xml:space="preserve"> Time!CV$123</f>
        <v>0</v>
      </c>
      <c r="CW51" s="359">
        <f xml:space="preserve"> Time!CW$123</f>
        <v>0</v>
      </c>
      <c r="CX51" s="359">
        <f xml:space="preserve"> Time!CX$123</f>
        <v>0</v>
      </c>
      <c r="CY51" s="359">
        <f xml:space="preserve"> Time!CY$123</f>
        <v>0</v>
      </c>
      <c r="CZ51" s="359">
        <f xml:space="preserve"> Time!CZ$123</f>
        <v>0</v>
      </c>
      <c r="DA51" s="359">
        <f xml:space="preserve"> Time!DA$123</f>
        <v>0</v>
      </c>
      <c r="DB51" s="359">
        <f xml:space="preserve"> Time!DB$123</f>
        <v>0</v>
      </c>
      <c r="DC51" s="359">
        <f xml:space="preserve"> Time!DC$123</f>
        <v>0</v>
      </c>
      <c r="DD51" s="359">
        <f xml:space="preserve"> Time!DD$123</f>
        <v>0</v>
      </c>
      <c r="DE51" s="359">
        <f xml:space="preserve"> Time!DE$123</f>
        <v>0</v>
      </c>
      <c r="DF51" s="359">
        <f xml:space="preserve"> Time!DF$123</f>
        <v>0</v>
      </c>
      <c r="DG51" s="359">
        <f xml:space="preserve"> Time!DG$123</f>
        <v>0</v>
      </c>
      <c r="DH51" s="359">
        <f xml:space="preserve"> Time!DH$123</f>
        <v>0</v>
      </c>
      <c r="DI51" s="359">
        <f xml:space="preserve"> Time!DI$123</f>
        <v>0</v>
      </c>
      <c r="DJ51" s="359">
        <f xml:space="preserve"> Time!DJ$123</f>
        <v>0</v>
      </c>
    </row>
    <row r="52" spans="1:114" s="124" customFormat="1" x14ac:dyDescent="0.25">
      <c r="A52" s="301"/>
      <c r="B52" s="301"/>
      <c r="C52" s="302"/>
      <c r="E52" s="303" t="s">
        <v>387</v>
      </c>
      <c r="F52" s="303"/>
      <c r="G52" s="303"/>
      <c r="H52" s="303"/>
      <c r="I52" s="303"/>
      <c r="J52" s="312" t="str">
        <f t="shared" ref="J52" si="50">IF(J51=1,J49/J50," N/A ")</f>
        <v xml:space="preserve"> N/A </v>
      </c>
      <c r="K52" s="312" t="str">
        <f t="shared" ref="K52" si="51">IF(K51=1,K49/K50," N/A ")</f>
        <v xml:space="preserve"> N/A </v>
      </c>
      <c r="L52" s="312">
        <f t="shared" ref="L52" si="52">IF(L51=1,L49/L50," N/A ")</f>
        <v>13.438146216919337</v>
      </c>
      <c r="M52" s="312">
        <f t="shared" ref="M52" si="53">IF(M51=1,M49/M50," N/A ")</f>
        <v>14.492961811523676</v>
      </c>
      <c r="N52" s="312">
        <f t="shared" ref="N52" si="54">IF(N51=1,N49/N50," N/A ")</f>
        <v>11.789167637256794</v>
      </c>
      <c r="O52" s="312">
        <f t="shared" ref="O52" si="55">IF(O51=1,O49/O50," N/A ")</f>
        <v>12.306038928953711</v>
      </c>
      <c r="P52" s="312">
        <f t="shared" ref="P52" si="56">IF(P51=1,P49/P50," N/A ")</f>
        <v>10.545101040881169</v>
      </c>
      <c r="Q52" s="312">
        <f t="shared" ref="Q52" si="57">IF(Q51=1,Q49/Q50," N/A ")</f>
        <v>12.198637983652477</v>
      </c>
      <c r="R52" s="312">
        <f t="shared" ref="R52" si="58">IF(R51=1,R49/R50," N/A ")</f>
        <v>10.44198662273555</v>
      </c>
      <c r="S52" s="312">
        <f t="shared" ref="S52" si="59">IF(S51=1,S49/S50," N/A ")</f>
        <v>10.244209050500137</v>
      </c>
      <c r="T52" s="312">
        <f t="shared" ref="T52" si="60">IF(T51=1,T49/T50," N/A ")</f>
        <v>9.6573557889786912</v>
      </c>
      <c r="U52" s="312">
        <f t="shared" ref="U52" si="61">IF(U51=1,U49/U50," N/A ")</f>
        <v>10.015702553737341</v>
      </c>
      <c r="V52" s="312">
        <f t="shared" ref="V52" si="62">IF(V51=1,V49/V50," N/A ")</f>
        <v>8.5240910828383498</v>
      </c>
      <c r="W52" s="312">
        <f t="shared" ref="W52" si="63">IF(W51=1,W49/W50," N/A ")</f>
        <v>8.6035170892012278</v>
      </c>
      <c r="X52" s="312">
        <f t="shared" ref="X52" si="64">IF(X51=1,X49/X50," N/A ")</f>
        <v>7.3376675627277939</v>
      </c>
      <c r="Y52" s="312">
        <f t="shared" ref="Y52" si="65">IF(Y51=1,Y49/Y50," N/A ")</f>
        <v>8.1013802820147465</v>
      </c>
      <c r="Z52" s="312">
        <f t="shared" ref="Z52" si="66">IF(Z51=1,Z49/Z50," N/A ")</f>
        <v>6.8970776925853121</v>
      </c>
      <c r="AA52" s="312">
        <f t="shared" ref="AA52" si="67">IF(AA51=1,AA49/AA50," N/A ")</f>
        <v>7.558990501896429</v>
      </c>
      <c r="AB52" s="312">
        <f t="shared" ref="AB52" si="68">IF(AB51=1,AB49/AB50," N/A ")</f>
        <v>6.4447289145563493</v>
      </c>
      <c r="AC52" s="312">
        <f t="shared" ref="AC52" si="69">IF(AC51=1,AC49/AC50," N/A ")</f>
        <v>7.0732281389447156</v>
      </c>
      <c r="AD52" s="312">
        <f t="shared" ref="AD52" si="70">IF(AD51=1,AD49/AD50," N/A ")</f>
        <v>5.6592317039960598</v>
      </c>
      <c r="AE52" s="312">
        <f t="shared" ref="AE52" si="71">IF(AE51=1,AE49/AE50," N/A ")</f>
        <v>6.172674826714224</v>
      </c>
      <c r="AF52" s="312">
        <f t="shared" ref="AF52" si="72">IF(AF51=1,AF49/AF50," N/A ")</f>
        <v>5.2771018732225299</v>
      </c>
      <c r="AG52" s="312">
        <f t="shared" ref="AG52" si="73">IF(AG51=1,AG49/AG50," N/A ")</f>
        <v>6.7523569311622111</v>
      </c>
      <c r="AH52" s="312">
        <f t="shared" ref="AH52" si="74">IF(AH51=1,AH49/AH50," N/A ")</f>
        <v>5.7660476125619073</v>
      </c>
      <c r="AI52" s="312">
        <f t="shared" ref="AI52" si="75">IF(AI51=1,AI49/AI50," N/A ")</f>
        <v>6.2735138346601804</v>
      </c>
      <c r="AJ52" s="312">
        <f t="shared" ref="AJ52" si="76">IF(AJ51=1,AJ49/AJ50," N/A ")</f>
        <v>5.3410750011340502</v>
      </c>
      <c r="AK52" s="312">
        <f t="shared" ref="AK52" si="77">IF(AK51=1,AK49/AK50," N/A ")</f>
        <v>5.8009195694936873</v>
      </c>
      <c r="AL52" s="312">
        <f t="shared" ref="AL52" si="78">IF(AL51=1,AL49/AL50," N/A ")</f>
        <v>4.9390572649320532</v>
      </c>
      <c r="AM52" s="312">
        <f t="shared" ref="AM52" si="79">IF(AM51=1,AM49/AM50," N/A ")</f>
        <v>5.3548881956900196</v>
      </c>
      <c r="AN52" s="312">
        <f t="shared" ref="AN52" si="80">IF(AN51=1,AN49/AN50," N/A ")</f>
        <v>4.3716865481200529</v>
      </c>
      <c r="AO52" s="312">
        <f t="shared" ref="AO52" si="81">IF(AO51=1,AO49/AO50," N/A ")</f>
        <v>4.720388407136257</v>
      </c>
      <c r="AP52" s="312">
        <f t="shared" ref="AP52" si="82">IF(AP51=1,AP49/AP50," N/A ")</f>
        <v>4.0115752509147882</v>
      </c>
      <c r="AQ52" s="312">
        <f t="shared" ref="AQ52" si="83">IF(AQ51=1,AQ49/AQ50," N/A ")</f>
        <v>4.3217851389968294</v>
      </c>
      <c r="AR52" s="312">
        <f t="shared" ref="AR52" si="84">IF(AR51=1,AR49/AR50," N/A ")</f>
        <v>3.6639578957573891</v>
      </c>
      <c r="AS52" s="312">
        <f t="shared" ref="AS52" si="85">IF(AS51=1,AS49/AS50," N/A ")</f>
        <v>3.9370573187057696</v>
      </c>
      <c r="AT52" s="312">
        <f t="shared" ref="AT52" si="86">IF(AT51=1,AT49/AT50," N/A ")</f>
        <v>3.3284819342656924</v>
      </c>
      <c r="AU52" s="312">
        <f t="shared" ref="AU52" si="87">IF(AU51=1,AU49/AU50," N/A ")</f>
        <v>3.5658128999778507</v>
      </c>
      <c r="AV52" s="312">
        <f t="shared" ref="AV52" si="88">IF(AV51=1,AV49/AV50," N/A ")</f>
        <v>3.0048038605304597</v>
      </c>
      <c r="AW52" s="312">
        <f t="shared" ref="AW52" si="89">IF(AW51=1,AW49/AW50," N/A ")</f>
        <v>3.2076698991665809</v>
      </c>
      <c r="AX52" s="312">
        <f t="shared" ref="AX52" si="90">IF(AX51=1,AX49/AX50," N/A ")</f>
        <v>2.5735846580486235</v>
      </c>
      <c r="AY52" s="312">
        <f t="shared" ref="AY52" si="91">IF(AY51=1,AY49/AY50," N/A ")</f>
        <v>2.7281997872845136</v>
      </c>
      <c r="AZ52" s="312">
        <f t="shared" ref="AZ52" si="92">IF(AZ51=1,AZ49/AZ50," N/A ")</f>
        <v>2.2858136501117206</v>
      </c>
      <c r="BA52" s="312">
        <f t="shared" ref="BA52" si="93">IF(BA51=1,BA49/BA50," N/A ")</f>
        <v>2.4107512681726622</v>
      </c>
      <c r="BB52" s="312">
        <f t="shared" ref="BB52" si="94">IF(BB51=1,BB49/BB50," N/A ")</f>
        <v>2.0083839105226109</v>
      </c>
      <c r="BC52" s="312">
        <f t="shared" ref="BC52" si="95">IF(BC51=1,BC49/BC50," N/A ")</f>
        <v>2.1047535171821492</v>
      </c>
      <c r="BD52" s="312">
        <f t="shared" ref="BD52" si="96">IF(BD51=1,BD49/BD50," N/A ")</f>
        <v>1.7409996374475913</v>
      </c>
      <c r="BE52" s="312">
        <f t="shared" ref="BE52" si="97">IF(BE51=1,BE49/BE50," N/A ")</f>
        <v>1.8098785315870174</v>
      </c>
      <c r="BF52" s="312">
        <f t="shared" ref="BF52" si="98">IF(BF51=1,BF49/BF50," N/A ")</f>
        <v>1.4982531842217552</v>
      </c>
      <c r="BG52" s="312">
        <f t="shared" ref="BG52" si="99">IF(BG51=1,BG49/BG50," N/A ")</f>
        <v>1.5430240288963322</v>
      </c>
      <c r="BH52" s="312">
        <f t="shared" ref="BH52" si="100">IF(BH51=1,BH49/BH50," N/A ")</f>
        <v>1.3073342966695567</v>
      </c>
      <c r="BI52" s="312">
        <f t="shared" ref="BI52" si="101">IF(BI51=1,BI49/BI50," N/A ")</f>
        <v>1.2044658625929856</v>
      </c>
      <c r="BJ52" s="312">
        <f t="shared" ref="BJ52" si="102">IF(BJ51=1,BJ49/BJ50," N/A ")</f>
        <v>1.0656391351763914</v>
      </c>
      <c r="BK52" s="312">
        <f t="shared" ref="BK52" si="103">IF(BK51=1,BK49/BK50," N/A ")</f>
        <v>0.96143960293250763</v>
      </c>
      <c r="BL52" s="312">
        <f t="shared" ref="BL52" si="104">IF(BL51=1,BL49/BL50," N/A ")</f>
        <v>0.81961468736802012</v>
      </c>
      <c r="BM52" s="312">
        <f t="shared" ref="BM52" si="105">IF(BM51=1,BM49/BM50," N/A ")</f>
        <v>0.7149655328015142</v>
      </c>
      <c r="BN52" s="312">
        <f t="shared" ref="BN52" si="106">IF(BN51=1,BN49/BN50," N/A ")</f>
        <v>0.58287181690933809</v>
      </c>
      <c r="BO52" s="312">
        <f t="shared" ref="BO52" si="107">IF(BO51=1,BO49/BO50," N/A ")</f>
        <v>0.47783121370937459</v>
      </c>
      <c r="BP52" s="312">
        <f t="shared" ref="BP52" si="108">IF(BP51=1,BP49/BP50," N/A ")</f>
        <v>0.35514027424362088</v>
      </c>
      <c r="BQ52" s="312">
        <f t="shared" ref="BQ52" si="109">IF(BQ51=1,BQ49/BQ50," N/A ")</f>
        <v>0.26274485943796394</v>
      </c>
      <c r="BR52" s="312">
        <f t="shared" ref="BR52" si="110">IF(BR51=1,BR49/BR50," N/A ")</f>
        <v>0.12987399933545463</v>
      </c>
      <c r="BS52" s="312">
        <f t="shared" ref="BS52" si="111">IF(BS51=1,BS49/BS50," N/A ")</f>
        <v>3.2084563728461954E-2</v>
      </c>
      <c r="BT52" s="312">
        <f t="shared" ref="BT52" si="112">IF(BT51=1,BT49/BT50," N/A ")</f>
        <v>1.4102581122747936E-2</v>
      </c>
      <c r="BU52" s="312">
        <f t="shared" ref="BU52" si="113">IF(BU51=1,BU49/BU50," N/A ")</f>
        <v>4.0286452158563517E-15</v>
      </c>
      <c r="BV52" s="312" t="str">
        <f t="shared" ref="BV52" si="114">IF(BV51=1,BV49/BV50," N/A ")</f>
        <v xml:space="preserve"> N/A </v>
      </c>
      <c r="BW52" s="312" t="str">
        <f t="shared" ref="BW52" si="115">IF(BW51=1,BW49/BW50," N/A ")</f>
        <v xml:space="preserve"> N/A </v>
      </c>
      <c r="BX52" s="312" t="str">
        <f t="shared" ref="BX52" si="116">IF(BX51=1,BX49/BX50," N/A ")</f>
        <v xml:space="preserve"> N/A </v>
      </c>
      <c r="BY52" s="312" t="str">
        <f t="shared" ref="BY52" si="117">IF(BY51=1,BY49/BY50," N/A ")</f>
        <v xml:space="preserve"> N/A </v>
      </c>
      <c r="BZ52" s="312" t="str">
        <f t="shared" ref="BZ52" si="118">IF(BZ51=1,BZ49/BZ50," N/A ")</f>
        <v xml:space="preserve"> N/A </v>
      </c>
      <c r="CA52" s="312" t="str">
        <f t="shared" ref="CA52" si="119">IF(CA51=1,CA49/CA50," N/A ")</f>
        <v xml:space="preserve"> N/A </v>
      </c>
      <c r="CB52" s="312" t="str">
        <f t="shared" ref="CB52" si="120">IF(CB51=1,CB49/CB50," N/A ")</f>
        <v xml:space="preserve"> N/A </v>
      </c>
      <c r="CC52" s="312" t="str">
        <f t="shared" ref="CC52" si="121">IF(CC51=1,CC49/CC50," N/A ")</f>
        <v xml:space="preserve"> N/A </v>
      </c>
      <c r="CD52" s="312" t="str">
        <f t="shared" ref="CD52" si="122">IF(CD51=1,CD49/CD50," N/A ")</f>
        <v xml:space="preserve"> N/A </v>
      </c>
      <c r="CE52" s="312" t="str">
        <f t="shared" ref="CE52" si="123">IF(CE51=1,CE49/CE50," N/A ")</f>
        <v xml:space="preserve"> N/A </v>
      </c>
      <c r="CF52" s="312" t="str">
        <f t="shared" ref="CF52" si="124">IF(CF51=1,CF49/CF50," N/A ")</f>
        <v xml:space="preserve"> N/A </v>
      </c>
      <c r="CG52" s="312" t="str">
        <f t="shared" ref="CG52" si="125">IF(CG51=1,CG49/CG50," N/A ")</f>
        <v xml:space="preserve"> N/A </v>
      </c>
      <c r="CH52" s="312" t="str">
        <f t="shared" ref="CH52" si="126">IF(CH51=1,CH49/CH50," N/A ")</f>
        <v xml:space="preserve"> N/A </v>
      </c>
      <c r="CI52" s="312" t="str">
        <f t="shared" ref="CI52" si="127">IF(CI51=1,CI49/CI50," N/A ")</f>
        <v xml:space="preserve"> N/A </v>
      </c>
      <c r="CJ52" s="312" t="str">
        <f t="shared" ref="CJ52" si="128">IF(CJ51=1,CJ49/CJ50," N/A ")</f>
        <v xml:space="preserve"> N/A </v>
      </c>
      <c r="CK52" s="312" t="str">
        <f t="shared" ref="CK52" si="129">IF(CK51=1,CK49/CK50," N/A ")</f>
        <v xml:space="preserve"> N/A </v>
      </c>
      <c r="CL52" s="312" t="str">
        <f t="shared" ref="CL52" si="130">IF(CL51=1,CL49/CL50," N/A ")</f>
        <v xml:space="preserve"> N/A </v>
      </c>
      <c r="CM52" s="312" t="str">
        <f t="shared" ref="CM52" si="131">IF(CM51=1,CM49/CM50," N/A ")</f>
        <v xml:space="preserve"> N/A </v>
      </c>
      <c r="CN52" s="312" t="str">
        <f t="shared" ref="CN52" si="132">IF(CN51=1,CN49/CN50," N/A ")</f>
        <v xml:space="preserve"> N/A </v>
      </c>
      <c r="CO52" s="312" t="str">
        <f t="shared" ref="CO52" si="133">IF(CO51=1,CO49/CO50," N/A ")</f>
        <v xml:space="preserve"> N/A </v>
      </c>
      <c r="CP52" s="312" t="str">
        <f t="shared" ref="CP52" si="134">IF(CP51=1,CP49/CP50," N/A ")</f>
        <v xml:space="preserve"> N/A </v>
      </c>
      <c r="CQ52" s="312" t="str">
        <f t="shared" ref="CQ52" si="135">IF(CQ51=1,CQ49/CQ50," N/A ")</f>
        <v xml:space="preserve"> N/A </v>
      </c>
      <c r="CR52" s="312" t="str">
        <f t="shared" ref="CR52" si="136">IF(CR51=1,CR49/CR50," N/A ")</f>
        <v xml:space="preserve"> N/A </v>
      </c>
      <c r="CS52" s="312" t="str">
        <f t="shared" ref="CS52" si="137">IF(CS51=1,CS49/CS50," N/A ")</f>
        <v xml:space="preserve"> N/A </v>
      </c>
      <c r="CT52" s="312" t="str">
        <f t="shared" ref="CT52" si="138">IF(CT51=1,CT49/CT50," N/A ")</f>
        <v xml:space="preserve"> N/A </v>
      </c>
      <c r="CU52" s="312" t="str">
        <f t="shared" ref="CU52" si="139">IF(CU51=1,CU49/CU50," N/A ")</f>
        <v xml:space="preserve"> N/A </v>
      </c>
      <c r="CV52" s="312" t="str">
        <f t="shared" ref="CV52" si="140">IF(CV51=1,CV49/CV50," N/A ")</f>
        <v xml:space="preserve"> N/A </v>
      </c>
      <c r="CW52" s="312" t="str">
        <f t="shared" ref="CW52" si="141">IF(CW51=1,CW49/CW50," N/A ")</f>
        <v xml:space="preserve"> N/A </v>
      </c>
      <c r="CX52" s="312" t="str">
        <f t="shared" ref="CX52" si="142">IF(CX51=1,CX49/CX50," N/A ")</f>
        <v xml:space="preserve"> N/A </v>
      </c>
      <c r="CY52" s="312" t="str">
        <f t="shared" ref="CY52" si="143">IF(CY51=1,CY49/CY50," N/A ")</f>
        <v xml:space="preserve"> N/A </v>
      </c>
      <c r="CZ52" s="312" t="str">
        <f t="shared" ref="CZ52" si="144">IF(CZ51=1,CZ49/CZ50," N/A ")</f>
        <v xml:space="preserve"> N/A </v>
      </c>
      <c r="DA52" s="312" t="str">
        <f t="shared" ref="DA52" si="145">IF(DA51=1,DA49/DA50," N/A ")</f>
        <v xml:space="preserve"> N/A </v>
      </c>
      <c r="DB52" s="312" t="str">
        <f t="shared" ref="DB52" si="146">IF(DB51=1,DB49/DB50," N/A ")</f>
        <v xml:space="preserve"> N/A </v>
      </c>
      <c r="DC52" s="312" t="str">
        <f t="shared" ref="DC52" si="147">IF(DC51=1,DC49/DC50," N/A ")</f>
        <v xml:space="preserve"> N/A </v>
      </c>
      <c r="DD52" s="312" t="str">
        <f t="shared" ref="DD52" si="148">IF(DD51=1,DD49/DD50," N/A ")</f>
        <v xml:space="preserve"> N/A </v>
      </c>
      <c r="DE52" s="312" t="str">
        <f t="shared" ref="DE52" si="149">IF(DE51=1,DE49/DE50," N/A ")</f>
        <v xml:space="preserve"> N/A </v>
      </c>
      <c r="DF52" s="312" t="str">
        <f t="shared" ref="DF52" si="150">IF(DF51=1,DF49/DF50," N/A ")</f>
        <v xml:space="preserve"> N/A </v>
      </c>
      <c r="DG52" s="312" t="str">
        <f t="shared" ref="DG52" si="151">IF(DG51=1,DG49/DG50," N/A ")</f>
        <v xml:space="preserve"> N/A </v>
      </c>
      <c r="DH52" s="312" t="str">
        <f t="shared" ref="DH52" si="152">IF(DH51=1,DH49/DH50," N/A ")</f>
        <v xml:space="preserve"> N/A </v>
      </c>
      <c r="DI52" s="312" t="str">
        <f t="shared" ref="DI52" si="153">IF(DI51=1,DI49/DI50," N/A ")</f>
        <v xml:space="preserve"> N/A </v>
      </c>
      <c r="DJ52" s="312" t="str">
        <f t="shared" ref="DJ52" si="154">IF(DJ51=1,DJ49/DJ50," N/A ")</f>
        <v xml:space="preserve"> N/A </v>
      </c>
    </row>
    <row r="54" spans="1:114" s="322" customFormat="1" x14ac:dyDescent="0.25">
      <c r="A54" s="319"/>
      <c r="B54" s="319"/>
      <c r="C54" s="320"/>
      <c r="D54" s="321"/>
      <c r="E54" s="482" t="str">
        <f t="shared" ref="E54:AJ54" si="155" xml:space="preserve"> E$52</f>
        <v>Debt to Ebitda Ratio</v>
      </c>
      <c r="F54" s="482">
        <f t="shared" si="155"/>
        <v>0</v>
      </c>
      <c r="G54" s="482">
        <f t="shared" si="155"/>
        <v>0</v>
      </c>
      <c r="H54" s="482">
        <f t="shared" si="155"/>
        <v>0</v>
      </c>
      <c r="I54" s="482">
        <f t="shared" si="155"/>
        <v>0</v>
      </c>
      <c r="J54" s="482" t="str">
        <f t="shared" si="155"/>
        <v xml:space="preserve"> N/A </v>
      </c>
      <c r="K54" s="482" t="str">
        <f t="shared" si="155"/>
        <v xml:space="preserve"> N/A </v>
      </c>
      <c r="L54" s="482">
        <f t="shared" si="155"/>
        <v>13.438146216919337</v>
      </c>
      <c r="M54" s="482">
        <f t="shared" si="155"/>
        <v>14.492961811523676</v>
      </c>
      <c r="N54" s="482">
        <f t="shared" si="155"/>
        <v>11.789167637256794</v>
      </c>
      <c r="O54" s="482">
        <f t="shared" si="155"/>
        <v>12.306038928953711</v>
      </c>
      <c r="P54" s="482">
        <f t="shared" si="155"/>
        <v>10.545101040881169</v>
      </c>
      <c r="Q54" s="482">
        <f t="shared" si="155"/>
        <v>12.198637983652477</v>
      </c>
      <c r="R54" s="482">
        <f t="shared" si="155"/>
        <v>10.44198662273555</v>
      </c>
      <c r="S54" s="482">
        <f t="shared" si="155"/>
        <v>10.244209050500137</v>
      </c>
      <c r="T54" s="482">
        <f t="shared" si="155"/>
        <v>9.6573557889786912</v>
      </c>
      <c r="U54" s="482">
        <f t="shared" si="155"/>
        <v>10.015702553737341</v>
      </c>
      <c r="V54" s="482">
        <f t="shared" si="155"/>
        <v>8.5240910828383498</v>
      </c>
      <c r="W54" s="482">
        <f t="shared" si="155"/>
        <v>8.6035170892012278</v>
      </c>
      <c r="X54" s="482">
        <f t="shared" si="155"/>
        <v>7.3376675627277939</v>
      </c>
      <c r="Y54" s="482">
        <f t="shared" si="155"/>
        <v>8.1013802820147465</v>
      </c>
      <c r="Z54" s="482">
        <f t="shared" si="155"/>
        <v>6.8970776925853121</v>
      </c>
      <c r="AA54" s="482">
        <f t="shared" si="155"/>
        <v>7.558990501896429</v>
      </c>
      <c r="AB54" s="482">
        <f t="shared" si="155"/>
        <v>6.4447289145563493</v>
      </c>
      <c r="AC54" s="482">
        <f t="shared" si="155"/>
        <v>7.0732281389447156</v>
      </c>
      <c r="AD54" s="482">
        <f t="shared" si="155"/>
        <v>5.6592317039960598</v>
      </c>
      <c r="AE54" s="482">
        <f t="shared" si="155"/>
        <v>6.172674826714224</v>
      </c>
      <c r="AF54" s="482">
        <f t="shared" si="155"/>
        <v>5.2771018732225299</v>
      </c>
      <c r="AG54" s="482">
        <f t="shared" si="155"/>
        <v>6.7523569311622111</v>
      </c>
      <c r="AH54" s="482">
        <f t="shared" si="155"/>
        <v>5.7660476125619073</v>
      </c>
      <c r="AI54" s="482">
        <f t="shared" si="155"/>
        <v>6.2735138346601804</v>
      </c>
      <c r="AJ54" s="482">
        <f t="shared" si="155"/>
        <v>5.3410750011340502</v>
      </c>
      <c r="AK54" s="482">
        <f t="shared" ref="AK54:BP54" si="156" xml:space="preserve"> AK$52</f>
        <v>5.8009195694936873</v>
      </c>
      <c r="AL54" s="482">
        <f t="shared" si="156"/>
        <v>4.9390572649320532</v>
      </c>
      <c r="AM54" s="482">
        <f t="shared" si="156"/>
        <v>5.3548881956900196</v>
      </c>
      <c r="AN54" s="482">
        <f t="shared" si="156"/>
        <v>4.3716865481200529</v>
      </c>
      <c r="AO54" s="482">
        <f t="shared" si="156"/>
        <v>4.720388407136257</v>
      </c>
      <c r="AP54" s="482">
        <f t="shared" si="156"/>
        <v>4.0115752509147882</v>
      </c>
      <c r="AQ54" s="482">
        <f t="shared" si="156"/>
        <v>4.3217851389968294</v>
      </c>
      <c r="AR54" s="482">
        <f t="shared" si="156"/>
        <v>3.6639578957573891</v>
      </c>
      <c r="AS54" s="482">
        <f t="shared" si="156"/>
        <v>3.9370573187057696</v>
      </c>
      <c r="AT54" s="482">
        <f t="shared" si="156"/>
        <v>3.3284819342656924</v>
      </c>
      <c r="AU54" s="482">
        <f t="shared" si="156"/>
        <v>3.5658128999778507</v>
      </c>
      <c r="AV54" s="482">
        <f t="shared" si="156"/>
        <v>3.0048038605304597</v>
      </c>
      <c r="AW54" s="482">
        <f t="shared" si="156"/>
        <v>3.2076698991665809</v>
      </c>
      <c r="AX54" s="482">
        <f t="shared" si="156"/>
        <v>2.5735846580486235</v>
      </c>
      <c r="AY54" s="482">
        <f t="shared" si="156"/>
        <v>2.7281997872845136</v>
      </c>
      <c r="AZ54" s="482">
        <f t="shared" si="156"/>
        <v>2.2858136501117206</v>
      </c>
      <c r="BA54" s="482">
        <f t="shared" si="156"/>
        <v>2.4107512681726622</v>
      </c>
      <c r="BB54" s="482">
        <f t="shared" si="156"/>
        <v>2.0083839105226109</v>
      </c>
      <c r="BC54" s="482">
        <f t="shared" si="156"/>
        <v>2.1047535171821492</v>
      </c>
      <c r="BD54" s="482">
        <f t="shared" si="156"/>
        <v>1.7409996374475913</v>
      </c>
      <c r="BE54" s="482">
        <f t="shared" si="156"/>
        <v>1.8098785315870174</v>
      </c>
      <c r="BF54" s="482">
        <f t="shared" si="156"/>
        <v>1.4982531842217552</v>
      </c>
      <c r="BG54" s="482">
        <f t="shared" si="156"/>
        <v>1.5430240288963322</v>
      </c>
      <c r="BH54" s="482">
        <f t="shared" si="156"/>
        <v>1.3073342966695567</v>
      </c>
      <c r="BI54" s="482">
        <f t="shared" si="156"/>
        <v>1.2044658625929856</v>
      </c>
      <c r="BJ54" s="482">
        <f t="shared" si="156"/>
        <v>1.0656391351763914</v>
      </c>
      <c r="BK54" s="482">
        <f t="shared" si="156"/>
        <v>0.96143960293250763</v>
      </c>
      <c r="BL54" s="482">
        <f t="shared" si="156"/>
        <v>0.81961468736802012</v>
      </c>
      <c r="BM54" s="482">
        <f t="shared" si="156"/>
        <v>0.7149655328015142</v>
      </c>
      <c r="BN54" s="482">
        <f t="shared" si="156"/>
        <v>0.58287181690933809</v>
      </c>
      <c r="BO54" s="482">
        <f t="shared" si="156"/>
        <v>0.47783121370937459</v>
      </c>
      <c r="BP54" s="482">
        <f t="shared" si="156"/>
        <v>0.35514027424362088</v>
      </c>
      <c r="BQ54" s="482">
        <f t="shared" ref="BQ54:CV54" si="157" xml:space="preserve"> BQ$52</f>
        <v>0.26274485943796394</v>
      </c>
      <c r="BR54" s="482">
        <f t="shared" si="157"/>
        <v>0.12987399933545463</v>
      </c>
      <c r="BS54" s="482">
        <f t="shared" si="157"/>
        <v>3.2084563728461954E-2</v>
      </c>
      <c r="BT54" s="482">
        <f t="shared" si="157"/>
        <v>1.4102581122747936E-2</v>
      </c>
      <c r="BU54" s="482">
        <f t="shared" si="157"/>
        <v>4.0286452158563517E-15</v>
      </c>
      <c r="BV54" s="482" t="str">
        <f t="shared" si="157"/>
        <v xml:space="preserve"> N/A </v>
      </c>
      <c r="BW54" s="482" t="str">
        <f t="shared" si="157"/>
        <v xml:space="preserve"> N/A </v>
      </c>
      <c r="BX54" s="482" t="str">
        <f t="shared" si="157"/>
        <v xml:space="preserve"> N/A </v>
      </c>
      <c r="BY54" s="482" t="str">
        <f t="shared" si="157"/>
        <v xml:space="preserve"> N/A </v>
      </c>
      <c r="BZ54" s="482" t="str">
        <f t="shared" si="157"/>
        <v xml:space="preserve"> N/A </v>
      </c>
      <c r="CA54" s="482" t="str">
        <f t="shared" si="157"/>
        <v xml:space="preserve"> N/A </v>
      </c>
      <c r="CB54" s="482" t="str">
        <f t="shared" si="157"/>
        <v xml:space="preserve"> N/A </v>
      </c>
      <c r="CC54" s="482" t="str">
        <f t="shared" si="157"/>
        <v xml:space="preserve"> N/A </v>
      </c>
      <c r="CD54" s="482" t="str">
        <f t="shared" si="157"/>
        <v xml:space="preserve"> N/A </v>
      </c>
      <c r="CE54" s="482" t="str">
        <f t="shared" si="157"/>
        <v xml:space="preserve"> N/A </v>
      </c>
      <c r="CF54" s="482" t="str">
        <f t="shared" si="157"/>
        <v xml:space="preserve"> N/A </v>
      </c>
      <c r="CG54" s="482" t="str">
        <f t="shared" si="157"/>
        <v xml:space="preserve"> N/A </v>
      </c>
      <c r="CH54" s="482" t="str">
        <f t="shared" si="157"/>
        <v xml:space="preserve"> N/A </v>
      </c>
      <c r="CI54" s="482" t="str">
        <f t="shared" si="157"/>
        <v xml:space="preserve"> N/A </v>
      </c>
      <c r="CJ54" s="482" t="str">
        <f t="shared" si="157"/>
        <v xml:space="preserve"> N/A </v>
      </c>
      <c r="CK54" s="482" t="str">
        <f t="shared" si="157"/>
        <v xml:space="preserve"> N/A </v>
      </c>
      <c r="CL54" s="482" t="str">
        <f t="shared" si="157"/>
        <v xml:space="preserve"> N/A </v>
      </c>
      <c r="CM54" s="482" t="str">
        <f t="shared" si="157"/>
        <v xml:space="preserve"> N/A </v>
      </c>
      <c r="CN54" s="482" t="str">
        <f t="shared" si="157"/>
        <v xml:space="preserve"> N/A </v>
      </c>
      <c r="CO54" s="482" t="str">
        <f t="shared" si="157"/>
        <v xml:space="preserve"> N/A </v>
      </c>
      <c r="CP54" s="482" t="str">
        <f t="shared" si="157"/>
        <v xml:space="preserve"> N/A </v>
      </c>
      <c r="CQ54" s="482" t="str">
        <f t="shared" si="157"/>
        <v xml:space="preserve"> N/A </v>
      </c>
      <c r="CR54" s="482" t="str">
        <f t="shared" si="157"/>
        <v xml:space="preserve"> N/A </v>
      </c>
      <c r="CS54" s="482" t="str">
        <f t="shared" si="157"/>
        <v xml:space="preserve"> N/A </v>
      </c>
      <c r="CT54" s="482" t="str">
        <f t="shared" si="157"/>
        <v xml:space="preserve"> N/A </v>
      </c>
      <c r="CU54" s="482" t="str">
        <f t="shared" si="157"/>
        <v xml:space="preserve"> N/A </v>
      </c>
      <c r="CV54" s="482" t="str">
        <f t="shared" si="157"/>
        <v xml:space="preserve"> N/A </v>
      </c>
      <c r="CW54" s="482" t="str">
        <f t="shared" ref="CW54:DJ54" si="158" xml:space="preserve"> CW$52</f>
        <v xml:space="preserve"> N/A </v>
      </c>
      <c r="CX54" s="482" t="str">
        <f t="shared" si="158"/>
        <v xml:space="preserve"> N/A </v>
      </c>
      <c r="CY54" s="482" t="str">
        <f t="shared" si="158"/>
        <v xml:space="preserve"> N/A </v>
      </c>
      <c r="CZ54" s="482" t="str">
        <f t="shared" si="158"/>
        <v xml:space="preserve"> N/A </v>
      </c>
      <c r="DA54" s="482" t="str">
        <f t="shared" si="158"/>
        <v xml:space="preserve"> N/A </v>
      </c>
      <c r="DB54" s="482" t="str">
        <f t="shared" si="158"/>
        <v xml:space="preserve"> N/A </v>
      </c>
      <c r="DC54" s="482" t="str">
        <f t="shared" si="158"/>
        <v xml:space="preserve"> N/A </v>
      </c>
      <c r="DD54" s="482" t="str">
        <f t="shared" si="158"/>
        <v xml:space="preserve"> N/A </v>
      </c>
      <c r="DE54" s="482" t="str">
        <f t="shared" si="158"/>
        <v xml:space="preserve"> N/A </v>
      </c>
      <c r="DF54" s="482" t="str">
        <f t="shared" si="158"/>
        <v xml:space="preserve"> N/A </v>
      </c>
      <c r="DG54" s="482" t="str">
        <f t="shared" si="158"/>
        <v xml:space="preserve"> N/A </v>
      </c>
      <c r="DH54" s="482" t="str">
        <f t="shared" si="158"/>
        <v xml:space="preserve"> N/A </v>
      </c>
      <c r="DI54" s="482" t="str">
        <f t="shared" si="158"/>
        <v xml:space="preserve"> N/A </v>
      </c>
      <c r="DJ54" s="482" t="str">
        <f t="shared" si="158"/>
        <v xml:space="preserve"> N/A </v>
      </c>
    </row>
    <row r="55" spans="1:114" x14ac:dyDescent="0.25">
      <c r="E55" s="303" t="str">
        <f>E54 &amp; " -maximum "</f>
        <v xml:space="preserve">Debt to Ebitda Ratio -maximum </v>
      </c>
      <c r="F55" s="312">
        <f>MAX(J54:DJ54)</f>
        <v>14.492961811523676</v>
      </c>
      <c r="G55" s="303" t="s">
        <v>379</v>
      </c>
    </row>
  </sheetData>
  <conditionalFormatting sqref="J3:DJ3">
    <cfRule type="cellIs" dxfId="49" priority="7" stopIfTrue="1" operator="equal">
      <formula>"Pre-fcst"</formula>
    </cfRule>
    <cfRule type="cellIs" dxfId="48" priority="8" stopIfTrue="1" operator="equal">
      <formula>"Forecast"</formula>
    </cfRule>
  </conditionalFormatting>
  <conditionalFormatting sqref="F2">
    <cfRule type="cellIs" dxfId="45" priority="1" stopIfTrue="1" operator="notEqual">
      <formula>0</formula>
    </cfRule>
    <cfRule type="cellIs" dxfId="44" priority="2" stopIfTrue="1" operator="equal">
      <formula>""</formula>
    </cfRule>
  </conditionalFormatting>
  <printOptions verticalCentered="1" heading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&amp;L&amp;"Arial,Bold"&amp;14F1F9 Training Model&amp;C&amp;"Arial,Bold"&amp;14Sheet: &amp;A&amp;R&amp;"Arial,Bold"&amp;14CONFIDENTIAL</oddHeader>
    <oddFooter>&amp;L&amp;F ( Printed on &amp;D at &amp;T )&amp;RPage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F29FF-B4C9-4502-9AFB-1107360BD13B}">
  <sheetPr>
    <tabColor theme="5" tint="-0.249977111117893"/>
    <outlinePr summaryBelow="0" summaryRight="0"/>
  </sheetPr>
  <dimension ref="A1:V131"/>
  <sheetViews>
    <sheetView showGridLines="0" defaultGridColor="0" colorId="22" zoomScale="80" workbookViewId="0">
      <pane xSplit="9" ySplit="9" topLeftCell="J86" activePane="bottomRight" state="frozen"/>
      <selection activeCell="G5" sqref="G5"/>
      <selection pane="topRight" activeCell="G5" sqref="G5"/>
      <selection pane="bottomLeft" activeCell="G5" sqref="G5"/>
      <selection pane="bottomRight" activeCell="O2" sqref="O2"/>
    </sheetView>
  </sheetViews>
  <sheetFormatPr defaultColWidth="0" defaultRowHeight="13.2" outlineLevelRow="1" x14ac:dyDescent="0.25"/>
  <cols>
    <col min="1" max="2" width="1.21875" style="179" customWidth="1"/>
    <col min="3" max="3" width="1.21875" style="180" customWidth="1"/>
    <col min="4" max="4" width="1.21875" style="169" customWidth="1"/>
    <col min="5" max="5" width="40.77734375" style="171" customWidth="1"/>
    <col min="6" max="6" width="12.77734375" style="171" customWidth="1"/>
    <col min="7" max="7" width="11.77734375" style="171" customWidth="1"/>
    <col min="8" max="8" width="12.77734375" style="171" customWidth="1"/>
    <col min="9" max="9" width="2.77734375" style="173" customWidth="1"/>
    <col min="10" max="10" width="4.77734375" style="169" customWidth="1"/>
    <col min="11" max="11" width="11.77734375" style="169" customWidth="1"/>
    <col min="12" max="12" width="11.77734375" style="175" customWidth="1"/>
    <col min="13" max="13" width="2.77734375" style="187" customWidth="1"/>
    <col min="14" max="15" width="15.77734375" style="442" customWidth="1"/>
    <col min="16" max="16" width="15.77734375" style="169" customWidth="1"/>
    <col min="17" max="17" width="2.77734375" style="187" customWidth="1"/>
    <col min="18" max="22" width="9.21875" style="171" customWidth="1"/>
    <col min="23" max="16384" width="9.21875" style="171" hidden="1"/>
  </cols>
  <sheetData>
    <row r="1" spans="1:17" s="158" customFormat="1" ht="25.2" x14ac:dyDescent="0.25">
      <c r="A1" s="155" t="str">
        <f ca="1" xml:space="preserve"> RIGHT(CELL("filename", $A$1), LEN(CELL("filename", $A$1)) - SEARCH("]", CELL("filename", $A$1)))</f>
        <v>Track</v>
      </c>
      <c r="B1" s="156"/>
      <c r="C1" s="157"/>
      <c r="F1" s="159"/>
      <c r="H1" s="160"/>
      <c r="I1" s="161"/>
      <c r="J1" s="162"/>
      <c r="L1" s="163"/>
      <c r="M1" s="164" t="s">
        <v>99</v>
      </c>
      <c r="N1" s="441"/>
      <c r="O1" s="441"/>
      <c r="P1" s="165"/>
      <c r="Q1" s="164" t="s">
        <v>99</v>
      </c>
    </row>
    <row r="2" spans="1:17" s="434" customFormat="1" ht="10.8" customHeight="1" x14ac:dyDescent="0.25">
      <c r="A2" s="431"/>
      <c r="B2" s="432"/>
      <c r="C2" s="433"/>
      <c r="F2" s="501">
        <f xml:space="preserve"> check!F$15</f>
        <v>0</v>
      </c>
      <c r="G2" s="502" t="s">
        <v>406</v>
      </c>
      <c r="H2" s="436"/>
      <c r="I2" s="437"/>
      <c r="J2" s="438"/>
      <c r="L2" s="439"/>
      <c r="M2" s="440"/>
      <c r="N2" s="441"/>
      <c r="O2" s="441"/>
      <c r="P2" s="441"/>
      <c r="Q2" s="440"/>
    </row>
    <row r="3" spans="1:17" s="434" customFormat="1" ht="10.8" customHeight="1" x14ac:dyDescent="0.25">
      <c r="A3" s="431"/>
      <c r="B3" s="432"/>
      <c r="C3" s="433"/>
      <c r="F3" s="435"/>
      <c r="H3" s="436"/>
      <c r="I3" s="437"/>
      <c r="J3" s="438"/>
      <c r="L3" s="439"/>
      <c r="M3" s="440"/>
      <c r="N3" s="441"/>
      <c r="O3" s="441"/>
      <c r="P3" s="441"/>
      <c r="Q3" s="440"/>
    </row>
    <row r="4" spans="1:17" s="434" customFormat="1" ht="10.8" customHeight="1" x14ac:dyDescent="0.25">
      <c r="A4" s="431"/>
      <c r="B4" s="432"/>
      <c r="C4" s="433"/>
      <c r="F4" s="435"/>
      <c r="H4" s="436"/>
      <c r="I4" s="437"/>
      <c r="J4" s="438"/>
      <c r="L4" s="439"/>
      <c r="M4" s="440"/>
      <c r="N4" s="441"/>
      <c r="O4" s="441"/>
      <c r="P4" s="441"/>
      <c r="Q4" s="440"/>
    </row>
    <row r="5" spans="1:17" s="434" customFormat="1" ht="10.8" customHeight="1" x14ac:dyDescent="0.25">
      <c r="A5" s="431"/>
      <c r="B5" s="432"/>
      <c r="C5" s="433"/>
      <c r="F5" s="435"/>
      <c r="H5" s="436"/>
      <c r="I5" s="437"/>
      <c r="J5" s="438"/>
      <c r="L5" s="439"/>
      <c r="M5" s="440"/>
      <c r="N5" s="441"/>
      <c r="O5" s="441"/>
      <c r="P5" s="441"/>
      <c r="Q5" s="440"/>
    </row>
    <row r="6" spans="1:17" s="166" customFormat="1" x14ac:dyDescent="0.25">
      <c r="B6" s="167"/>
      <c r="C6" s="168"/>
      <c r="D6" s="169"/>
      <c r="E6" s="170"/>
      <c r="F6" s="171"/>
      <c r="G6" s="171" t="s">
        <v>100</v>
      </c>
      <c r="H6" s="172">
        <f ca="1">TODAY()</f>
        <v>45691</v>
      </c>
      <c r="I6" s="173"/>
      <c r="J6" s="174">
        <f xml:space="preserve"> SUM(J10:J127)</f>
        <v>22</v>
      </c>
      <c r="K6" s="169"/>
      <c r="L6" s="175"/>
      <c r="M6" s="164"/>
      <c r="N6" s="444"/>
      <c r="O6" s="444"/>
      <c r="P6" s="176"/>
      <c r="Q6" s="164"/>
    </row>
    <row r="7" spans="1:17" s="166" customFormat="1" x14ac:dyDescent="0.25">
      <c r="B7" s="167"/>
      <c r="C7" s="168"/>
      <c r="D7" s="169"/>
      <c r="E7" s="170"/>
      <c r="F7" s="171"/>
      <c r="G7" s="171" t="s">
        <v>101</v>
      </c>
      <c r="H7" s="177" t="str">
        <f>InpC!F5</f>
        <v>base</v>
      </c>
      <c r="I7" s="173"/>
      <c r="J7" s="171"/>
      <c r="K7" s="169"/>
      <c r="L7" s="175"/>
      <c r="M7" s="164"/>
      <c r="N7" s="444"/>
      <c r="O7" s="444"/>
      <c r="P7" s="176"/>
      <c r="Q7" s="164"/>
    </row>
    <row r="8" spans="1:17" s="166" customFormat="1" x14ac:dyDescent="0.25">
      <c r="B8" s="167"/>
      <c r="C8" s="168"/>
      <c r="D8" s="169"/>
      <c r="E8" s="170"/>
      <c r="F8" s="171"/>
      <c r="G8" s="171"/>
      <c r="H8" s="178"/>
      <c r="I8" s="173"/>
      <c r="J8" s="171"/>
      <c r="K8" s="169"/>
      <c r="L8" s="175"/>
      <c r="M8" s="164"/>
      <c r="N8" s="444"/>
      <c r="O8" s="444"/>
      <c r="P8" s="176"/>
      <c r="Q8" s="164"/>
    </row>
    <row r="9" spans="1:17" x14ac:dyDescent="0.25">
      <c r="E9" s="181" t="s">
        <v>102</v>
      </c>
      <c r="H9" s="182" t="s">
        <v>410</v>
      </c>
      <c r="I9" s="173" t="s">
        <v>410</v>
      </c>
      <c r="J9" s="173">
        <f xml:space="preserve"> MATCH($H$9, M9:Q9, 0)</f>
        <v>4</v>
      </c>
      <c r="K9" s="183" t="s">
        <v>103</v>
      </c>
      <c r="L9" s="183" t="s">
        <v>104</v>
      </c>
      <c r="M9" s="184"/>
      <c r="N9" s="447" t="s">
        <v>408</v>
      </c>
      <c r="O9" s="447" t="s">
        <v>409</v>
      </c>
      <c r="P9" s="182" t="s">
        <v>410</v>
      </c>
      <c r="Q9" s="184"/>
    </row>
    <row r="10" spans="1:17" s="187" customFormat="1" x14ac:dyDescent="0.25">
      <c r="A10" s="185"/>
      <c r="B10" s="185"/>
      <c r="C10" s="186"/>
      <c r="E10" s="185" t="s">
        <v>105</v>
      </c>
      <c r="F10" s="188"/>
      <c r="J10" s="189" t="s">
        <v>106</v>
      </c>
      <c r="L10" s="190"/>
      <c r="N10" s="449"/>
      <c r="O10" s="449"/>
    </row>
    <row r="11" spans="1:17" s="193" customFormat="1" x14ac:dyDescent="0.25">
      <c r="A11" s="191" t="s">
        <v>107</v>
      </c>
      <c r="B11" s="191"/>
      <c r="C11" s="192"/>
      <c r="F11" s="194"/>
      <c r="K11" s="195"/>
      <c r="L11" s="196"/>
      <c r="N11" s="451"/>
      <c r="O11" s="451"/>
      <c r="P11" s="197"/>
      <c r="Q11" s="195"/>
    </row>
    <row r="12" spans="1:17" s="169" customFormat="1" outlineLevel="1" x14ac:dyDescent="0.25">
      <c r="A12" s="445" t="s">
        <v>55</v>
      </c>
      <c r="B12" s="198"/>
      <c r="C12" s="183"/>
      <c r="D12" s="199"/>
      <c r="E12" s="173"/>
      <c r="G12" s="173"/>
      <c r="H12" s="173"/>
      <c r="I12" s="173"/>
      <c r="J12" s="200">
        <f t="shared" ref="J12:J75" si="0" xml:space="preserve"> IF(ABS(K12) &gt; 0.001, 1, 0)</f>
        <v>0</v>
      </c>
      <c r="K12" s="173">
        <f t="shared" ref="K12:K68" si="1" xml:space="preserve"> H12 - INDEX(M12:Q12, $J$9)</f>
        <v>0</v>
      </c>
      <c r="L12" s="201">
        <f t="shared" ref="L12:L68" si="2" xml:space="preserve"> IF(ABS(K12) &gt; 0.001, IF(INDEX(M12:Q12, $J$9) = 0, 0, H12 / INDEX(M12:Q12, $J$9) - 1), 0)</f>
        <v>0</v>
      </c>
      <c r="M12" s="187"/>
      <c r="N12" s="455"/>
      <c r="O12" s="455"/>
      <c r="P12" s="202"/>
      <c r="Q12" s="203"/>
    </row>
    <row r="13" spans="1:17" s="169" customFormat="1" outlineLevel="1" x14ac:dyDescent="0.25">
      <c r="B13" s="198"/>
      <c r="C13" s="181"/>
      <c r="D13" s="199"/>
      <c r="E13" s="483" t="str">
        <f xml:space="preserve"> FinStat!E9</f>
        <v>Operating Revenue</v>
      </c>
      <c r="F13" s="483">
        <f xml:space="preserve"> FinStat!F9</f>
        <v>0</v>
      </c>
      <c r="G13" s="483" t="str">
        <f xml:space="preserve"> FinStat!G9</f>
        <v>$ 000s</v>
      </c>
      <c r="H13" s="483">
        <f xml:space="preserve"> FinStat!H9</f>
        <v>5090178.5395155409</v>
      </c>
      <c r="I13" s="173"/>
      <c r="J13" s="200">
        <f t="shared" si="0"/>
        <v>1</v>
      </c>
      <c r="K13" s="173">
        <f t="shared" si="1"/>
        <v>1463608.3559170538</v>
      </c>
      <c r="L13" s="201">
        <f t="shared" si="2"/>
        <v>0.40357921722744083</v>
      </c>
      <c r="M13" s="187"/>
      <c r="N13" s="455">
        <v>5090178.5395155409</v>
      </c>
      <c r="O13" s="455">
        <v>7889612.7973359562</v>
      </c>
      <c r="P13" s="202">
        <v>3626570.1835984872</v>
      </c>
      <c r="Q13" s="203"/>
    </row>
    <row r="14" spans="1:17" s="169" customFormat="1" outlineLevel="1" x14ac:dyDescent="0.25">
      <c r="B14" s="198"/>
      <c r="C14" s="181"/>
      <c r="D14" s="199"/>
      <c r="E14" s="483" t="str">
        <f xml:space="preserve"> FinStat!E10</f>
        <v>Operating cost</v>
      </c>
      <c r="F14" s="483">
        <f xml:space="preserve"> FinStat!F10</f>
        <v>0</v>
      </c>
      <c r="G14" s="483" t="str">
        <f xml:space="preserve"> FinStat!G10</f>
        <v>$000s</v>
      </c>
      <c r="H14" s="483">
        <f xml:space="preserve"> FinStat!H10</f>
        <v>-1044773.3481729489</v>
      </c>
      <c r="I14" s="173"/>
      <c r="J14" s="200">
        <f t="shared" si="0"/>
        <v>1</v>
      </c>
      <c r="K14" s="173">
        <f t="shared" si="1"/>
        <v>210742.80064038374</v>
      </c>
      <c r="L14" s="201">
        <f t="shared" si="2"/>
        <v>-0.16785351653148395</v>
      </c>
      <c r="M14" s="187"/>
      <c r="N14" s="455">
        <v>-1044773.3481729489</v>
      </c>
      <c r="O14" s="455">
        <v>-814695.95575017214</v>
      </c>
      <c r="P14" s="202">
        <v>-1255516.1488133327</v>
      </c>
      <c r="Q14" s="203"/>
    </row>
    <row r="15" spans="1:17" s="169" customFormat="1" outlineLevel="1" x14ac:dyDescent="0.25">
      <c r="B15" s="198"/>
      <c r="C15" s="181"/>
      <c r="D15" s="199"/>
      <c r="E15" s="483" t="str">
        <f xml:space="preserve"> FinStat!E11</f>
        <v>EBITDA</v>
      </c>
      <c r="F15" s="483">
        <f xml:space="preserve"> FinStat!F11</f>
        <v>0</v>
      </c>
      <c r="G15" s="483" t="str">
        <f xml:space="preserve"> FinStat!G11</f>
        <v>$000s</v>
      </c>
      <c r="H15" s="483">
        <f xml:space="preserve"> FinStat!H11</f>
        <v>1728980.698153853</v>
      </c>
      <c r="I15" s="173"/>
      <c r="J15" s="200">
        <f t="shared" si="0"/>
        <v>1</v>
      </c>
      <c r="K15" s="173">
        <f t="shared" si="1"/>
        <v>2141502.9860058781</v>
      </c>
      <c r="L15" s="201">
        <f t="shared" si="2"/>
        <v>-5.1912419015140641</v>
      </c>
      <c r="M15" s="187"/>
      <c r="N15" s="455">
        <v>1728980.698153853</v>
      </c>
      <c r="O15" s="455">
        <v>5268636.5314978156</v>
      </c>
      <c r="P15" s="202">
        <v>-412522.28785202489</v>
      </c>
      <c r="Q15" s="203"/>
    </row>
    <row r="16" spans="1:17" s="169" customFormat="1" outlineLevel="1" x14ac:dyDescent="0.25">
      <c r="B16" s="198"/>
      <c r="C16" s="181"/>
      <c r="D16" s="199"/>
      <c r="E16" s="483">
        <f xml:space="preserve"> FinStat!E12</f>
        <v>0</v>
      </c>
      <c r="F16" s="483">
        <f xml:space="preserve"> FinStat!F12</f>
        <v>0</v>
      </c>
      <c r="G16" s="483">
        <f xml:space="preserve"> FinStat!G12</f>
        <v>0</v>
      </c>
      <c r="H16" s="483">
        <f xml:space="preserve"> FinStat!H12</f>
        <v>0</v>
      </c>
      <c r="I16" s="173"/>
      <c r="J16" s="200">
        <f t="shared" si="0"/>
        <v>0</v>
      </c>
      <c r="K16" s="173">
        <f t="shared" si="1"/>
        <v>0</v>
      </c>
      <c r="L16" s="201">
        <f t="shared" si="2"/>
        <v>0</v>
      </c>
      <c r="M16" s="187"/>
      <c r="N16" s="455">
        <v>0</v>
      </c>
      <c r="O16" s="455">
        <v>0</v>
      </c>
      <c r="P16" s="202">
        <v>0</v>
      </c>
      <c r="Q16" s="203"/>
    </row>
    <row r="17" spans="1:17" s="169" customFormat="1" outlineLevel="1" x14ac:dyDescent="0.25">
      <c r="A17" s="198"/>
      <c r="B17" s="198"/>
      <c r="C17" s="181"/>
      <c r="D17" s="199"/>
      <c r="E17" s="483" t="str">
        <f xml:space="preserve"> FinStat!E13</f>
        <v>Accounting Depreciation</v>
      </c>
      <c r="F17" s="483">
        <f xml:space="preserve"> FinStat!F13</f>
        <v>0</v>
      </c>
      <c r="G17" s="483" t="str">
        <f xml:space="preserve"> FinStat!G13</f>
        <v>$000s</v>
      </c>
      <c r="H17" s="483">
        <f xml:space="preserve"> FinStat!H13</f>
        <v>-180500.00000000023</v>
      </c>
      <c r="I17" s="173"/>
      <c r="J17" s="200">
        <f t="shared" si="0"/>
        <v>0</v>
      </c>
      <c r="K17" s="173">
        <f t="shared" si="1"/>
        <v>0</v>
      </c>
      <c r="L17" s="201">
        <f t="shared" si="2"/>
        <v>0</v>
      </c>
      <c r="M17" s="187"/>
      <c r="N17" s="455">
        <v>-180500.00000000023</v>
      </c>
      <c r="O17" s="455">
        <v>-180500.00000000023</v>
      </c>
      <c r="P17" s="202">
        <v>-180500.00000000023</v>
      </c>
      <c r="Q17" s="203"/>
    </row>
    <row r="18" spans="1:17" s="169" customFormat="1" outlineLevel="1" x14ac:dyDescent="0.25">
      <c r="A18" s="198"/>
      <c r="B18" s="198"/>
      <c r="C18" s="181"/>
      <c r="D18" s="199"/>
      <c r="E18" s="483" t="str">
        <f xml:space="preserve"> FinStat!E14</f>
        <v>Snr Debt Interest</v>
      </c>
      <c r="F18" s="483">
        <f xml:space="preserve"> FinStat!F14</f>
        <v>0</v>
      </c>
      <c r="G18" s="483" t="str">
        <f xml:space="preserve"> FinStat!G14</f>
        <v>$000s</v>
      </c>
      <c r="H18" s="483">
        <f xml:space="preserve"> FinStat!H14</f>
        <v>-55781.909490740793</v>
      </c>
      <c r="I18" s="173"/>
      <c r="J18" s="200">
        <f t="shared" si="0"/>
        <v>0</v>
      </c>
      <c r="K18" s="173">
        <f t="shared" si="1"/>
        <v>0</v>
      </c>
      <c r="L18" s="201">
        <f t="shared" si="2"/>
        <v>0</v>
      </c>
      <c r="M18" s="187"/>
      <c r="N18" s="455">
        <v>-55781.909490740793</v>
      </c>
      <c r="O18" s="455">
        <v>-55781.909490740793</v>
      </c>
      <c r="P18" s="202">
        <v>-55781.909490740793</v>
      </c>
      <c r="Q18" s="203"/>
    </row>
    <row r="19" spans="1:17" s="169" customFormat="1" outlineLevel="1" x14ac:dyDescent="0.25">
      <c r="A19" s="198"/>
      <c r="B19" s="198"/>
      <c r="C19" s="204"/>
      <c r="D19" s="181"/>
      <c r="E19" s="483" t="str">
        <f xml:space="preserve"> FinStat!E15</f>
        <v xml:space="preserve">Subbordinated Debt Interest </v>
      </c>
      <c r="F19" s="483">
        <f xml:space="preserve"> FinStat!F15</f>
        <v>0</v>
      </c>
      <c r="G19" s="483" t="str">
        <f xml:space="preserve"> FinStat!G15</f>
        <v>$000s</v>
      </c>
      <c r="H19" s="483">
        <f xml:space="preserve"> FinStat!H15</f>
        <v>-5032.0375000000004</v>
      </c>
      <c r="I19" s="173"/>
      <c r="J19" s="200">
        <f t="shared" si="0"/>
        <v>0</v>
      </c>
      <c r="K19" s="173">
        <f t="shared" si="1"/>
        <v>0</v>
      </c>
      <c r="L19" s="201">
        <f t="shared" si="2"/>
        <v>0</v>
      </c>
      <c r="M19" s="187"/>
      <c r="N19" s="455">
        <v>-5032.0375000000004</v>
      </c>
      <c r="O19" s="455">
        <v>-5032.0375000000004</v>
      </c>
      <c r="P19" s="202">
        <v>-5032.0375000000004</v>
      </c>
      <c r="Q19" s="203"/>
    </row>
    <row r="20" spans="1:17" s="169" customFormat="1" outlineLevel="1" x14ac:dyDescent="0.25">
      <c r="A20" s="198"/>
      <c r="B20" s="198"/>
      <c r="C20" s="204"/>
      <c r="D20" s="181"/>
      <c r="E20" s="483" t="str">
        <f xml:space="preserve"> FinStat!E16</f>
        <v>Profit before tax</v>
      </c>
      <c r="F20" s="483">
        <f xml:space="preserve"> FinStat!F16</f>
        <v>0</v>
      </c>
      <c r="G20" s="483" t="str">
        <f xml:space="preserve"> FinStat!G16</f>
        <v>$000s</v>
      </c>
      <c r="H20" s="483">
        <f xml:space="preserve"> FinStat!H16</f>
        <v>1481059.7011052414</v>
      </c>
      <c r="I20" s="173"/>
      <c r="J20" s="200">
        <f t="shared" si="0"/>
        <v>1</v>
      </c>
      <c r="K20" s="173">
        <f t="shared" si="1"/>
        <v>2141502.9860058776</v>
      </c>
      <c r="L20" s="201">
        <f t="shared" si="2"/>
        <v>-3.2425236730631117</v>
      </c>
      <c r="M20" s="187"/>
      <c r="N20" s="455">
        <v>1481059.7011052414</v>
      </c>
      <c r="O20" s="455">
        <v>5020715.5344492057</v>
      </c>
      <c r="P20" s="202">
        <v>-660443.28490063606</v>
      </c>
      <c r="Q20" s="203"/>
    </row>
    <row r="21" spans="1:17" s="169" customFormat="1" outlineLevel="1" x14ac:dyDescent="0.25">
      <c r="A21" s="198"/>
      <c r="B21" s="198"/>
      <c r="C21" s="204"/>
      <c r="D21" s="181"/>
      <c r="E21" s="483">
        <f xml:space="preserve"> FinStat!E17</f>
        <v>0</v>
      </c>
      <c r="F21" s="483">
        <f xml:space="preserve"> FinStat!F17</f>
        <v>0</v>
      </c>
      <c r="G21" s="483">
        <f xml:space="preserve"> FinStat!G17</f>
        <v>0</v>
      </c>
      <c r="H21" s="483">
        <f xml:space="preserve"> FinStat!H17</f>
        <v>0</v>
      </c>
      <c r="I21" s="173"/>
      <c r="J21" s="200">
        <f t="shared" si="0"/>
        <v>0</v>
      </c>
      <c r="K21" s="173">
        <f t="shared" si="1"/>
        <v>0</v>
      </c>
      <c r="L21" s="201">
        <f t="shared" si="2"/>
        <v>0</v>
      </c>
      <c r="M21" s="187"/>
      <c r="N21" s="455">
        <v>0</v>
      </c>
      <c r="O21" s="455">
        <v>0</v>
      </c>
      <c r="P21" s="202">
        <v>0</v>
      </c>
      <c r="Q21" s="203"/>
    </row>
    <row r="22" spans="1:17" s="169" customFormat="1" outlineLevel="1" x14ac:dyDescent="0.25">
      <c r="A22" s="198"/>
      <c r="B22" s="198"/>
      <c r="C22" s="204"/>
      <c r="D22" s="181"/>
      <c r="E22" s="483" t="str">
        <f xml:space="preserve"> FinStat!E18</f>
        <v>Tax Expense</v>
      </c>
      <c r="F22" s="483">
        <f xml:space="preserve"> FinStat!F18</f>
        <v>0</v>
      </c>
      <c r="G22" s="483" t="str">
        <f xml:space="preserve"> FinStat!G18</f>
        <v>$000s</v>
      </c>
      <c r="H22" s="483">
        <f xml:space="preserve"> FinStat!H18</f>
        <v>-119527.19228076145</v>
      </c>
      <c r="I22" s="173"/>
      <c r="J22" s="200">
        <f t="shared" si="0"/>
        <v>1</v>
      </c>
      <c r="K22" s="173">
        <f t="shared" si="1"/>
        <v>-199659.01789721823</v>
      </c>
      <c r="L22" s="201">
        <f t="shared" si="2"/>
        <v>-2.491631962222685</v>
      </c>
      <c r="M22" s="187"/>
      <c r="N22" s="455">
        <v>-119527.19228076145</v>
      </c>
      <c r="O22" s="455">
        <v>-449560.96221625531</v>
      </c>
      <c r="P22" s="202">
        <v>80131.825616456787</v>
      </c>
      <c r="Q22" s="203"/>
    </row>
    <row r="23" spans="1:17" s="169" customFormat="1" outlineLevel="1" x14ac:dyDescent="0.25">
      <c r="A23" s="198"/>
      <c r="B23" s="198"/>
      <c r="C23" s="204"/>
      <c r="D23" s="181"/>
      <c r="E23" s="483" t="str">
        <f xml:space="preserve"> FinStat!E19</f>
        <v>Profit after tax</v>
      </c>
      <c r="F23" s="483">
        <f xml:space="preserve"> FinStat!F19</f>
        <v>0</v>
      </c>
      <c r="G23" s="483" t="str">
        <f xml:space="preserve"> FinStat!G19</f>
        <v>$000s</v>
      </c>
      <c r="H23" s="483">
        <f xml:space="preserve"> FinStat!H19</f>
        <v>1036741.7907736688</v>
      </c>
      <c r="I23" s="173"/>
      <c r="J23" s="200">
        <f t="shared" si="0"/>
        <v>1</v>
      </c>
      <c r="K23" s="173">
        <f t="shared" si="1"/>
        <v>1499052.0902041143</v>
      </c>
      <c r="L23" s="201">
        <f t="shared" si="2"/>
        <v>-3.24252367306311</v>
      </c>
      <c r="M23" s="187"/>
      <c r="N23" s="455">
        <v>1036741.7907736688</v>
      </c>
      <c r="O23" s="455">
        <v>3514500.8741144445</v>
      </c>
      <c r="P23" s="202">
        <v>-462310.29943044548</v>
      </c>
      <c r="Q23" s="203"/>
    </row>
    <row r="24" spans="1:17" s="169" customFormat="1" outlineLevel="1" x14ac:dyDescent="0.25">
      <c r="A24" s="198"/>
      <c r="B24" s="198"/>
      <c r="C24" s="204"/>
      <c r="D24" s="181"/>
      <c r="E24" s="483">
        <f xml:space="preserve"> FinStat!E20</f>
        <v>0</v>
      </c>
      <c r="F24" s="483">
        <f xml:space="preserve"> FinStat!F20</f>
        <v>0</v>
      </c>
      <c r="G24" s="483">
        <f xml:space="preserve"> FinStat!G20</f>
        <v>0</v>
      </c>
      <c r="H24" s="483">
        <f xml:space="preserve"> FinStat!H20</f>
        <v>0</v>
      </c>
      <c r="I24" s="173"/>
      <c r="J24" s="200">
        <f t="shared" si="0"/>
        <v>0</v>
      </c>
      <c r="K24" s="173">
        <f t="shared" si="1"/>
        <v>0</v>
      </c>
      <c r="L24" s="201">
        <f t="shared" si="2"/>
        <v>0</v>
      </c>
      <c r="M24" s="187"/>
      <c r="N24" s="455">
        <v>0</v>
      </c>
      <c r="O24" s="455">
        <v>0</v>
      </c>
      <c r="P24" s="202">
        <v>0</v>
      </c>
      <c r="Q24" s="203"/>
    </row>
    <row r="25" spans="1:17" s="169" customFormat="1" outlineLevel="1" x14ac:dyDescent="0.25">
      <c r="A25" s="198"/>
      <c r="B25" s="198"/>
      <c r="C25" s="204"/>
      <c r="D25" s="181"/>
      <c r="E25" s="483" t="str">
        <f xml:space="preserve"> FinStat!E21</f>
        <v>dividend declared and paid</v>
      </c>
      <c r="F25" s="483">
        <f xml:space="preserve"> FinStat!F21</f>
        <v>0</v>
      </c>
      <c r="G25" s="483" t="str">
        <f xml:space="preserve"> FinStat!G21</f>
        <v>$000s</v>
      </c>
      <c r="H25" s="483">
        <f xml:space="preserve"> FinStat!H21</f>
        <v>-278896.78198844334</v>
      </c>
      <c r="I25" s="173"/>
      <c r="J25" s="200">
        <f t="shared" si="0"/>
        <v>1</v>
      </c>
      <c r="K25" s="173">
        <f t="shared" si="1"/>
        <v>-558075.4923452466</v>
      </c>
      <c r="L25" s="201">
        <f t="shared" si="2"/>
        <v>-1.9989901509037002</v>
      </c>
      <c r="M25" s="187"/>
      <c r="N25" s="455">
        <v>-278896.78198844334</v>
      </c>
      <c r="O25" s="455">
        <v>-1046384.4811124932</v>
      </c>
      <c r="P25" s="202">
        <v>279178.71035680326</v>
      </c>
      <c r="Q25" s="203"/>
    </row>
    <row r="26" spans="1:17" s="169" customFormat="1" outlineLevel="1" x14ac:dyDescent="0.25">
      <c r="A26" s="198"/>
      <c r="B26" s="198"/>
      <c r="C26" s="204"/>
      <c r="D26" s="181"/>
      <c r="E26" s="483" t="str">
        <f xml:space="preserve"> FinStat!E22</f>
        <v>Retained earnings</v>
      </c>
      <c r="F26" s="483">
        <f xml:space="preserve"> FinStat!F22</f>
        <v>0</v>
      </c>
      <c r="G26" s="483" t="str">
        <f xml:space="preserve"> FinStat!G22</f>
        <v>$000s</v>
      </c>
      <c r="H26" s="483">
        <f xml:space="preserve"> FinStat!H22</f>
        <v>427.28634202637971</v>
      </c>
      <c r="I26" s="173"/>
      <c r="J26" s="200">
        <f t="shared" si="0"/>
        <v>1</v>
      </c>
      <c r="K26" s="173">
        <f t="shared" si="1"/>
        <v>-197705.69912816447</v>
      </c>
      <c r="L26" s="201">
        <f t="shared" si="2"/>
        <v>-0.99784343661398744</v>
      </c>
      <c r="M26" s="187"/>
      <c r="N26" s="455">
        <v>427.28634202637971</v>
      </c>
      <c r="O26" s="455">
        <v>427.28634202644838</v>
      </c>
      <c r="P26" s="202">
        <v>198132.98547019085</v>
      </c>
      <c r="Q26" s="203"/>
    </row>
    <row r="27" spans="1:17" s="169" customFormat="1" outlineLevel="1" x14ac:dyDescent="0.25">
      <c r="A27" s="497" t="s">
        <v>61</v>
      </c>
      <c r="B27" s="496"/>
      <c r="C27" s="204"/>
      <c r="D27" s="181"/>
      <c r="E27" s="483"/>
      <c r="F27" s="483"/>
      <c r="G27" s="483"/>
      <c r="H27" s="483"/>
      <c r="I27" s="173"/>
      <c r="J27" s="200">
        <f t="shared" si="0"/>
        <v>0</v>
      </c>
      <c r="K27" s="173">
        <f t="shared" si="1"/>
        <v>0</v>
      </c>
      <c r="L27" s="201">
        <f t="shared" si="2"/>
        <v>0</v>
      </c>
      <c r="M27" s="187"/>
      <c r="N27" s="455"/>
      <c r="O27" s="455"/>
      <c r="P27" s="202"/>
      <c r="Q27" s="203"/>
    </row>
    <row r="28" spans="1:17" s="169" customFormat="1" outlineLevel="1" x14ac:dyDescent="0.25">
      <c r="A28" s="198"/>
      <c r="B28" s="198"/>
      <c r="C28" s="204"/>
      <c r="D28" s="181"/>
      <c r="E28" s="483" t="str">
        <f xml:space="preserve"> FinStat!E27</f>
        <v>Non Current Asset balance</v>
      </c>
      <c r="F28" s="483">
        <f xml:space="preserve"> FinStat!F27</f>
        <v>0</v>
      </c>
      <c r="G28" s="483" t="str">
        <f xml:space="preserve"> FinStat!G27</f>
        <v>$000s</v>
      </c>
      <c r="H28" s="483">
        <f xml:space="preserve"> FinStat!H27</f>
        <v>0</v>
      </c>
      <c r="I28" s="173"/>
      <c r="J28" s="200">
        <f t="shared" si="0"/>
        <v>0</v>
      </c>
      <c r="K28" s="173">
        <f t="shared" si="1"/>
        <v>0</v>
      </c>
      <c r="L28" s="201">
        <f t="shared" si="2"/>
        <v>0</v>
      </c>
      <c r="M28" s="187"/>
      <c r="N28" s="455">
        <v>0</v>
      </c>
      <c r="O28" s="455">
        <v>0</v>
      </c>
      <c r="P28" s="202">
        <v>0</v>
      </c>
      <c r="Q28" s="203"/>
    </row>
    <row r="29" spans="1:17" s="169" customFormat="1" outlineLevel="1" x14ac:dyDescent="0.25">
      <c r="A29" s="198"/>
      <c r="B29" s="198"/>
      <c r="C29" s="204"/>
      <c r="D29" s="181"/>
      <c r="E29" s="483" t="str">
        <f xml:space="preserve"> FinStat!E28</f>
        <v>account receivable balance</v>
      </c>
      <c r="F29" s="483">
        <f xml:space="preserve"> FinStat!F28</f>
        <v>0</v>
      </c>
      <c r="G29" s="483" t="str">
        <f xml:space="preserve"> FinStat!G28</f>
        <v>$000s</v>
      </c>
      <c r="H29" s="483">
        <f xml:space="preserve"> FinStat!H28</f>
        <v>0</v>
      </c>
      <c r="I29" s="173"/>
      <c r="J29" s="200">
        <f t="shared" si="0"/>
        <v>0</v>
      </c>
      <c r="K29" s="173">
        <f t="shared" si="1"/>
        <v>0</v>
      </c>
      <c r="L29" s="201">
        <f t="shared" si="2"/>
        <v>0</v>
      </c>
      <c r="M29" s="187"/>
      <c r="N29" s="455">
        <v>0</v>
      </c>
      <c r="O29" s="455">
        <v>0</v>
      </c>
      <c r="P29" s="202">
        <v>0</v>
      </c>
      <c r="Q29" s="203"/>
    </row>
    <row r="30" spans="1:17" s="169" customFormat="1" outlineLevel="1" x14ac:dyDescent="0.25">
      <c r="A30" s="198"/>
      <c r="B30" s="198"/>
      <c r="C30" s="204"/>
      <c r="D30" s="181"/>
      <c r="E30" s="483" t="str">
        <f xml:space="preserve"> FinStat!E29</f>
        <v>Retained cash balance</v>
      </c>
      <c r="F30" s="483">
        <f xml:space="preserve"> FinStat!F29</f>
        <v>0</v>
      </c>
      <c r="G30" s="483" t="str">
        <f xml:space="preserve"> FinStat!G29</f>
        <v>$000s</v>
      </c>
      <c r="H30" s="483">
        <f xml:space="preserve"> FinStat!H29</f>
        <v>0</v>
      </c>
      <c r="I30" s="173"/>
      <c r="J30" s="200">
        <f t="shared" si="0"/>
        <v>0</v>
      </c>
      <c r="K30" s="173">
        <f t="shared" si="1"/>
        <v>0</v>
      </c>
      <c r="L30" s="201">
        <f t="shared" si="2"/>
        <v>0</v>
      </c>
      <c r="M30" s="187"/>
      <c r="N30" s="455">
        <v>0</v>
      </c>
      <c r="O30" s="455">
        <v>0</v>
      </c>
      <c r="P30" s="202">
        <v>0</v>
      </c>
      <c r="Q30" s="203"/>
    </row>
    <row r="31" spans="1:17" s="169" customFormat="1" outlineLevel="1" x14ac:dyDescent="0.25">
      <c r="A31" s="198"/>
      <c r="B31" s="198"/>
      <c r="C31" s="204"/>
      <c r="D31" s="181"/>
      <c r="E31" s="483" t="str">
        <f xml:space="preserve"> FinStat!E30</f>
        <v>Total assets</v>
      </c>
      <c r="F31" s="483">
        <f xml:space="preserve"> FinStat!F30</f>
        <v>0</v>
      </c>
      <c r="G31" s="483" t="str">
        <f xml:space="preserve"> FinStat!G30</f>
        <v>$000s</v>
      </c>
      <c r="H31" s="483">
        <f xml:space="preserve"> FinStat!H30</f>
        <v>0</v>
      </c>
      <c r="I31" s="173"/>
      <c r="J31" s="200">
        <f t="shared" si="0"/>
        <v>0</v>
      </c>
      <c r="K31" s="173">
        <f t="shared" si="1"/>
        <v>0</v>
      </c>
      <c r="L31" s="201">
        <f t="shared" si="2"/>
        <v>0</v>
      </c>
      <c r="M31" s="187"/>
      <c r="N31" s="455">
        <v>0</v>
      </c>
      <c r="O31" s="455">
        <v>0</v>
      </c>
      <c r="P31" s="202">
        <v>0</v>
      </c>
      <c r="Q31" s="203"/>
    </row>
    <row r="32" spans="1:17" s="169" customFormat="1" outlineLevel="1" x14ac:dyDescent="0.25">
      <c r="A32" s="198"/>
      <c r="B32" s="198"/>
      <c r="C32" s="204"/>
      <c r="D32" s="181"/>
      <c r="E32" s="483">
        <f xml:space="preserve"> FinStat!E31</f>
        <v>0</v>
      </c>
      <c r="F32" s="483">
        <f xml:space="preserve"> FinStat!F31</f>
        <v>0</v>
      </c>
      <c r="G32" s="483">
        <f xml:space="preserve"> FinStat!G31</f>
        <v>0</v>
      </c>
      <c r="H32" s="483">
        <f xml:space="preserve"> FinStat!H31</f>
        <v>0</v>
      </c>
      <c r="I32" s="173"/>
      <c r="J32" s="200">
        <f t="shared" si="0"/>
        <v>0</v>
      </c>
      <c r="K32" s="173">
        <f t="shared" si="1"/>
        <v>0</v>
      </c>
      <c r="L32" s="201">
        <f t="shared" si="2"/>
        <v>0</v>
      </c>
      <c r="M32" s="187"/>
      <c r="N32" s="455">
        <v>0</v>
      </c>
      <c r="O32" s="455">
        <v>0</v>
      </c>
      <c r="P32" s="202">
        <v>0</v>
      </c>
      <c r="Q32" s="203"/>
    </row>
    <row r="33" spans="1:17" s="169" customFormat="1" outlineLevel="1" x14ac:dyDescent="0.25">
      <c r="A33" s="198"/>
      <c r="B33" s="198"/>
      <c r="C33" s="204"/>
      <c r="D33" s="181"/>
      <c r="E33" s="483" t="str">
        <f xml:space="preserve"> FinStat!E32</f>
        <v>account Payable balance</v>
      </c>
      <c r="F33" s="483">
        <f xml:space="preserve"> FinStat!F32</f>
        <v>0</v>
      </c>
      <c r="G33" s="483" t="str">
        <f xml:space="preserve"> FinStat!G32</f>
        <v>$000s</v>
      </c>
      <c r="H33" s="483">
        <f xml:space="preserve"> FinStat!H32</f>
        <v>0</v>
      </c>
      <c r="I33" s="173"/>
      <c r="J33" s="200">
        <f t="shared" si="0"/>
        <v>0</v>
      </c>
      <c r="K33" s="173">
        <f t="shared" si="1"/>
        <v>0</v>
      </c>
      <c r="L33" s="201">
        <f t="shared" si="2"/>
        <v>0</v>
      </c>
      <c r="M33" s="187"/>
      <c r="N33" s="455">
        <v>0</v>
      </c>
      <c r="O33" s="455">
        <v>0</v>
      </c>
      <c r="P33" s="202">
        <v>0</v>
      </c>
      <c r="Q33" s="203"/>
    </row>
    <row r="34" spans="1:17" s="169" customFormat="1" outlineLevel="1" x14ac:dyDescent="0.25">
      <c r="A34" s="198"/>
      <c r="B34" s="198"/>
      <c r="C34" s="204"/>
      <c r="D34" s="181"/>
      <c r="E34" s="483" t="str">
        <f xml:space="preserve"> FinStat!E33</f>
        <v>Snr Debt balance</v>
      </c>
      <c r="F34" s="483">
        <f xml:space="preserve"> FinStat!F33</f>
        <v>0</v>
      </c>
      <c r="G34" s="483" t="str">
        <f xml:space="preserve"> FinStat!G33</f>
        <v>$000s</v>
      </c>
      <c r="H34" s="483">
        <f xml:space="preserve"> FinStat!H33</f>
        <v>0</v>
      </c>
      <c r="I34" s="173"/>
      <c r="J34" s="200">
        <f t="shared" si="0"/>
        <v>0</v>
      </c>
      <c r="K34" s="173">
        <f t="shared" si="1"/>
        <v>0</v>
      </c>
      <c r="L34" s="201">
        <f t="shared" si="2"/>
        <v>0</v>
      </c>
      <c r="M34" s="187"/>
      <c r="N34" s="455">
        <v>0</v>
      </c>
      <c r="O34" s="455">
        <v>0</v>
      </c>
      <c r="P34" s="202">
        <v>0</v>
      </c>
      <c r="Q34" s="203"/>
    </row>
    <row r="35" spans="1:17" s="169" customFormat="1" outlineLevel="1" x14ac:dyDescent="0.25">
      <c r="A35" s="198"/>
      <c r="B35" s="198"/>
      <c r="C35" s="204"/>
      <c r="D35" s="181"/>
      <c r="E35" s="483" t="str">
        <f xml:space="preserve"> FinStat!E34</f>
        <v>Subbordinated Debt balance</v>
      </c>
      <c r="F35" s="483">
        <f xml:space="preserve"> FinStat!F34</f>
        <v>0</v>
      </c>
      <c r="G35" s="483" t="str">
        <f xml:space="preserve"> FinStat!G34</f>
        <v>$000s</v>
      </c>
      <c r="H35" s="483">
        <f xml:space="preserve"> FinStat!H34</f>
        <v>0</v>
      </c>
      <c r="I35" s="173"/>
      <c r="J35" s="200">
        <f t="shared" si="0"/>
        <v>0</v>
      </c>
      <c r="K35" s="173">
        <f t="shared" si="1"/>
        <v>0</v>
      </c>
      <c r="L35" s="201">
        <f t="shared" si="2"/>
        <v>0</v>
      </c>
      <c r="M35" s="187"/>
      <c r="N35" s="455">
        <v>0</v>
      </c>
      <c r="O35" s="455">
        <v>0</v>
      </c>
      <c r="P35" s="202">
        <v>0</v>
      </c>
      <c r="Q35" s="203"/>
    </row>
    <row r="36" spans="1:17" s="169" customFormat="1" outlineLevel="1" x14ac:dyDescent="0.25">
      <c r="A36" s="198"/>
      <c r="B36" s="198"/>
      <c r="C36" s="204"/>
      <c r="D36" s="181"/>
      <c r="E36" s="483" t="str">
        <f xml:space="preserve"> FinStat!E35</f>
        <v>Deffered Tax balance</v>
      </c>
      <c r="F36" s="483">
        <f xml:space="preserve"> FinStat!F35</f>
        <v>0</v>
      </c>
      <c r="G36" s="483" t="str">
        <f xml:space="preserve"> FinStat!G35</f>
        <v>$000s</v>
      </c>
      <c r="H36" s="483">
        <f xml:space="preserve"> FinStat!H35</f>
        <v>0</v>
      </c>
      <c r="I36" s="173"/>
      <c r="J36" s="200">
        <f t="shared" si="0"/>
        <v>0</v>
      </c>
      <c r="K36" s="173">
        <f t="shared" si="1"/>
        <v>0</v>
      </c>
      <c r="L36" s="201">
        <f t="shared" si="2"/>
        <v>0</v>
      </c>
      <c r="M36" s="187"/>
      <c r="N36" s="455">
        <v>0</v>
      </c>
      <c r="O36" s="455">
        <v>0</v>
      </c>
      <c r="P36" s="202">
        <v>0</v>
      </c>
      <c r="Q36" s="203"/>
    </row>
    <row r="37" spans="1:17" s="169" customFormat="1" outlineLevel="1" x14ac:dyDescent="0.25">
      <c r="A37" s="198"/>
      <c r="B37" s="198"/>
      <c r="C37" s="204"/>
      <c r="D37" s="181"/>
      <c r="E37" s="483" t="str">
        <f xml:space="preserve"> FinStat!E36</f>
        <v>Share capital balance</v>
      </c>
      <c r="F37" s="483">
        <f xml:space="preserve"> FinStat!F36</f>
        <v>0</v>
      </c>
      <c r="G37" s="483" t="str">
        <f xml:space="preserve"> FinStat!G36</f>
        <v>$000s</v>
      </c>
      <c r="H37" s="483">
        <f xml:space="preserve"> FinStat!H36</f>
        <v>0</v>
      </c>
      <c r="I37" s="173"/>
      <c r="J37" s="200">
        <f t="shared" si="0"/>
        <v>0</v>
      </c>
      <c r="K37" s="173">
        <f t="shared" si="1"/>
        <v>0</v>
      </c>
      <c r="L37" s="201">
        <f t="shared" si="2"/>
        <v>0</v>
      </c>
      <c r="M37" s="187"/>
      <c r="N37" s="455">
        <v>0</v>
      </c>
      <c r="O37" s="455">
        <v>0</v>
      </c>
      <c r="P37" s="202">
        <v>0</v>
      </c>
      <c r="Q37" s="203"/>
    </row>
    <row r="38" spans="1:17" s="169" customFormat="1" outlineLevel="1" x14ac:dyDescent="0.25">
      <c r="A38" s="198"/>
      <c r="B38" s="198"/>
      <c r="C38" s="204"/>
      <c r="D38" s="181"/>
      <c r="E38" s="483" t="str">
        <f xml:space="preserve"> FinStat!E37</f>
        <v>Retained earnings balance</v>
      </c>
      <c r="F38" s="483">
        <f xml:space="preserve"> FinStat!F37</f>
        <v>0</v>
      </c>
      <c r="G38" s="483" t="str">
        <f xml:space="preserve"> FinStat!G37</f>
        <v>$000s</v>
      </c>
      <c r="H38" s="483">
        <f xml:space="preserve"> FinStat!H37</f>
        <v>0</v>
      </c>
      <c r="I38" s="173"/>
      <c r="J38" s="200">
        <f t="shared" si="0"/>
        <v>0</v>
      </c>
      <c r="K38" s="173">
        <f t="shared" si="1"/>
        <v>0</v>
      </c>
      <c r="L38" s="201">
        <f t="shared" si="2"/>
        <v>0</v>
      </c>
      <c r="M38" s="187"/>
      <c r="N38" s="455">
        <v>0</v>
      </c>
      <c r="O38" s="455">
        <v>0</v>
      </c>
      <c r="P38" s="202">
        <v>0</v>
      </c>
      <c r="Q38" s="203"/>
    </row>
    <row r="39" spans="1:17" s="169" customFormat="1" outlineLevel="1" x14ac:dyDescent="0.25">
      <c r="A39" s="198"/>
      <c r="B39" s="198"/>
      <c r="C39" s="204"/>
      <c r="D39" s="181"/>
      <c r="E39" s="483" t="str">
        <f xml:space="preserve"> FinStat!E38</f>
        <v>Total liabilities and shareholder funds</v>
      </c>
      <c r="F39" s="483">
        <f xml:space="preserve"> FinStat!F38</f>
        <v>0</v>
      </c>
      <c r="G39" s="483" t="str">
        <f xml:space="preserve"> FinStat!G38</f>
        <v>$000s</v>
      </c>
      <c r="H39" s="483">
        <f xml:space="preserve"> FinStat!H38</f>
        <v>0</v>
      </c>
      <c r="I39" s="173"/>
      <c r="J39" s="200">
        <f t="shared" si="0"/>
        <v>0</v>
      </c>
      <c r="K39" s="173">
        <f t="shared" si="1"/>
        <v>0</v>
      </c>
      <c r="L39" s="201">
        <f t="shared" si="2"/>
        <v>0</v>
      </c>
      <c r="M39" s="187"/>
      <c r="N39" s="455">
        <v>0</v>
      </c>
      <c r="O39" s="455">
        <v>0</v>
      </c>
      <c r="P39" s="202">
        <v>0</v>
      </c>
      <c r="Q39" s="203"/>
    </row>
    <row r="40" spans="1:17" s="169" customFormat="1" outlineLevel="1" x14ac:dyDescent="0.25">
      <c r="A40" s="198" t="s">
        <v>404</v>
      </c>
      <c r="B40" s="198"/>
      <c r="C40" s="204"/>
      <c r="D40" s="181"/>
      <c r="E40" s="483"/>
      <c r="F40" s="483"/>
      <c r="G40" s="483"/>
      <c r="H40" s="483"/>
      <c r="I40" s="173"/>
      <c r="J40" s="200">
        <f t="shared" si="0"/>
        <v>0</v>
      </c>
      <c r="K40" s="173">
        <f t="shared" si="1"/>
        <v>0</v>
      </c>
      <c r="L40" s="201">
        <f t="shared" si="2"/>
        <v>0</v>
      </c>
      <c r="M40" s="187"/>
      <c r="N40" s="455"/>
      <c r="O40" s="455"/>
      <c r="P40" s="202"/>
      <c r="Q40" s="203"/>
    </row>
    <row r="41" spans="1:17" s="169" customFormat="1" outlineLevel="1" x14ac:dyDescent="0.25">
      <c r="A41" s="198"/>
      <c r="B41" s="198"/>
      <c r="C41" s="204"/>
      <c r="D41" s="181"/>
      <c r="E41" s="483" t="str">
        <f xml:space="preserve"> FinStat!E43</f>
        <v>cash Received</v>
      </c>
      <c r="F41" s="483">
        <f xml:space="preserve"> FinStat!F43</f>
        <v>0</v>
      </c>
      <c r="G41" s="483" t="str">
        <f xml:space="preserve"> FinStat!G43</f>
        <v>$ 000s</v>
      </c>
      <c r="H41" s="483">
        <f xml:space="preserve"> FinStat!H43</f>
        <v>5090178.5395155419</v>
      </c>
      <c r="I41" s="173"/>
      <c r="J41" s="200">
        <f t="shared" si="0"/>
        <v>1</v>
      </c>
      <c r="K41" s="173">
        <f t="shared" si="1"/>
        <v>1463608.355917057</v>
      </c>
      <c r="L41" s="201">
        <f t="shared" si="2"/>
        <v>0.40357921722744194</v>
      </c>
      <c r="M41" s="187"/>
      <c r="N41" s="455">
        <v>5090178.5395155419</v>
      </c>
      <c r="O41" s="455">
        <v>7889612.7973359535</v>
      </c>
      <c r="P41" s="202">
        <v>3626570.1835984848</v>
      </c>
      <c r="Q41" s="203"/>
    </row>
    <row r="42" spans="1:17" s="169" customFormat="1" outlineLevel="1" x14ac:dyDescent="0.25">
      <c r="A42" s="198"/>
      <c r="B42" s="198"/>
      <c r="C42" s="204"/>
      <c r="D42" s="181"/>
      <c r="E42" s="483" t="str">
        <f xml:space="preserve"> FinStat!E44</f>
        <v>cash Paid</v>
      </c>
      <c r="F42" s="483">
        <f xml:space="preserve"> FinStat!F44</f>
        <v>0</v>
      </c>
      <c r="G42" s="483" t="str">
        <f xml:space="preserve"> FinStat!G44</f>
        <v>$000s</v>
      </c>
      <c r="H42" s="483">
        <f xml:space="preserve"> FinStat!H44</f>
        <v>-1034625.5436061929</v>
      </c>
      <c r="I42" s="173"/>
      <c r="J42" s="200">
        <f t="shared" si="0"/>
        <v>1</v>
      </c>
      <c r="K42" s="173">
        <f t="shared" si="1"/>
        <v>208703.49208867189</v>
      </c>
      <c r="L42" s="201">
        <f t="shared" si="2"/>
        <v>-0.16785861674342129</v>
      </c>
      <c r="M42" s="187"/>
      <c r="N42" s="455">
        <v>-1034625.5436061929</v>
      </c>
      <c r="O42" s="455">
        <v>-806784.97767032485</v>
      </c>
      <c r="P42" s="202">
        <v>-1243329.0356948648</v>
      </c>
      <c r="Q42" s="203"/>
    </row>
    <row r="43" spans="1:17" s="169" customFormat="1" outlineLevel="1" x14ac:dyDescent="0.25">
      <c r="A43" s="198"/>
      <c r="B43" s="198"/>
      <c r="C43" s="204"/>
      <c r="D43" s="181"/>
      <c r="E43" s="483" t="str">
        <f xml:space="preserve"> FinStat!E45</f>
        <v>Operating cash flow</v>
      </c>
      <c r="F43" s="483">
        <f xml:space="preserve"> FinStat!F45</f>
        <v>0</v>
      </c>
      <c r="G43" s="483" t="str">
        <f xml:space="preserve"> FinStat!G45</f>
        <v>$000s</v>
      </c>
      <c r="H43" s="483">
        <f xml:space="preserve"> FinStat!H45</f>
        <v>1728980.6981538525</v>
      </c>
      <c r="I43" s="173"/>
      <c r="J43" s="200">
        <f t="shared" si="0"/>
        <v>1</v>
      </c>
      <c r="K43" s="173">
        <f t="shared" si="1"/>
        <v>2141502.9860058771</v>
      </c>
      <c r="L43" s="201">
        <f t="shared" si="2"/>
        <v>-5.1912419015140632</v>
      </c>
      <c r="M43" s="187"/>
      <c r="N43" s="455">
        <v>1728980.6981538525</v>
      </c>
      <c r="O43" s="455">
        <v>5268636.5314978175</v>
      </c>
      <c r="P43" s="202">
        <v>-412522.28785202489</v>
      </c>
      <c r="Q43" s="203"/>
    </row>
    <row r="44" spans="1:17" s="169" customFormat="1" outlineLevel="1" x14ac:dyDescent="0.25">
      <c r="A44" s="198"/>
      <c r="B44" s="198"/>
      <c r="C44" s="204"/>
      <c r="D44" s="181"/>
      <c r="E44" s="483">
        <f xml:space="preserve"> FinStat!E46</f>
        <v>0</v>
      </c>
      <c r="F44" s="483">
        <f xml:space="preserve"> FinStat!F46</f>
        <v>0</v>
      </c>
      <c r="G44" s="483">
        <f xml:space="preserve"> FinStat!G46</f>
        <v>0</v>
      </c>
      <c r="H44" s="483">
        <f xml:space="preserve"> FinStat!H46</f>
        <v>0</v>
      </c>
      <c r="I44" s="173"/>
      <c r="J44" s="200">
        <f t="shared" si="0"/>
        <v>0</v>
      </c>
      <c r="K44" s="173">
        <f t="shared" si="1"/>
        <v>0</v>
      </c>
      <c r="L44" s="201">
        <f t="shared" si="2"/>
        <v>0</v>
      </c>
      <c r="M44" s="187"/>
      <c r="N44" s="455">
        <v>0</v>
      </c>
      <c r="O44" s="455">
        <v>0</v>
      </c>
      <c r="P44" s="202">
        <v>0</v>
      </c>
      <c r="Q44" s="203"/>
    </row>
    <row r="45" spans="1:17" s="169" customFormat="1" outlineLevel="1" x14ac:dyDescent="0.25">
      <c r="A45" s="198"/>
      <c r="B45" s="198"/>
      <c r="C45" s="204"/>
      <c r="D45" s="181"/>
      <c r="E45" s="483" t="str">
        <f xml:space="preserve"> FinStat!E47</f>
        <v>total capital addition</v>
      </c>
      <c r="F45" s="483">
        <f xml:space="preserve"> FinStat!F47</f>
        <v>0</v>
      </c>
      <c r="G45" s="483" t="str">
        <f xml:space="preserve"> FinStat!G47</f>
        <v>$000s</v>
      </c>
      <c r="H45" s="483">
        <f xml:space="preserve"> FinStat!H47</f>
        <v>-25500</v>
      </c>
      <c r="I45" s="173"/>
      <c r="J45" s="200">
        <f t="shared" si="0"/>
        <v>0</v>
      </c>
      <c r="K45" s="173">
        <f t="shared" si="1"/>
        <v>0</v>
      </c>
      <c r="L45" s="201">
        <f t="shared" si="2"/>
        <v>0</v>
      </c>
      <c r="M45" s="187"/>
      <c r="N45" s="455">
        <v>-25500</v>
      </c>
      <c r="O45" s="455">
        <v>-25500</v>
      </c>
      <c r="P45" s="202">
        <v>-25500</v>
      </c>
      <c r="Q45" s="203"/>
    </row>
    <row r="46" spans="1:17" s="169" customFormat="1" outlineLevel="1" x14ac:dyDescent="0.25">
      <c r="A46" s="198"/>
      <c r="B46" s="198"/>
      <c r="C46" s="204"/>
      <c r="D46" s="181"/>
      <c r="E46" s="483" t="str">
        <f xml:space="preserve"> FinStat!E48</f>
        <v>Pre tax pre financing cash flow</v>
      </c>
      <c r="F46" s="483">
        <f xml:space="preserve"> FinStat!F48</f>
        <v>0</v>
      </c>
      <c r="G46" s="483" t="str">
        <f xml:space="preserve"> FinStat!G48</f>
        <v>$000s</v>
      </c>
      <c r="H46" s="483">
        <f xml:space="preserve"> FinStat!H48</f>
        <v>1703480.6981538525</v>
      </c>
      <c r="I46" s="173"/>
      <c r="J46" s="200">
        <f t="shared" si="0"/>
        <v>1</v>
      </c>
      <c r="K46" s="173">
        <f t="shared" si="1"/>
        <v>2141502.9860058771</v>
      </c>
      <c r="L46" s="201">
        <f t="shared" si="2"/>
        <v>-4.8890274431179899</v>
      </c>
      <c r="M46" s="187"/>
      <c r="N46" s="455">
        <v>1703480.6981538525</v>
      </c>
      <c r="O46" s="455">
        <v>5243136.5314978175</v>
      </c>
      <c r="P46" s="202">
        <v>-438022.28785202489</v>
      </c>
      <c r="Q46" s="203"/>
    </row>
    <row r="47" spans="1:17" s="169" customFormat="1" outlineLevel="1" x14ac:dyDescent="0.25">
      <c r="A47" s="198"/>
      <c r="B47" s="198"/>
      <c r="C47" s="204"/>
      <c r="D47" s="181"/>
      <c r="E47" s="483">
        <f xml:space="preserve"> FinStat!E49</f>
        <v>0</v>
      </c>
      <c r="F47" s="483">
        <f xml:space="preserve"> FinStat!F49</f>
        <v>0</v>
      </c>
      <c r="G47" s="483">
        <f xml:space="preserve"> FinStat!G49</f>
        <v>0</v>
      </c>
      <c r="H47" s="483">
        <f xml:space="preserve"> FinStat!H49</f>
        <v>0</v>
      </c>
      <c r="I47" s="173"/>
      <c r="J47" s="200">
        <f t="shared" si="0"/>
        <v>0</v>
      </c>
      <c r="K47" s="173">
        <f t="shared" si="1"/>
        <v>0</v>
      </c>
      <c r="L47" s="201">
        <f t="shared" si="2"/>
        <v>0</v>
      </c>
      <c r="M47" s="187"/>
      <c r="N47" s="455">
        <v>0</v>
      </c>
      <c r="O47" s="455">
        <v>0</v>
      </c>
      <c r="P47" s="202">
        <v>0</v>
      </c>
      <c r="Q47" s="203"/>
    </row>
    <row r="48" spans="1:17" s="169" customFormat="1" outlineLevel="1" x14ac:dyDescent="0.25">
      <c r="A48" s="198"/>
      <c r="B48" s="198"/>
      <c r="C48" s="204"/>
      <c r="D48" s="181"/>
      <c r="E48" s="483" t="str">
        <f xml:space="preserve"> FinStat!E50</f>
        <v>Tax Paid</v>
      </c>
      <c r="F48" s="483">
        <f xml:space="preserve"> FinStat!F50</f>
        <v>0</v>
      </c>
      <c r="G48" s="483" t="str">
        <f xml:space="preserve"> FinStat!G50</f>
        <v>$000s</v>
      </c>
      <c r="H48" s="483">
        <f xml:space="preserve"> FinStat!H50</f>
        <v>-96726.489504997968</v>
      </c>
      <c r="I48" s="173"/>
      <c r="J48" s="200">
        <f t="shared" si="0"/>
        <v>1</v>
      </c>
      <c r="K48" s="173">
        <f t="shared" si="1"/>
        <v>-96726.489504997968</v>
      </c>
      <c r="L48" s="201">
        <f t="shared" si="2"/>
        <v>0</v>
      </c>
      <c r="M48" s="187"/>
      <c r="N48" s="455">
        <v>-96726.489504997968</v>
      </c>
      <c r="O48" s="455">
        <v>-426760.25944049179</v>
      </c>
      <c r="P48" s="202">
        <v>0</v>
      </c>
      <c r="Q48" s="203"/>
    </row>
    <row r="49" spans="1:17" s="169" customFormat="1" outlineLevel="1" x14ac:dyDescent="0.25">
      <c r="A49" s="198"/>
      <c r="B49" s="198"/>
      <c r="C49" s="204"/>
      <c r="D49" s="181"/>
      <c r="E49" s="483" t="str">
        <f xml:space="preserve"> FinStat!E51</f>
        <v>subbordinated debt draw down</v>
      </c>
      <c r="F49" s="483">
        <f xml:space="preserve"> FinStat!F51</f>
        <v>0</v>
      </c>
      <c r="G49" s="483">
        <f xml:space="preserve"> FinStat!G51</f>
        <v>0</v>
      </c>
      <c r="H49" s="483">
        <f xml:space="preserve"> FinStat!H51</f>
        <v>12000</v>
      </c>
      <c r="I49" s="181"/>
      <c r="J49" s="200">
        <f t="shared" si="0"/>
        <v>0</v>
      </c>
      <c r="K49" s="173">
        <f t="shared" si="1"/>
        <v>0</v>
      </c>
      <c r="L49" s="201">
        <f t="shared" si="2"/>
        <v>0</v>
      </c>
      <c r="M49" s="184"/>
      <c r="N49" s="455">
        <v>12000</v>
      </c>
      <c r="O49" s="455">
        <v>12000</v>
      </c>
      <c r="P49" s="202">
        <v>12000</v>
      </c>
      <c r="Q49" s="184"/>
    </row>
    <row r="50" spans="1:17" s="169" customFormat="1" outlineLevel="1" x14ac:dyDescent="0.25">
      <c r="A50" s="198"/>
      <c r="B50" s="198"/>
      <c r="C50" s="204"/>
      <c r="D50" s="181"/>
      <c r="E50" s="483" t="str">
        <f xml:space="preserve"> FinStat!E52</f>
        <v>hanger finance share capital addition</v>
      </c>
      <c r="F50" s="483">
        <f xml:space="preserve"> FinStat!F52</f>
        <v>0</v>
      </c>
      <c r="G50" s="483" t="str">
        <f xml:space="preserve"> FinStat!G52</f>
        <v>$ 000s</v>
      </c>
      <c r="H50" s="483">
        <f xml:space="preserve"> FinStat!H52</f>
        <v>3000</v>
      </c>
      <c r="I50" s="181"/>
      <c r="J50" s="200">
        <f t="shared" si="0"/>
        <v>0</v>
      </c>
      <c r="K50" s="173">
        <f t="shared" si="1"/>
        <v>0</v>
      </c>
      <c r="L50" s="201">
        <f t="shared" si="2"/>
        <v>0</v>
      </c>
      <c r="M50" s="184"/>
      <c r="N50" s="455">
        <v>3000</v>
      </c>
      <c r="O50" s="455">
        <v>3000</v>
      </c>
      <c r="P50" s="202">
        <v>3000</v>
      </c>
      <c r="Q50" s="184"/>
    </row>
    <row r="51" spans="1:17" s="169" customFormat="1" outlineLevel="1" x14ac:dyDescent="0.25">
      <c r="A51" s="198"/>
      <c r="B51" s="198"/>
      <c r="C51" s="204"/>
      <c r="D51" s="181"/>
      <c r="E51" s="483" t="str">
        <f xml:space="preserve"> FinStat!E53</f>
        <v>Cash flow avaliable for debt service (CFADS)</v>
      </c>
      <c r="F51" s="483">
        <f xml:space="preserve"> FinStat!F53</f>
        <v>0</v>
      </c>
      <c r="G51" s="483" t="str">
        <f xml:space="preserve"> FinStat!G53</f>
        <v>$000s</v>
      </c>
      <c r="H51" s="483">
        <f xml:space="preserve"> FinStat!H53</f>
        <v>1273735.5014802541</v>
      </c>
      <c r="I51" s="181"/>
      <c r="J51" s="200">
        <f t="shared" si="0"/>
        <v>1</v>
      </c>
      <c r="K51" s="173">
        <f t="shared" si="1"/>
        <v>1696757.789332279</v>
      </c>
      <c r="L51" s="201">
        <f t="shared" si="2"/>
        <v>-4.0110363875811021</v>
      </c>
      <c r="M51" s="184"/>
      <c r="N51" s="455">
        <v>1273735.5014802541</v>
      </c>
      <c r="O51" s="455">
        <v>3751494.5848210286</v>
      </c>
      <c r="P51" s="202">
        <v>-423022.28785202489</v>
      </c>
      <c r="Q51" s="184"/>
    </row>
    <row r="52" spans="1:17" s="442" customFormat="1" outlineLevel="1" x14ac:dyDescent="0.25">
      <c r="A52" s="452"/>
      <c r="B52" s="452"/>
      <c r="C52" s="456"/>
      <c r="D52" s="446"/>
      <c r="E52" s="483">
        <f xml:space="preserve"> FinStat!E54</f>
        <v>0</v>
      </c>
      <c r="F52" s="483">
        <f xml:space="preserve"> FinStat!F54</f>
        <v>0</v>
      </c>
      <c r="G52" s="483">
        <f xml:space="preserve"> FinStat!G54</f>
        <v>0</v>
      </c>
      <c r="H52" s="483">
        <f xml:space="preserve"> FinStat!H54</f>
        <v>0</v>
      </c>
      <c r="I52" s="446"/>
      <c r="J52" s="453"/>
      <c r="K52" s="443">
        <f t="shared" si="1"/>
        <v>0</v>
      </c>
      <c r="L52" s="454">
        <f t="shared" si="2"/>
        <v>0</v>
      </c>
      <c r="M52" s="448"/>
      <c r="N52" s="455">
        <v>0</v>
      </c>
      <c r="O52" s="455">
        <v>0</v>
      </c>
      <c r="P52" s="455">
        <v>0</v>
      </c>
      <c r="Q52" s="448"/>
    </row>
    <row r="53" spans="1:17" s="442" customFormat="1" outlineLevel="1" x14ac:dyDescent="0.25">
      <c r="A53" s="452"/>
      <c r="B53" s="452"/>
      <c r="C53" s="456"/>
      <c r="D53" s="446"/>
      <c r="E53" s="483" t="str">
        <f xml:space="preserve"> FinStat!E55</f>
        <v>Snr Debt Interest</v>
      </c>
      <c r="F53" s="483">
        <f xml:space="preserve"> FinStat!F55</f>
        <v>0</v>
      </c>
      <c r="G53" s="483" t="str">
        <f xml:space="preserve"> FinStat!G55</f>
        <v>$000s</v>
      </c>
      <c r="H53" s="483">
        <f xml:space="preserve"> FinStat!H55</f>
        <v>-55781.909490740793</v>
      </c>
      <c r="I53" s="446"/>
      <c r="J53" s="453"/>
      <c r="K53" s="443">
        <f t="shared" si="1"/>
        <v>0</v>
      </c>
      <c r="L53" s="454">
        <f t="shared" si="2"/>
        <v>0</v>
      </c>
      <c r="M53" s="448"/>
      <c r="N53" s="455">
        <v>-55781.909490740793</v>
      </c>
      <c r="O53" s="455">
        <v>-55781.909490740793</v>
      </c>
      <c r="P53" s="455">
        <v>-55781.909490740793</v>
      </c>
      <c r="Q53" s="448"/>
    </row>
    <row r="54" spans="1:17" s="442" customFormat="1" outlineLevel="1" x14ac:dyDescent="0.25">
      <c r="A54" s="452"/>
      <c r="B54" s="452"/>
      <c r="C54" s="456"/>
      <c r="D54" s="446"/>
      <c r="E54" s="483" t="str">
        <f xml:space="preserve"> FinStat!E56</f>
        <v xml:space="preserve">Snr Debt repayment plan </v>
      </c>
      <c r="F54" s="483">
        <f xml:space="preserve"> FinStat!F56</f>
        <v>0</v>
      </c>
      <c r="G54" s="483" t="str">
        <f xml:space="preserve"> FinStat!G56</f>
        <v>$000s</v>
      </c>
      <c r="H54" s="483">
        <f xml:space="preserve"> FinStat!H56</f>
        <v>-77758.333333333343</v>
      </c>
      <c r="I54" s="446"/>
      <c r="J54" s="453"/>
      <c r="K54" s="443">
        <f t="shared" si="1"/>
        <v>0</v>
      </c>
      <c r="L54" s="454">
        <f t="shared" si="2"/>
        <v>0</v>
      </c>
      <c r="M54" s="448"/>
      <c r="N54" s="455">
        <v>-77758.333333333343</v>
      </c>
      <c r="O54" s="455">
        <v>-77758.333333333343</v>
      </c>
      <c r="P54" s="455">
        <v>-77758.333333333343</v>
      </c>
      <c r="Q54" s="448"/>
    </row>
    <row r="55" spans="1:17" s="442" customFormat="1" outlineLevel="1" x14ac:dyDescent="0.25">
      <c r="A55" s="452"/>
      <c r="B55" s="452"/>
      <c r="C55" s="456"/>
      <c r="D55" s="446"/>
      <c r="E55" s="483" t="str">
        <f xml:space="preserve"> FinStat!E57</f>
        <v xml:space="preserve">Subbordinated Debt Interest </v>
      </c>
      <c r="F55" s="483">
        <f xml:space="preserve"> FinStat!F57</f>
        <v>0</v>
      </c>
      <c r="G55" s="483" t="str">
        <f xml:space="preserve"> FinStat!G57</f>
        <v>$000s</v>
      </c>
      <c r="H55" s="483">
        <f xml:space="preserve"> FinStat!H57</f>
        <v>-5032.0375000000004</v>
      </c>
      <c r="I55" s="446"/>
      <c r="J55" s="453"/>
      <c r="K55" s="443">
        <f t="shared" si="1"/>
        <v>0</v>
      </c>
      <c r="L55" s="454">
        <f t="shared" si="2"/>
        <v>0</v>
      </c>
      <c r="M55" s="448"/>
      <c r="N55" s="455">
        <v>-5032.0375000000004</v>
      </c>
      <c r="O55" s="455">
        <v>-5032.0375000000004</v>
      </c>
      <c r="P55" s="455">
        <v>-5032.0375000000004</v>
      </c>
      <c r="Q55" s="448"/>
    </row>
    <row r="56" spans="1:17" s="442" customFormat="1" outlineLevel="1" x14ac:dyDescent="0.25">
      <c r="A56" s="452"/>
      <c r="B56" s="452"/>
      <c r="C56" s="456"/>
      <c r="D56" s="446"/>
      <c r="E56" s="483" t="str">
        <f xml:space="preserve"> FinStat!E58</f>
        <v>Subbordinated Debt repayment plan</v>
      </c>
      <c r="F56" s="483">
        <f xml:space="preserve"> FinStat!F58</f>
        <v>0</v>
      </c>
      <c r="G56" s="483" t="str">
        <f xml:space="preserve"> FinStat!G58</f>
        <v>$000s</v>
      </c>
      <c r="H56" s="483">
        <f xml:space="preserve"> FinStat!H58</f>
        <v>-6300</v>
      </c>
      <c r="I56" s="446"/>
      <c r="J56" s="453"/>
      <c r="K56" s="443">
        <f t="shared" si="1"/>
        <v>0</v>
      </c>
      <c r="L56" s="454">
        <f t="shared" si="2"/>
        <v>0</v>
      </c>
      <c r="M56" s="448"/>
      <c r="N56" s="455">
        <v>-6300</v>
      </c>
      <c r="O56" s="455">
        <v>-6300</v>
      </c>
      <c r="P56" s="455">
        <v>-6300</v>
      </c>
      <c r="Q56" s="448"/>
    </row>
    <row r="57" spans="1:17" s="442" customFormat="1" outlineLevel="1" x14ac:dyDescent="0.25">
      <c r="A57" s="452"/>
      <c r="B57" s="452"/>
      <c r="C57" s="456"/>
      <c r="D57" s="446"/>
      <c r="E57" s="483" t="str">
        <f xml:space="preserve"> FinStat!E59</f>
        <v>Cash flow avaliable to shareholders</v>
      </c>
      <c r="F57" s="483">
        <f xml:space="preserve"> FinStat!F59</f>
        <v>0</v>
      </c>
      <c r="G57" s="483" t="str">
        <f xml:space="preserve"> FinStat!G59</f>
        <v>$000s</v>
      </c>
      <c r="H57" s="483">
        <f xml:space="preserve"> FinStat!H59</f>
        <v>1085814.5044316428</v>
      </c>
      <c r="I57" s="446"/>
      <c r="J57" s="453"/>
      <c r="K57" s="443">
        <f t="shared" si="1"/>
        <v>1696757.789332279</v>
      </c>
      <c r="L57" s="454">
        <f t="shared" si="2"/>
        <v>-2.7772754546409981</v>
      </c>
      <c r="M57" s="448"/>
      <c r="N57" s="455">
        <v>1085814.5044316428</v>
      </c>
      <c r="O57" s="455">
        <v>3563573.5877724187</v>
      </c>
      <c r="P57" s="455">
        <v>-610943.28490063618</v>
      </c>
      <c r="Q57" s="448"/>
    </row>
    <row r="58" spans="1:17" s="442" customFormat="1" outlineLevel="1" x14ac:dyDescent="0.25">
      <c r="A58" s="452"/>
      <c r="B58" s="452"/>
      <c r="C58" s="456"/>
      <c r="D58" s="446"/>
      <c r="E58" s="483">
        <f xml:space="preserve"> FinStat!E60</f>
        <v>0</v>
      </c>
      <c r="F58" s="483">
        <f xml:space="preserve"> FinStat!F60</f>
        <v>0</v>
      </c>
      <c r="G58" s="483">
        <f xml:space="preserve"> FinStat!G60</f>
        <v>0</v>
      </c>
      <c r="H58" s="483">
        <f xml:space="preserve"> FinStat!H60</f>
        <v>0</v>
      </c>
      <c r="I58" s="446"/>
      <c r="J58" s="453"/>
      <c r="K58" s="443">
        <f t="shared" si="1"/>
        <v>0</v>
      </c>
      <c r="L58" s="454">
        <f t="shared" si="2"/>
        <v>0</v>
      </c>
      <c r="M58" s="448"/>
      <c r="N58" s="455">
        <v>0</v>
      </c>
      <c r="O58" s="455">
        <v>0</v>
      </c>
      <c r="P58" s="455">
        <v>0</v>
      </c>
      <c r="Q58" s="448"/>
    </row>
    <row r="59" spans="1:17" s="442" customFormat="1" outlineLevel="1" x14ac:dyDescent="0.25">
      <c r="A59" s="452"/>
      <c r="B59" s="452"/>
      <c r="C59" s="456"/>
      <c r="D59" s="446"/>
      <c r="E59" s="483" t="str">
        <f xml:space="preserve"> FinStat!E61</f>
        <v>Share Capital redemption at liquidation</v>
      </c>
      <c r="F59" s="483">
        <f xml:space="preserve"> FinStat!F61</f>
        <v>0</v>
      </c>
      <c r="G59" s="483" t="str">
        <f xml:space="preserve"> FinStat!G61</f>
        <v>$000s</v>
      </c>
      <c r="H59" s="483">
        <f xml:space="preserve"> FinStat!H61</f>
        <v>-49500</v>
      </c>
      <c r="I59" s="446"/>
      <c r="J59" s="453"/>
      <c r="K59" s="443">
        <f t="shared" si="1"/>
        <v>0</v>
      </c>
      <c r="L59" s="454">
        <f t="shared" si="2"/>
        <v>0</v>
      </c>
      <c r="M59" s="448"/>
      <c r="N59" s="455">
        <v>-49500</v>
      </c>
      <c r="O59" s="455">
        <v>-49500</v>
      </c>
      <c r="P59" s="455">
        <v>-49500</v>
      </c>
      <c r="Q59" s="448"/>
    </row>
    <row r="60" spans="1:17" s="442" customFormat="1" outlineLevel="1" x14ac:dyDescent="0.25">
      <c r="A60" s="452"/>
      <c r="B60" s="452"/>
      <c r="C60" s="456"/>
      <c r="D60" s="446"/>
      <c r="E60" s="483" t="str">
        <f xml:space="preserve"> FinStat!E62</f>
        <v>Cash flow avaliable for dividends</v>
      </c>
      <c r="F60" s="483">
        <f xml:space="preserve"> FinStat!F62</f>
        <v>0</v>
      </c>
      <c r="G60" s="483" t="str">
        <f xml:space="preserve"> FinStat!G62</f>
        <v>$000s</v>
      </c>
      <c r="H60" s="483">
        <f xml:space="preserve"> FinStat!H62</f>
        <v>1036314.5044316428</v>
      </c>
      <c r="I60" s="446"/>
      <c r="J60" s="453"/>
      <c r="K60" s="443">
        <f t="shared" si="1"/>
        <v>1696757.789332279</v>
      </c>
      <c r="L60" s="454">
        <f t="shared" si="2"/>
        <v>-2.5691196021283744</v>
      </c>
      <c r="M60" s="448"/>
      <c r="N60" s="455">
        <v>1036314.5044316428</v>
      </c>
      <c r="O60" s="455">
        <v>3514073.5877724187</v>
      </c>
      <c r="P60" s="455">
        <v>-660443.28490063618</v>
      </c>
      <c r="Q60" s="448"/>
    </row>
    <row r="61" spans="1:17" s="442" customFormat="1" outlineLevel="1" x14ac:dyDescent="0.25">
      <c r="A61" s="452"/>
      <c r="B61" s="452"/>
      <c r="C61" s="456"/>
      <c r="D61" s="446"/>
      <c r="E61" s="483">
        <f xml:space="preserve"> FinStat!E63</f>
        <v>0</v>
      </c>
      <c r="F61" s="483">
        <f xml:space="preserve"> FinStat!F63</f>
        <v>0</v>
      </c>
      <c r="G61" s="483">
        <f xml:space="preserve"> FinStat!G63</f>
        <v>0</v>
      </c>
      <c r="H61" s="483">
        <f xml:space="preserve"> FinStat!H63</f>
        <v>0</v>
      </c>
      <c r="I61" s="446"/>
      <c r="J61" s="453"/>
      <c r="K61" s="443">
        <f t="shared" si="1"/>
        <v>0</v>
      </c>
      <c r="L61" s="454">
        <f t="shared" si="2"/>
        <v>0</v>
      </c>
      <c r="M61" s="448"/>
      <c r="N61" s="455">
        <v>0</v>
      </c>
      <c r="O61" s="455">
        <v>0</v>
      </c>
      <c r="P61" s="455">
        <v>0</v>
      </c>
      <c r="Q61" s="448"/>
    </row>
    <row r="62" spans="1:17" s="442" customFormat="1" outlineLevel="1" x14ac:dyDescent="0.25">
      <c r="A62" s="452"/>
      <c r="B62" s="452"/>
      <c r="C62" s="456"/>
      <c r="D62" s="446"/>
      <c r="E62" s="483" t="str">
        <f xml:space="preserve"> FinStat!E64</f>
        <v>dividend declared and paid</v>
      </c>
      <c r="F62" s="483">
        <f xml:space="preserve"> FinStat!F64</f>
        <v>0</v>
      </c>
      <c r="G62" s="483" t="str">
        <f xml:space="preserve"> FinStat!G64</f>
        <v>$000s</v>
      </c>
      <c r="H62" s="483">
        <f xml:space="preserve"> FinStat!H64</f>
        <v>-278896.78198844334</v>
      </c>
      <c r="I62" s="446"/>
      <c r="J62" s="453"/>
      <c r="K62" s="443">
        <f t="shared" si="1"/>
        <v>-558075.4923452466</v>
      </c>
      <c r="L62" s="454">
        <f t="shared" si="2"/>
        <v>-1.9989901509037002</v>
      </c>
      <c r="M62" s="448"/>
      <c r="N62" s="455">
        <v>-278896.78198844334</v>
      </c>
      <c r="O62" s="455">
        <v>-1046384.4811124932</v>
      </c>
      <c r="P62" s="455">
        <v>279178.71035680326</v>
      </c>
      <c r="Q62" s="448"/>
    </row>
    <row r="63" spans="1:17" s="442" customFormat="1" outlineLevel="1" x14ac:dyDescent="0.25">
      <c r="A63" s="452"/>
      <c r="B63" s="452"/>
      <c r="C63" s="456"/>
      <c r="D63" s="446"/>
      <c r="E63" s="483" t="str">
        <f xml:space="preserve"> FinStat!E65</f>
        <v>Net cash inflow / (outflow)</v>
      </c>
      <c r="F63" s="483">
        <f xml:space="preserve"> FinStat!F65</f>
        <v>0</v>
      </c>
      <c r="G63" s="483" t="str">
        <f xml:space="preserve"> FinStat!G65</f>
        <v>$000s</v>
      </c>
      <c r="H63" s="483">
        <f xml:space="preserve"> FinStat!H65</f>
        <v>0</v>
      </c>
      <c r="I63" s="446"/>
      <c r="J63" s="453"/>
      <c r="K63" s="443">
        <f t="shared" si="1"/>
        <v>0</v>
      </c>
      <c r="L63" s="454">
        <f t="shared" si="2"/>
        <v>0</v>
      </c>
      <c r="M63" s="448"/>
      <c r="N63" s="455">
        <v>0</v>
      </c>
      <c r="O63" s="455">
        <v>4.3655745685100555E-11</v>
      </c>
      <c r="P63" s="455">
        <v>0</v>
      </c>
      <c r="Q63" s="448"/>
    </row>
    <row r="64" spans="1:17" s="442" customFormat="1" outlineLevel="1" x14ac:dyDescent="0.25">
      <c r="A64" s="452"/>
      <c r="B64" s="452"/>
      <c r="C64" s="456"/>
      <c r="D64" s="446"/>
      <c r="E64" s="483"/>
      <c r="F64" s="483"/>
      <c r="G64" s="483"/>
      <c r="H64" s="483"/>
      <c r="I64" s="446"/>
      <c r="J64" s="453"/>
      <c r="K64" s="443">
        <f t="shared" si="1"/>
        <v>0</v>
      </c>
      <c r="L64" s="454">
        <f t="shared" si="2"/>
        <v>0</v>
      </c>
      <c r="M64" s="448"/>
      <c r="N64" s="455"/>
      <c r="O64" s="455"/>
      <c r="P64" s="455"/>
      <c r="Q64" s="448"/>
    </row>
    <row r="65" spans="1:17" s="169" customFormat="1" outlineLevel="1" x14ac:dyDescent="0.25">
      <c r="A65" s="198"/>
      <c r="B65" s="198"/>
      <c r="C65" s="204"/>
      <c r="D65" s="181"/>
      <c r="E65" s="483"/>
      <c r="F65" s="483"/>
      <c r="G65" s="483"/>
      <c r="H65" s="483"/>
      <c r="I65" s="181"/>
      <c r="J65" s="200">
        <f t="shared" si="0"/>
        <v>0</v>
      </c>
      <c r="K65" s="173">
        <f t="shared" si="1"/>
        <v>0</v>
      </c>
      <c r="L65" s="201">
        <f t="shared" si="2"/>
        <v>0</v>
      </c>
      <c r="M65" s="184"/>
      <c r="N65" s="455"/>
      <c r="O65" s="455"/>
      <c r="P65" s="202"/>
      <c r="Q65" s="184"/>
    </row>
    <row r="66" spans="1:17" s="169" customFormat="1" outlineLevel="1" x14ac:dyDescent="0.25">
      <c r="A66" s="198"/>
      <c r="B66" s="198"/>
      <c r="C66" s="204"/>
      <c r="D66" s="181"/>
      <c r="E66" s="483"/>
      <c r="F66" s="483"/>
      <c r="G66" s="483"/>
      <c r="H66" s="483"/>
      <c r="I66" s="181"/>
      <c r="J66" s="200">
        <f t="shared" si="0"/>
        <v>0</v>
      </c>
      <c r="K66" s="173">
        <f t="shared" si="1"/>
        <v>0</v>
      </c>
      <c r="L66" s="201">
        <f t="shared" si="2"/>
        <v>0</v>
      </c>
      <c r="M66" s="184"/>
      <c r="N66" s="455"/>
      <c r="O66" s="455"/>
      <c r="P66" s="202"/>
      <c r="Q66" s="184"/>
    </row>
    <row r="67" spans="1:17" s="169" customFormat="1" outlineLevel="1" x14ac:dyDescent="0.25">
      <c r="A67" s="198"/>
      <c r="B67" s="198"/>
      <c r="C67" s="204"/>
      <c r="D67" s="181"/>
      <c r="E67" s="483"/>
      <c r="F67" s="483"/>
      <c r="G67" s="483"/>
      <c r="H67" s="483"/>
      <c r="I67" s="181"/>
      <c r="J67" s="200">
        <f t="shared" si="0"/>
        <v>0</v>
      </c>
      <c r="K67" s="173">
        <f t="shared" si="1"/>
        <v>0</v>
      </c>
      <c r="L67" s="201">
        <f t="shared" si="2"/>
        <v>0</v>
      </c>
      <c r="M67" s="184"/>
      <c r="N67" s="455"/>
      <c r="O67" s="455"/>
      <c r="P67" s="202"/>
      <c r="Q67" s="184"/>
    </row>
    <row r="68" spans="1:17" s="169" customFormat="1" x14ac:dyDescent="0.25">
      <c r="A68" s="198"/>
      <c r="B68" s="198"/>
      <c r="C68" s="204"/>
      <c r="D68" s="181"/>
      <c r="E68" s="173"/>
      <c r="F68" s="173"/>
      <c r="G68" s="173"/>
      <c r="H68" s="173"/>
      <c r="I68" s="181"/>
      <c r="J68" s="200">
        <f t="shared" si="0"/>
        <v>0</v>
      </c>
      <c r="K68" s="173">
        <f t="shared" si="1"/>
        <v>0</v>
      </c>
      <c r="L68" s="201">
        <f t="shared" si="2"/>
        <v>0</v>
      </c>
      <c r="M68" s="184"/>
      <c r="N68" s="455"/>
      <c r="O68" s="455"/>
      <c r="P68" s="202"/>
      <c r="Q68" s="184"/>
    </row>
    <row r="69" spans="1:17" s="193" customFormat="1" x14ac:dyDescent="0.25">
      <c r="A69" s="191" t="s">
        <v>108</v>
      </c>
      <c r="B69" s="191"/>
      <c r="C69" s="192"/>
      <c r="F69" s="194"/>
      <c r="J69" s="205"/>
      <c r="K69" s="195"/>
      <c r="L69" s="196"/>
      <c r="N69" s="451"/>
      <c r="O69" s="451"/>
      <c r="P69" s="197"/>
      <c r="Q69" s="195"/>
    </row>
    <row r="70" spans="1:17" s="169" customFormat="1" outlineLevel="1" x14ac:dyDescent="0.25">
      <c r="A70" s="198"/>
      <c r="B70" s="198"/>
      <c r="C70" s="204"/>
      <c r="D70" s="181"/>
      <c r="E70" s="173"/>
      <c r="F70" s="173"/>
      <c r="G70" s="173"/>
      <c r="H70" s="173"/>
      <c r="I70" s="181"/>
      <c r="J70" s="200">
        <f t="shared" si="0"/>
        <v>0</v>
      </c>
      <c r="K70" s="173">
        <f t="shared" ref="K70:K79" si="3" xml:space="preserve"> H70 - INDEX(M70:Q70, $J$9)</f>
        <v>0</v>
      </c>
      <c r="L70" s="201">
        <f t="shared" ref="L70:L79" si="4" xml:space="preserve"> IF(ABS(K70) &gt; 0.001, IF(INDEX(M70:Q70, $J$9) = 0, 0, H70 / INDEX(M70:Q70, $J$9) - 1), 0)</f>
        <v>0</v>
      </c>
      <c r="M70" s="184"/>
      <c r="N70" s="455"/>
      <c r="O70" s="455"/>
      <c r="P70" s="202"/>
      <c r="Q70" s="184"/>
    </row>
    <row r="71" spans="1:17" s="169" customFormat="1" outlineLevel="1" x14ac:dyDescent="0.25">
      <c r="A71" s="198"/>
      <c r="B71" s="198"/>
      <c r="C71" s="204"/>
      <c r="D71" s="181"/>
      <c r="E71" s="483" t="str">
        <f xml:space="preserve"> Ratio!E$8</f>
        <v>Cash flow avaliable for debt service (CFADS)</v>
      </c>
      <c r="F71" s="483">
        <f xml:space="preserve"> Ratio!F$8</f>
        <v>0</v>
      </c>
      <c r="G71" s="483" t="str">
        <f xml:space="preserve"> Ratio!G$8</f>
        <v>$000s</v>
      </c>
      <c r="H71" s="483">
        <f xml:space="preserve"> Ratio!H$8</f>
        <v>1273735.5014802541</v>
      </c>
      <c r="I71" s="181"/>
      <c r="J71" s="200">
        <f t="shared" si="0"/>
        <v>1</v>
      </c>
      <c r="K71" s="173">
        <f t="shared" si="3"/>
        <v>681507.68202852213</v>
      </c>
      <c r="L71" s="201">
        <f t="shared" si="4"/>
        <v>1.1507525645442374</v>
      </c>
      <c r="M71" s="184"/>
      <c r="N71" s="455">
        <v>1273735.5014802541</v>
      </c>
      <c r="O71" s="455">
        <v>3751494.5848210286</v>
      </c>
      <c r="P71" s="202">
        <v>592227.81945173198</v>
      </c>
      <c r="Q71" s="184"/>
    </row>
    <row r="72" spans="1:17" s="169" customFormat="1" outlineLevel="1" x14ac:dyDescent="0.25">
      <c r="A72" s="198"/>
      <c r="B72" s="198"/>
      <c r="C72" s="204"/>
      <c r="D72" s="181"/>
      <c r="E72" s="483" t="str">
        <f xml:space="preserve"> Ratio!E$9</f>
        <v>Debt Service</v>
      </c>
      <c r="F72" s="483">
        <f xml:space="preserve"> Ratio!F$9</f>
        <v>0</v>
      </c>
      <c r="G72" s="483" t="str">
        <f xml:space="preserve"> Ratio!G$9</f>
        <v>$ 000s</v>
      </c>
      <c r="H72" s="483">
        <f xml:space="preserve"> Ratio!H$9</f>
        <v>187920.99704861114</v>
      </c>
      <c r="I72" s="181"/>
      <c r="J72" s="200">
        <f t="shared" si="0"/>
        <v>0</v>
      </c>
      <c r="K72" s="173">
        <f t="shared" si="3"/>
        <v>0</v>
      </c>
      <c r="L72" s="201">
        <f t="shared" si="4"/>
        <v>0</v>
      </c>
      <c r="M72" s="184"/>
      <c r="N72" s="455">
        <v>187920.99704861114</v>
      </c>
      <c r="O72" s="455">
        <v>187920.99704861114</v>
      </c>
      <c r="P72" s="202">
        <v>187920.99704861114</v>
      </c>
      <c r="Q72" s="184"/>
    </row>
    <row r="73" spans="1:17" s="169" customFormat="1" outlineLevel="1" x14ac:dyDescent="0.25">
      <c r="A73" s="198"/>
      <c r="B73" s="198"/>
      <c r="C73" s="204"/>
      <c r="D73" s="181"/>
      <c r="E73" s="483" t="str">
        <f xml:space="preserve"> Ratio!E$50</f>
        <v>EBITDA</v>
      </c>
      <c r="F73" s="483">
        <f xml:space="preserve"> Ratio!F$50</f>
        <v>0</v>
      </c>
      <c r="G73" s="483" t="str">
        <f xml:space="preserve"> Ratio!G$50</f>
        <v>$000s</v>
      </c>
      <c r="H73" s="483">
        <f xml:space="preserve"> Ratio!H$50</f>
        <v>1728980.698153853</v>
      </c>
      <c r="I73" s="181"/>
      <c r="J73" s="200">
        <f t="shared" si="0"/>
        <v>1</v>
      </c>
      <c r="K73" s="173">
        <f t="shared" si="3"/>
        <v>973582.40289788856</v>
      </c>
      <c r="L73" s="201">
        <f t="shared" si="4"/>
        <v>1.2888332009909993</v>
      </c>
      <c r="M73" s="184"/>
      <c r="N73" s="455">
        <v>1728980.698153853</v>
      </c>
      <c r="O73" s="455">
        <v>5268636.5314978156</v>
      </c>
      <c r="P73" s="202">
        <v>755398.29525596439</v>
      </c>
      <c r="Q73" s="184"/>
    </row>
    <row r="74" spans="1:17" s="169" customFormat="1" outlineLevel="1" x14ac:dyDescent="0.25">
      <c r="A74" s="198"/>
      <c r="B74" s="198"/>
      <c r="C74" s="204"/>
      <c r="D74" s="181"/>
      <c r="E74" s="173"/>
      <c r="F74" s="173"/>
      <c r="G74" s="173"/>
      <c r="H74" s="173"/>
      <c r="I74" s="181"/>
      <c r="J74" s="200">
        <f t="shared" si="0"/>
        <v>0</v>
      </c>
      <c r="K74" s="173">
        <f t="shared" si="3"/>
        <v>0</v>
      </c>
      <c r="L74" s="201">
        <f t="shared" si="4"/>
        <v>0</v>
      </c>
      <c r="M74" s="184"/>
      <c r="N74" s="455"/>
      <c r="O74" s="455"/>
      <c r="P74" s="202"/>
      <c r="Q74" s="184"/>
    </row>
    <row r="75" spans="1:17" s="169" customFormat="1" outlineLevel="1" x14ac:dyDescent="0.25">
      <c r="A75" s="198"/>
      <c r="B75" s="198"/>
      <c r="C75" s="204"/>
      <c r="D75" s="181"/>
      <c r="E75" s="173"/>
      <c r="F75" s="173"/>
      <c r="G75" s="173"/>
      <c r="H75" s="173"/>
      <c r="I75" s="181"/>
      <c r="J75" s="200">
        <f t="shared" si="0"/>
        <v>0</v>
      </c>
      <c r="K75" s="173">
        <f t="shared" si="3"/>
        <v>0</v>
      </c>
      <c r="L75" s="201">
        <f t="shared" si="4"/>
        <v>0</v>
      </c>
      <c r="M75" s="184"/>
      <c r="N75" s="455"/>
      <c r="O75" s="455"/>
      <c r="P75" s="202"/>
      <c r="Q75" s="184"/>
    </row>
    <row r="76" spans="1:17" s="169" customFormat="1" outlineLevel="1" x14ac:dyDescent="0.25">
      <c r="A76" s="198"/>
      <c r="B76" s="198"/>
      <c r="C76" s="204"/>
      <c r="D76" s="181"/>
      <c r="E76" s="173"/>
      <c r="F76" s="173"/>
      <c r="G76" s="173"/>
      <c r="H76" s="173"/>
      <c r="I76" s="181"/>
      <c r="J76" s="200">
        <f xml:space="preserve"> IF(ABS(K76) &gt; 0.001, 1, 0)</f>
        <v>0</v>
      </c>
      <c r="K76" s="173">
        <f t="shared" si="3"/>
        <v>0</v>
      </c>
      <c r="L76" s="201">
        <f t="shared" si="4"/>
        <v>0</v>
      </c>
      <c r="M76" s="184"/>
      <c r="N76" s="455"/>
      <c r="O76" s="455"/>
      <c r="P76" s="202"/>
      <c r="Q76" s="184"/>
    </row>
    <row r="77" spans="1:17" s="169" customFormat="1" outlineLevel="1" x14ac:dyDescent="0.25">
      <c r="A77" s="198"/>
      <c r="B77" s="198"/>
      <c r="C77" s="204"/>
      <c r="D77" s="181"/>
      <c r="E77" s="173"/>
      <c r="F77" s="173"/>
      <c r="G77" s="173"/>
      <c r="H77" s="173"/>
      <c r="I77" s="181"/>
      <c r="J77" s="200">
        <f t="shared" ref="J77:J78" si="5" xml:space="preserve"> IF(ABS(K77) &gt; 0.001, 1, 0)</f>
        <v>0</v>
      </c>
      <c r="K77" s="173">
        <f t="shared" si="3"/>
        <v>0</v>
      </c>
      <c r="L77" s="201">
        <f t="shared" si="4"/>
        <v>0</v>
      </c>
      <c r="M77" s="184"/>
      <c r="N77" s="455"/>
      <c r="O77" s="455"/>
      <c r="P77" s="202"/>
      <c r="Q77" s="184"/>
    </row>
    <row r="78" spans="1:17" s="169" customFormat="1" outlineLevel="1" x14ac:dyDescent="0.25">
      <c r="A78" s="198"/>
      <c r="B78" s="198"/>
      <c r="C78" s="204"/>
      <c r="D78" s="181"/>
      <c r="E78" s="173"/>
      <c r="F78" s="173"/>
      <c r="G78" s="173"/>
      <c r="H78" s="173"/>
      <c r="I78" s="181"/>
      <c r="J78" s="200">
        <f t="shared" si="5"/>
        <v>0</v>
      </c>
      <c r="K78" s="173">
        <f t="shared" si="3"/>
        <v>0</v>
      </c>
      <c r="L78" s="201">
        <f t="shared" si="4"/>
        <v>0</v>
      </c>
      <c r="M78" s="184"/>
      <c r="N78" s="455"/>
      <c r="O78" s="455"/>
      <c r="P78" s="202"/>
      <c r="Q78" s="184"/>
    </row>
    <row r="79" spans="1:17" s="169" customFormat="1" x14ac:dyDescent="0.25">
      <c r="A79" s="198"/>
      <c r="B79" s="198"/>
      <c r="C79" s="204"/>
      <c r="D79" s="181"/>
      <c r="E79" s="173"/>
      <c r="F79" s="173"/>
      <c r="G79" s="173"/>
      <c r="H79" s="173"/>
      <c r="I79" s="181"/>
      <c r="J79" s="200">
        <f xml:space="preserve"> IF(ABS(K79) &gt; 0.001, 1, 0)</f>
        <v>0</v>
      </c>
      <c r="K79" s="173">
        <f t="shared" si="3"/>
        <v>0</v>
      </c>
      <c r="L79" s="201">
        <f t="shared" si="4"/>
        <v>0</v>
      </c>
      <c r="M79" s="184"/>
      <c r="N79" s="455"/>
      <c r="O79" s="455"/>
      <c r="P79" s="202"/>
      <c r="Q79" s="184"/>
    </row>
    <row r="80" spans="1:17" s="193" customFormat="1" x14ac:dyDescent="0.25">
      <c r="A80" s="191" t="s">
        <v>109</v>
      </c>
      <c r="B80" s="191"/>
      <c r="C80" s="192"/>
      <c r="F80" s="194"/>
      <c r="J80" s="205"/>
      <c r="K80" s="195"/>
      <c r="L80" s="196"/>
      <c r="N80" s="451"/>
      <c r="O80" s="451"/>
      <c r="P80" s="197"/>
      <c r="Q80" s="195"/>
    </row>
    <row r="81" spans="1:17" s="169" customFormat="1" outlineLevel="1" x14ac:dyDescent="0.25">
      <c r="A81" s="179"/>
      <c r="B81" s="179"/>
      <c r="E81" s="173"/>
      <c r="F81" s="173"/>
      <c r="G81" s="173"/>
      <c r="H81" s="173"/>
      <c r="I81" s="173"/>
      <c r="J81" s="200">
        <f t="shared" ref="J81:J90" si="6" xml:space="preserve"> IF(ABS(K81) &gt; 0.001, 1, 0)</f>
        <v>0</v>
      </c>
      <c r="K81" s="173">
        <f t="shared" ref="K81:K90" si="7" xml:space="preserve"> H81 - INDEX(M81:Q81, $J$9)</f>
        <v>0</v>
      </c>
      <c r="L81" s="201">
        <f t="shared" ref="L81:L90" si="8" xml:space="preserve"> IF(ABS(K81) &gt; 0.001, IF(INDEX(M81:Q81, $J$9) = 0, 0, H81 / INDEX(M81:Q81, $J$9) - 1), 0)</f>
        <v>0</v>
      </c>
      <c r="M81" s="187"/>
      <c r="N81" s="455"/>
      <c r="O81" s="455"/>
      <c r="P81" s="202"/>
      <c r="Q81" s="187"/>
    </row>
    <row r="82" spans="1:17" s="169" customFormat="1" outlineLevel="1" x14ac:dyDescent="0.25">
      <c r="A82" s="179"/>
      <c r="B82" s="179" t="s">
        <v>110</v>
      </c>
      <c r="E82" s="173"/>
      <c r="F82" s="173"/>
      <c r="G82" s="173"/>
      <c r="H82" s="173"/>
      <c r="I82" s="173"/>
      <c r="J82" s="200">
        <f t="shared" si="6"/>
        <v>0</v>
      </c>
      <c r="K82" s="173">
        <f t="shared" si="7"/>
        <v>0</v>
      </c>
      <c r="L82" s="201">
        <f t="shared" si="8"/>
        <v>0</v>
      </c>
      <c r="M82" s="187"/>
      <c r="N82" s="455"/>
      <c r="O82" s="455"/>
      <c r="P82" s="202"/>
      <c r="Q82" s="187"/>
    </row>
    <row r="83" spans="1:17" s="169" customFormat="1" outlineLevel="1" x14ac:dyDescent="0.25">
      <c r="A83" s="179"/>
      <c r="B83" s="179"/>
      <c r="C83" s="180"/>
      <c r="E83" s="483" t="str">
        <f xml:space="preserve"> Ratio!E$14</f>
        <v xml:space="preserve">Debt Service Coverage Ratio -minimum </v>
      </c>
      <c r="G83" s="483" t="str">
        <f xml:space="preserve"> Ratio!G$14</f>
        <v>ratio</v>
      </c>
      <c r="H83" s="484">
        <f xml:space="preserve"> Ratio!F$14</f>
        <v>1.7998846065667773</v>
      </c>
      <c r="I83" s="173"/>
      <c r="J83" s="200">
        <f t="shared" si="6"/>
        <v>1</v>
      </c>
      <c r="K83" s="173">
        <f t="shared" si="7"/>
        <v>13.932024724372514</v>
      </c>
      <c r="L83" s="201">
        <f t="shared" si="8"/>
        <v>-1.1483567275921234</v>
      </c>
      <c r="M83" s="187"/>
      <c r="N83" s="455">
        <v>1.7998846065667773</v>
      </c>
      <c r="O83" s="505">
        <v>4.5845508288888848</v>
      </c>
      <c r="P83" s="202">
        <v>-12.132140117805736</v>
      </c>
      <c r="Q83" s="187"/>
    </row>
    <row r="84" spans="1:17" s="169" customFormat="1" outlineLevel="1" x14ac:dyDescent="0.25">
      <c r="A84" s="179"/>
      <c r="B84" s="179"/>
      <c r="C84" s="180"/>
      <c r="E84" s="483" t="str">
        <f xml:space="preserve"> Ratio!E$28</f>
        <v xml:space="preserve">Current Ratio - minimum </v>
      </c>
      <c r="G84" s="483" t="str">
        <f xml:space="preserve"> Ratio!G$28</f>
        <v>ratio</v>
      </c>
      <c r="H84" s="484">
        <f xml:space="preserve"> Ratio!F$28</f>
        <v>1.0219958719397357</v>
      </c>
      <c r="I84" s="173"/>
      <c r="J84" s="200">
        <f t="shared" si="6"/>
        <v>1</v>
      </c>
      <c r="K84" s="173">
        <f t="shared" si="7"/>
        <v>0.47126013377210807</v>
      </c>
      <c r="L84" s="201">
        <f t="shared" si="8"/>
        <v>0.85569194281826411</v>
      </c>
      <c r="M84" s="187"/>
      <c r="N84" s="455">
        <v>1.0219958719397357</v>
      </c>
      <c r="O84" s="505">
        <v>1.8461359609482797</v>
      </c>
      <c r="P84" s="202">
        <v>0.55073573816762766</v>
      </c>
      <c r="Q84" s="187"/>
    </row>
    <row r="85" spans="1:17" s="169" customFormat="1" outlineLevel="1" x14ac:dyDescent="0.25">
      <c r="A85" s="179"/>
      <c r="B85" s="179"/>
      <c r="C85" s="180"/>
      <c r="E85" s="483" t="str">
        <f xml:space="preserve"> Ratio!E$46</f>
        <v xml:space="preserve">Debt to Equity Ratio -maximum </v>
      </c>
      <c r="G85" s="483" t="str">
        <f xml:space="preserve"> Ratio!G$46</f>
        <v>ratio</v>
      </c>
      <c r="H85" s="484">
        <f xml:space="preserve"> Ratio!F$46</f>
        <v>2.2944444444444447</v>
      </c>
      <c r="I85" s="173"/>
      <c r="J85" s="200">
        <f t="shared" si="6"/>
        <v>0</v>
      </c>
      <c r="K85" s="173">
        <f t="shared" si="7"/>
        <v>0</v>
      </c>
      <c r="L85" s="201">
        <f t="shared" si="8"/>
        <v>0</v>
      </c>
      <c r="M85" s="187"/>
      <c r="N85" s="455">
        <v>2.2944444444444447</v>
      </c>
      <c r="O85" s="505">
        <v>2.2140215948595769</v>
      </c>
      <c r="P85" s="202">
        <v>2.2944444444444447</v>
      </c>
      <c r="Q85" s="187"/>
    </row>
    <row r="86" spans="1:17" s="169" customFormat="1" outlineLevel="1" x14ac:dyDescent="0.25">
      <c r="A86" s="179"/>
      <c r="B86" s="179"/>
      <c r="C86" s="180"/>
      <c r="E86" s="483" t="str">
        <f xml:space="preserve"> Ratio!E$55</f>
        <v xml:space="preserve">Debt to Ebitda Ratio -maximum </v>
      </c>
      <c r="G86" s="483" t="str">
        <f xml:space="preserve"> Ratio!G$55</f>
        <v>ratio</v>
      </c>
      <c r="H86" s="484">
        <f xml:space="preserve"> Ratio!F$55</f>
        <v>14.492961811523676</v>
      </c>
      <c r="I86" s="173"/>
      <c r="J86" s="200">
        <f t="shared" si="6"/>
        <v>1</v>
      </c>
      <c r="K86" s="173">
        <f t="shared" si="7"/>
        <v>14.492961811523696</v>
      </c>
      <c r="L86" s="321">
        <f t="shared" si="8"/>
        <v>-744389578810120.75</v>
      </c>
      <c r="M86" s="187" t="s">
        <v>411</v>
      </c>
      <c r="N86" s="455">
        <v>14.492961811523676</v>
      </c>
      <c r="O86" s="505">
        <v>4.1311667356947339</v>
      </c>
      <c r="P86" s="202">
        <v>-1.9469592568302959E-14</v>
      </c>
      <c r="Q86" s="187"/>
    </row>
    <row r="87" spans="1:17" s="169" customFormat="1" outlineLevel="1" x14ac:dyDescent="0.25">
      <c r="A87" s="179"/>
      <c r="B87" s="179"/>
      <c r="C87" s="180"/>
      <c r="E87" s="173"/>
      <c r="G87" s="173"/>
      <c r="H87" s="173"/>
      <c r="I87" s="173"/>
      <c r="J87" s="200">
        <f t="shared" si="6"/>
        <v>0</v>
      </c>
      <c r="K87" s="173">
        <f t="shared" si="7"/>
        <v>0</v>
      </c>
      <c r="L87" s="201">
        <f t="shared" si="8"/>
        <v>0</v>
      </c>
      <c r="M87" s="187"/>
      <c r="N87" s="455"/>
      <c r="O87" s="455"/>
      <c r="P87" s="202"/>
      <c r="Q87" s="187"/>
    </row>
    <row r="88" spans="1:17" s="169" customFormat="1" outlineLevel="1" x14ac:dyDescent="0.25">
      <c r="A88" s="179"/>
      <c r="B88" s="179"/>
      <c r="C88" s="180"/>
      <c r="I88" s="173"/>
      <c r="J88" s="200">
        <f t="shared" si="6"/>
        <v>0</v>
      </c>
      <c r="K88" s="173">
        <f t="shared" si="7"/>
        <v>0</v>
      </c>
      <c r="L88" s="201">
        <f t="shared" si="8"/>
        <v>0</v>
      </c>
      <c r="M88" s="187"/>
      <c r="N88" s="455"/>
      <c r="O88" s="455"/>
      <c r="P88" s="202"/>
      <c r="Q88" s="187"/>
    </row>
    <row r="89" spans="1:17" s="169" customFormat="1" outlineLevel="1" x14ac:dyDescent="0.25">
      <c r="A89" s="179"/>
      <c r="B89" s="179"/>
      <c r="C89" s="180"/>
      <c r="E89" s="173"/>
      <c r="G89" s="173"/>
      <c r="H89" s="173"/>
      <c r="I89" s="173"/>
      <c r="J89" s="200">
        <f t="shared" si="6"/>
        <v>0</v>
      </c>
      <c r="K89" s="173">
        <f t="shared" si="7"/>
        <v>0</v>
      </c>
      <c r="L89" s="201">
        <f t="shared" si="8"/>
        <v>0</v>
      </c>
      <c r="M89" s="187"/>
      <c r="N89" s="455"/>
      <c r="O89" s="455"/>
      <c r="P89" s="202"/>
      <c r="Q89" s="187"/>
    </row>
    <row r="90" spans="1:17" s="169" customFormat="1" outlineLevel="1" x14ac:dyDescent="0.25">
      <c r="A90" s="179"/>
      <c r="B90" s="179"/>
      <c r="C90" s="180"/>
      <c r="E90" s="173"/>
      <c r="G90" s="173"/>
      <c r="H90" s="173"/>
      <c r="I90" s="173"/>
      <c r="J90" s="200">
        <f t="shared" si="6"/>
        <v>0</v>
      </c>
      <c r="K90" s="173">
        <f t="shared" si="7"/>
        <v>0</v>
      </c>
      <c r="L90" s="201">
        <f t="shared" si="8"/>
        <v>0</v>
      </c>
      <c r="M90" s="187"/>
      <c r="N90" s="455"/>
      <c r="O90" s="455"/>
      <c r="P90" s="202"/>
      <c r="Q90" s="187"/>
    </row>
    <row r="91" spans="1:17" s="187" customFormat="1" outlineLevel="1" x14ac:dyDescent="0.25">
      <c r="A91" s="185"/>
      <c r="B91" s="185"/>
      <c r="J91" s="200" t="s">
        <v>111</v>
      </c>
      <c r="L91" s="206"/>
      <c r="N91" s="449"/>
      <c r="O91" s="449"/>
    </row>
    <row r="92" spans="1:17" s="173" customFormat="1" outlineLevel="1" x14ac:dyDescent="0.25">
      <c r="A92" s="167"/>
      <c r="B92" s="167"/>
      <c r="C92" s="168"/>
      <c r="J92" s="200">
        <f t="shared" ref="J92:J100" si="9" xml:space="preserve"> IF(ABS(K92) &gt; 0.001%, 1, 0)</f>
        <v>0</v>
      </c>
      <c r="K92" s="173">
        <f t="shared" ref="K92:K100" si="10" xml:space="preserve"> H92 - INDEX(M92:Q92, $J$9)</f>
        <v>0</v>
      </c>
      <c r="L92" s="201">
        <f t="shared" ref="L92:L100" si="11" xml:space="preserve"> IF(ABS(K92) &gt; 0.001%, IF(INDEX(M92:Q92, $J$9) = 0, 0, H92 / INDEX(M92:Q92, $J$9) - 1), 0)</f>
        <v>0</v>
      </c>
      <c r="M92" s="187"/>
      <c r="N92" s="455"/>
      <c r="O92" s="455"/>
      <c r="P92" s="202"/>
      <c r="Q92" s="187"/>
    </row>
    <row r="93" spans="1:17" s="169" customFormat="1" outlineLevel="1" x14ac:dyDescent="0.25">
      <c r="A93" s="167"/>
      <c r="B93" s="167" t="s">
        <v>112</v>
      </c>
      <c r="E93" s="173"/>
      <c r="F93" s="173"/>
      <c r="G93" s="173"/>
      <c r="H93" s="173"/>
      <c r="I93" s="173"/>
      <c r="J93" s="200">
        <f t="shared" si="9"/>
        <v>0</v>
      </c>
      <c r="K93" s="173">
        <f t="shared" si="10"/>
        <v>0</v>
      </c>
      <c r="L93" s="201">
        <f t="shared" si="11"/>
        <v>0</v>
      </c>
      <c r="M93" s="187"/>
      <c r="N93" s="455"/>
      <c r="O93" s="455"/>
      <c r="P93" s="202"/>
      <c r="Q93" s="187"/>
    </row>
    <row r="94" spans="1:17" s="169" customFormat="1" outlineLevel="1" x14ac:dyDescent="0.25">
      <c r="A94" s="179"/>
      <c r="B94" s="179"/>
      <c r="E94" s="483" t="str">
        <f xml:space="preserve"> Val!E$46</f>
        <v>net present value</v>
      </c>
      <c r="G94" s="483" t="str">
        <f xml:space="preserve"> Val!G$46</f>
        <v>$ 000s</v>
      </c>
      <c r="H94" s="483">
        <f xml:space="preserve"> Val!F$46</f>
        <v>42452.23093411373</v>
      </c>
      <c r="I94" s="173"/>
      <c r="J94" s="200">
        <f t="shared" si="9"/>
        <v>1</v>
      </c>
      <c r="K94" s="173">
        <f t="shared" si="10"/>
        <v>75574.421714228622</v>
      </c>
      <c r="L94" s="201">
        <f t="shared" si="11"/>
        <v>-2.281685478353086</v>
      </c>
      <c r="M94" s="187"/>
      <c r="N94" s="455">
        <v>42452.23093411373</v>
      </c>
      <c r="O94" s="455">
        <v>309757.2152865355</v>
      </c>
      <c r="P94" s="202">
        <v>-33122.190780114892</v>
      </c>
      <c r="Q94" s="187"/>
    </row>
    <row r="95" spans="1:17" s="169" customFormat="1" outlineLevel="1" x14ac:dyDescent="0.25">
      <c r="A95" s="179"/>
      <c r="B95" s="179"/>
      <c r="E95" s="483" t="str">
        <f xml:space="preserve"> Val!E$54</f>
        <v>XIRR</v>
      </c>
      <c r="F95" s="483"/>
      <c r="G95" s="483" t="str">
        <f xml:space="preserve"> Val!G$54</f>
        <v>%</v>
      </c>
      <c r="H95" s="499">
        <f xml:space="preserve"> Val!F$54</f>
        <v>0.46199728846549992</v>
      </c>
      <c r="I95" s="173"/>
      <c r="J95" s="200">
        <f t="shared" si="9"/>
        <v>1</v>
      </c>
      <c r="K95" s="308">
        <f t="shared" si="10"/>
        <v>0.31304740905761719</v>
      </c>
      <c r="L95" s="201">
        <f t="shared" si="11"/>
        <v>2.1016962907393268</v>
      </c>
      <c r="M95" s="187"/>
      <c r="N95" s="504">
        <v>0.46199728846549992</v>
      </c>
      <c r="O95" s="504">
        <v>2.4254869699478152</v>
      </c>
      <c r="P95" s="504">
        <v>0.14894987940788273</v>
      </c>
      <c r="Q95" s="187"/>
    </row>
    <row r="96" spans="1:17" s="169" customFormat="1" ht="1.2" customHeight="1" outlineLevel="1" x14ac:dyDescent="0.25">
      <c r="A96" s="179"/>
      <c r="B96" s="179"/>
      <c r="E96" s="483" t="str">
        <f xml:space="preserve"> Val!E$62</f>
        <v>Payback Date</v>
      </c>
      <c r="G96" s="483" t="str">
        <f xml:space="preserve"> Val!G$62</f>
        <v>date</v>
      </c>
      <c r="H96" s="498">
        <f xml:space="preserve"> Val!F$62</f>
        <v>45838</v>
      </c>
      <c r="I96" s="173"/>
      <c r="J96" s="200">
        <f t="shared" si="9"/>
        <v>1</v>
      </c>
      <c r="K96" s="428">
        <f t="shared" si="10"/>
        <v>-2466</v>
      </c>
      <c r="L96" s="308">
        <f t="shared" si="11"/>
        <v>-5.1051672739317655E-2</v>
      </c>
      <c r="M96" s="187"/>
      <c r="N96" s="506">
        <v>45838</v>
      </c>
      <c r="O96" s="506">
        <v>45016</v>
      </c>
      <c r="P96" s="506">
        <v>48304</v>
      </c>
      <c r="Q96" s="187"/>
    </row>
    <row r="97" spans="1:17" s="169" customFormat="1" outlineLevel="1" x14ac:dyDescent="0.25">
      <c r="A97" s="179"/>
      <c r="B97" s="179"/>
      <c r="E97" s="483"/>
      <c r="G97" s="483"/>
      <c r="H97" s="498"/>
      <c r="I97" s="173"/>
      <c r="J97" s="200">
        <f t="shared" si="9"/>
        <v>0</v>
      </c>
      <c r="K97" s="173">
        <f t="shared" si="10"/>
        <v>0</v>
      </c>
      <c r="L97" s="201">
        <f t="shared" si="11"/>
        <v>0</v>
      </c>
      <c r="M97" s="187"/>
      <c r="N97" s="455"/>
      <c r="O97" s="455"/>
      <c r="P97" s="202"/>
      <c r="Q97" s="187"/>
    </row>
    <row r="98" spans="1:17" s="169" customFormat="1" outlineLevel="1" x14ac:dyDescent="0.25">
      <c r="A98" s="179"/>
      <c r="B98" s="179"/>
      <c r="E98" s="173"/>
      <c r="G98" s="173"/>
      <c r="H98" s="173"/>
      <c r="I98" s="173"/>
      <c r="J98" s="200">
        <f t="shared" si="9"/>
        <v>0</v>
      </c>
      <c r="K98" s="173">
        <f t="shared" si="10"/>
        <v>0</v>
      </c>
      <c r="L98" s="201">
        <f t="shared" si="11"/>
        <v>0</v>
      </c>
      <c r="M98" s="187"/>
      <c r="N98" s="455"/>
      <c r="O98" s="455"/>
      <c r="P98" s="202"/>
      <c r="Q98" s="187"/>
    </row>
    <row r="99" spans="1:17" s="169" customFormat="1" outlineLevel="1" x14ac:dyDescent="0.25">
      <c r="A99" s="179"/>
      <c r="B99" s="179"/>
      <c r="E99" s="173"/>
      <c r="G99" s="173"/>
      <c r="H99" s="173"/>
      <c r="I99" s="173"/>
      <c r="J99" s="200">
        <f t="shared" si="9"/>
        <v>0</v>
      </c>
      <c r="K99" s="173">
        <f t="shared" si="10"/>
        <v>0</v>
      </c>
      <c r="L99" s="201">
        <f t="shared" si="11"/>
        <v>0</v>
      </c>
      <c r="M99" s="187"/>
      <c r="N99" s="455"/>
      <c r="O99" s="455"/>
      <c r="P99" s="202"/>
      <c r="Q99" s="187"/>
    </row>
    <row r="100" spans="1:17" s="169" customFormat="1" x14ac:dyDescent="0.25">
      <c r="A100" s="179"/>
      <c r="B100" s="179"/>
      <c r="C100" s="180"/>
      <c r="E100" s="173"/>
      <c r="G100" s="173"/>
      <c r="H100" s="173"/>
      <c r="I100" s="173"/>
      <c r="J100" s="200">
        <f t="shared" si="9"/>
        <v>0</v>
      </c>
      <c r="K100" s="173">
        <f t="shared" si="10"/>
        <v>0</v>
      </c>
      <c r="L100" s="201">
        <f t="shared" si="11"/>
        <v>0</v>
      </c>
      <c r="M100" s="187"/>
      <c r="N100" s="455"/>
      <c r="O100" s="455"/>
      <c r="P100" s="202"/>
      <c r="Q100" s="187"/>
    </row>
    <row r="101" spans="1:17" s="193" customFormat="1" x14ac:dyDescent="0.25">
      <c r="A101" s="191" t="s">
        <v>113</v>
      </c>
      <c r="B101" s="191"/>
      <c r="C101" s="192"/>
      <c r="F101" s="194"/>
      <c r="J101" s="205"/>
      <c r="K101" s="195"/>
      <c r="L101" s="196"/>
      <c r="N101" s="451"/>
      <c r="O101" s="451"/>
      <c r="P101" s="197"/>
      <c r="Q101" s="195"/>
    </row>
    <row r="102" spans="1:17" s="169" customFormat="1" outlineLevel="1" x14ac:dyDescent="0.25">
      <c r="B102" s="167"/>
      <c r="C102" s="168"/>
      <c r="D102" s="173"/>
      <c r="E102" s="173"/>
      <c r="F102" s="173"/>
      <c r="G102" s="173"/>
      <c r="H102" s="173"/>
      <c r="I102" s="181"/>
      <c r="J102" s="200">
        <f t="shared" ref="J102:J121" si="12" xml:space="preserve"> IF(ABS(K102) &gt; 0.001, 1, 0)</f>
        <v>0</v>
      </c>
      <c r="K102" s="173">
        <f t="shared" ref="K102:K121" si="13" xml:space="preserve"> H102 - INDEX(M102:Q102, $J$9)</f>
        <v>0</v>
      </c>
      <c r="L102" s="201">
        <f t="shared" ref="L102:L121" si="14" xml:space="preserve"> IF(ABS(K102) &gt; 0.001, IF(INDEX(M102:Q102, $J$9) = 0, 0, H102 / INDEX(M102:Q102, $J$9) - 1), 0)</f>
        <v>0</v>
      </c>
      <c r="M102" s="184"/>
      <c r="N102" s="455"/>
      <c r="O102" s="455"/>
      <c r="P102" s="202"/>
      <c r="Q102" s="189"/>
    </row>
    <row r="103" spans="1:17" s="169" customFormat="1" outlineLevel="1" x14ac:dyDescent="0.25">
      <c r="B103" s="167" t="s">
        <v>114</v>
      </c>
      <c r="C103" s="168"/>
      <c r="D103" s="173"/>
      <c r="E103" s="173"/>
      <c r="F103" s="173"/>
      <c r="G103" s="173"/>
      <c r="H103" s="173"/>
      <c r="I103" s="181"/>
      <c r="J103" s="200">
        <f t="shared" si="12"/>
        <v>0</v>
      </c>
      <c r="K103" s="173">
        <f t="shared" si="13"/>
        <v>0</v>
      </c>
      <c r="L103" s="201">
        <f t="shared" si="14"/>
        <v>0</v>
      </c>
      <c r="M103" s="184"/>
      <c r="N103" s="455"/>
      <c r="O103" s="455"/>
      <c r="P103" s="202"/>
      <c r="Q103" s="189"/>
    </row>
    <row r="104" spans="1:17" s="169" customFormat="1" ht="3" customHeight="1" outlineLevel="1" x14ac:dyDescent="0.25">
      <c r="B104" s="167"/>
      <c r="C104" s="168"/>
      <c r="D104" s="173"/>
      <c r="E104" s="173"/>
      <c r="G104" s="173"/>
      <c r="I104" s="181"/>
      <c r="J104" s="200">
        <f t="shared" si="12"/>
        <v>0</v>
      </c>
      <c r="K104" s="173">
        <f t="shared" si="13"/>
        <v>0</v>
      </c>
      <c r="L104" s="201">
        <f t="shared" si="14"/>
        <v>0</v>
      </c>
      <c r="M104" s="184"/>
      <c r="N104" s="455"/>
      <c r="O104" s="455"/>
      <c r="P104" s="202"/>
      <c r="Q104" s="189"/>
    </row>
    <row r="105" spans="1:17" s="169" customFormat="1" hidden="1" outlineLevel="1" x14ac:dyDescent="0.25">
      <c r="B105" s="167"/>
      <c r="C105" s="168"/>
      <c r="D105" s="173"/>
      <c r="E105" s="173"/>
      <c r="G105" s="173"/>
      <c r="I105" s="181"/>
      <c r="J105" s="200">
        <f t="shared" si="12"/>
        <v>0</v>
      </c>
      <c r="K105" s="173">
        <f t="shared" si="13"/>
        <v>0</v>
      </c>
      <c r="L105" s="201">
        <f t="shared" si="14"/>
        <v>0</v>
      </c>
      <c r="M105" s="184"/>
      <c r="N105" s="455"/>
      <c r="O105" s="455"/>
      <c r="P105" s="202"/>
      <c r="Q105" s="189"/>
    </row>
    <row r="106" spans="1:17" s="169" customFormat="1" hidden="1" outlineLevel="1" x14ac:dyDescent="0.25">
      <c r="B106" s="167"/>
      <c r="C106" s="168"/>
      <c r="D106" s="173"/>
      <c r="E106" s="173"/>
      <c r="G106" s="173"/>
      <c r="I106" s="181"/>
      <c r="J106" s="200">
        <f t="shared" si="12"/>
        <v>0</v>
      </c>
      <c r="K106" s="173">
        <f t="shared" si="13"/>
        <v>0</v>
      </c>
      <c r="L106" s="201">
        <f t="shared" si="14"/>
        <v>0</v>
      </c>
      <c r="M106" s="184"/>
      <c r="N106" s="455"/>
      <c r="O106" s="455"/>
      <c r="P106" s="202"/>
      <c r="Q106" s="189"/>
    </row>
    <row r="107" spans="1:17" s="169" customFormat="1" hidden="1" outlineLevel="1" x14ac:dyDescent="0.25">
      <c r="B107" s="167"/>
      <c r="C107" s="168"/>
      <c r="D107" s="173"/>
      <c r="E107" s="173"/>
      <c r="G107" s="173"/>
      <c r="I107" s="181"/>
      <c r="J107" s="200">
        <f t="shared" si="12"/>
        <v>0</v>
      </c>
      <c r="K107" s="173">
        <f t="shared" si="13"/>
        <v>0</v>
      </c>
      <c r="L107" s="201">
        <f t="shared" si="14"/>
        <v>0</v>
      </c>
      <c r="M107" s="184"/>
      <c r="N107" s="455"/>
      <c r="O107" s="455"/>
      <c r="P107" s="202"/>
      <c r="Q107" s="189"/>
    </row>
    <row r="108" spans="1:17" s="169" customFormat="1" hidden="1" outlineLevel="1" x14ac:dyDescent="0.25">
      <c r="B108" s="167"/>
      <c r="C108" s="168"/>
      <c r="D108" s="173"/>
      <c r="E108" s="173"/>
      <c r="G108" s="173"/>
      <c r="I108" s="181"/>
      <c r="J108" s="200">
        <f t="shared" si="12"/>
        <v>0</v>
      </c>
      <c r="K108" s="173">
        <f t="shared" si="13"/>
        <v>0</v>
      </c>
      <c r="L108" s="201">
        <f t="shared" si="14"/>
        <v>0</v>
      </c>
      <c r="M108" s="184"/>
      <c r="N108" s="455"/>
      <c r="O108" s="455"/>
      <c r="P108" s="202"/>
      <c r="Q108" s="189"/>
    </row>
    <row r="109" spans="1:17" s="169" customFormat="1" hidden="1" outlineLevel="1" x14ac:dyDescent="0.25">
      <c r="B109" s="167"/>
      <c r="C109" s="168"/>
      <c r="D109" s="173"/>
      <c r="E109" s="173"/>
      <c r="G109" s="173"/>
      <c r="I109" s="181"/>
      <c r="J109" s="200">
        <f t="shared" si="12"/>
        <v>0</v>
      </c>
      <c r="K109" s="173">
        <f t="shared" si="13"/>
        <v>0</v>
      </c>
      <c r="L109" s="201">
        <f t="shared" si="14"/>
        <v>0</v>
      </c>
      <c r="M109" s="184"/>
      <c r="N109" s="455"/>
      <c r="O109" s="455"/>
      <c r="P109" s="202"/>
      <c r="Q109" s="189"/>
    </row>
    <row r="110" spans="1:17" s="169" customFormat="1" hidden="1" outlineLevel="1" x14ac:dyDescent="0.25">
      <c r="B110" s="167"/>
      <c r="C110" s="168"/>
      <c r="D110" s="173"/>
      <c r="E110" s="173"/>
      <c r="G110" s="173"/>
      <c r="I110" s="181"/>
      <c r="J110" s="200">
        <f t="shared" si="12"/>
        <v>0</v>
      </c>
      <c r="K110" s="173">
        <f t="shared" si="13"/>
        <v>0</v>
      </c>
      <c r="L110" s="201">
        <f t="shared" si="14"/>
        <v>0</v>
      </c>
      <c r="M110" s="184"/>
      <c r="N110" s="455"/>
      <c r="O110" s="455"/>
      <c r="P110" s="202"/>
      <c r="Q110" s="189"/>
    </row>
    <row r="111" spans="1:17" s="169" customFormat="1" hidden="1" outlineLevel="1" x14ac:dyDescent="0.25">
      <c r="B111" s="167"/>
      <c r="C111" s="168"/>
      <c r="D111" s="173"/>
      <c r="E111" s="173"/>
      <c r="G111" s="173"/>
      <c r="I111" s="181"/>
      <c r="J111" s="200">
        <f t="shared" si="12"/>
        <v>0</v>
      </c>
      <c r="K111" s="173">
        <f t="shared" si="13"/>
        <v>0</v>
      </c>
      <c r="L111" s="201">
        <f t="shared" si="14"/>
        <v>0</v>
      </c>
      <c r="M111" s="184"/>
      <c r="N111" s="455"/>
      <c r="O111" s="455"/>
      <c r="P111" s="202"/>
      <c r="Q111" s="189"/>
    </row>
    <row r="112" spans="1:17" s="169" customFormat="1" hidden="1" outlineLevel="1" x14ac:dyDescent="0.25">
      <c r="B112" s="167"/>
      <c r="C112" s="168"/>
      <c r="D112" s="173"/>
      <c r="E112" s="173"/>
      <c r="G112" s="173"/>
      <c r="I112" s="181"/>
      <c r="J112" s="200">
        <f t="shared" si="12"/>
        <v>0</v>
      </c>
      <c r="K112" s="173">
        <f t="shared" si="13"/>
        <v>0</v>
      </c>
      <c r="L112" s="201">
        <f t="shared" si="14"/>
        <v>0</v>
      </c>
      <c r="M112" s="184"/>
      <c r="N112" s="455"/>
      <c r="O112" s="455"/>
      <c r="P112" s="202"/>
      <c r="Q112" s="189"/>
    </row>
    <row r="113" spans="1:17" s="169" customFormat="1" hidden="1" outlineLevel="1" x14ac:dyDescent="0.25">
      <c r="B113" s="167"/>
      <c r="C113" s="168"/>
      <c r="D113" s="173"/>
      <c r="E113" s="173"/>
      <c r="G113" s="173"/>
      <c r="I113" s="181"/>
      <c r="J113" s="200">
        <f t="shared" si="12"/>
        <v>0</v>
      </c>
      <c r="K113" s="173">
        <f t="shared" si="13"/>
        <v>0</v>
      </c>
      <c r="L113" s="201">
        <f t="shared" si="14"/>
        <v>0</v>
      </c>
      <c r="M113" s="184"/>
      <c r="N113" s="455"/>
      <c r="O113" s="455"/>
      <c r="P113" s="202"/>
      <c r="Q113" s="189"/>
    </row>
    <row r="114" spans="1:17" s="169" customFormat="1" hidden="1" outlineLevel="1" x14ac:dyDescent="0.25">
      <c r="B114" s="167" t="s">
        <v>0</v>
      </c>
      <c r="D114" s="173"/>
      <c r="E114" s="173"/>
      <c r="G114" s="173"/>
      <c r="I114" s="181"/>
      <c r="J114" s="200">
        <f t="shared" si="12"/>
        <v>0</v>
      </c>
      <c r="K114" s="173">
        <f t="shared" si="13"/>
        <v>0</v>
      </c>
      <c r="L114" s="201">
        <f t="shared" si="14"/>
        <v>0</v>
      </c>
      <c r="M114" s="184"/>
      <c r="N114" s="455"/>
      <c r="O114" s="455"/>
      <c r="P114" s="202"/>
      <c r="Q114" s="189"/>
    </row>
    <row r="115" spans="1:17" s="169" customFormat="1" hidden="1" outlineLevel="1" x14ac:dyDescent="0.25">
      <c r="B115" s="167"/>
      <c r="C115" s="167"/>
      <c r="D115" s="173"/>
      <c r="E115" s="173"/>
      <c r="F115" s="173"/>
      <c r="G115" s="173"/>
      <c r="H115" s="173"/>
      <c r="I115" s="181"/>
      <c r="J115" s="200">
        <f t="shared" si="12"/>
        <v>0</v>
      </c>
      <c r="K115" s="173">
        <f t="shared" si="13"/>
        <v>0</v>
      </c>
      <c r="L115" s="201">
        <f t="shared" si="14"/>
        <v>0</v>
      </c>
      <c r="M115" s="184"/>
      <c r="N115" s="455"/>
      <c r="O115" s="455"/>
      <c r="P115" s="202"/>
      <c r="Q115" s="189"/>
    </row>
    <row r="116" spans="1:17" s="169" customFormat="1" hidden="1" outlineLevel="1" x14ac:dyDescent="0.25">
      <c r="B116" s="167"/>
      <c r="C116" s="167"/>
      <c r="D116" s="173"/>
      <c r="E116" s="173"/>
      <c r="F116" s="173"/>
      <c r="G116" s="173"/>
      <c r="H116" s="173"/>
      <c r="I116" s="181"/>
      <c r="J116" s="200">
        <f t="shared" si="12"/>
        <v>0</v>
      </c>
      <c r="K116" s="173">
        <f t="shared" si="13"/>
        <v>0</v>
      </c>
      <c r="L116" s="201">
        <f t="shared" si="14"/>
        <v>0</v>
      </c>
      <c r="M116" s="184"/>
      <c r="N116" s="455"/>
      <c r="O116" s="455"/>
      <c r="P116" s="202"/>
      <c r="Q116" s="189"/>
    </row>
    <row r="117" spans="1:17" s="169" customFormat="1" hidden="1" outlineLevel="1" x14ac:dyDescent="0.25">
      <c r="B117" s="167"/>
      <c r="C117" s="167"/>
      <c r="D117" s="173"/>
      <c r="E117" s="173"/>
      <c r="F117" s="173"/>
      <c r="G117" s="173"/>
      <c r="H117" s="173"/>
      <c r="I117" s="181"/>
      <c r="J117" s="200">
        <f t="shared" si="12"/>
        <v>0</v>
      </c>
      <c r="K117" s="173">
        <f t="shared" si="13"/>
        <v>0</v>
      </c>
      <c r="L117" s="201">
        <f t="shared" si="14"/>
        <v>0</v>
      </c>
      <c r="M117" s="184"/>
      <c r="N117" s="455"/>
      <c r="O117" s="455"/>
      <c r="P117" s="202"/>
      <c r="Q117" s="189"/>
    </row>
    <row r="118" spans="1:17" s="169" customFormat="1" hidden="1" outlineLevel="1" x14ac:dyDescent="0.25">
      <c r="B118" s="167"/>
      <c r="C118" s="167"/>
      <c r="D118" s="173"/>
      <c r="E118" s="173"/>
      <c r="F118" s="173"/>
      <c r="G118" s="173"/>
      <c r="H118" s="173"/>
      <c r="I118" s="181"/>
      <c r="J118" s="200">
        <f t="shared" si="12"/>
        <v>0</v>
      </c>
      <c r="K118" s="173">
        <f t="shared" si="13"/>
        <v>0</v>
      </c>
      <c r="L118" s="201">
        <f t="shared" si="14"/>
        <v>0</v>
      </c>
      <c r="M118" s="184"/>
      <c r="N118" s="455"/>
      <c r="O118" s="455"/>
      <c r="P118" s="202"/>
      <c r="Q118" s="189"/>
    </row>
    <row r="119" spans="1:17" s="169" customFormat="1" hidden="1" outlineLevel="1" x14ac:dyDescent="0.25">
      <c r="B119" s="167"/>
      <c r="C119" s="168"/>
      <c r="D119" s="173"/>
      <c r="E119" s="173"/>
      <c r="G119" s="173"/>
      <c r="H119" s="173"/>
      <c r="I119" s="181"/>
      <c r="J119" s="200">
        <f t="shared" si="12"/>
        <v>0</v>
      </c>
      <c r="K119" s="173">
        <f t="shared" si="13"/>
        <v>0</v>
      </c>
      <c r="L119" s="201">
        <f t="shared" si="14"/>
        <v>0</v>
      </c>
      <c r="M119" s="184"/>
      <c r="N119" s="455"/>
      <c r="O119" s="455"/>
      <c r="P119" s="202"/>
      <c r="Q119" s="189"/>
    </row>
    <row r="120" spans="1:17" s="169" customFormat="1" hidden="1" outlineLevel="1" x14ac:dyDescent="0.25">
      <c r="B120" s="167"/>
      <c r="C120" s="168"/>
      <c r="D120" s="173"/>
      <c r="E120" s="173"/>
      <c r="G120" s="173"/>
      <c r="I120" s="181"/>
      <c r="J120" s="200">
        <f t="shared" si="12"/>
        <v>0</v>
      </c>
      <c r="K120" s="173">
        <f t="shared" si="13"/>
        <v>0</v>
      </c>
      <c r="L120" s="201">
        <f t="shared" si="14"/>
        <v>0</v>
      </c>
      <c r="M120" s="184"/>
      <c r="N120" s="455"/>
      <c r="O120" s="455"/>
      <c r="P120" s="202"/>
      <c r="Q120" s="189"/>
    </row>
    <row r="121" spans="1:17" s="169" customFormat="1" hidden="1" x14ac:dyDescent="0.25">
      <c r="A121" s="179"/>
      <c r="B121" s="179"/>
      <c r="C121" s="180"/>
      <c r="E121" s="173"/>
      <c r="G121" s="173"/>
      <c r="H121" s="173"/>
      <c r="I121" s="173"/>
      <c r="J121" s="200">
        <f t="shared" si="12"/>
        <v>0</v>
      </c>
      <c r="K121" s="173">
        <f t="shared" si="13"/>
        <v>0</v>
      </c>
      <c r="L121" s="201">
        <f t="shared" si="14"/>
        <v>0</v>
      </c>
      <c r="M121" s="187"/>
      <c r="N121" s="455"/>
      <c r="O121" s="455"/>
      <c r="P121" s="202"/>
      <c r="Q121" s="187"/>
    </row>
    <row r="122" spans="1:17" s="209" customFormat="1" collapsed="1" x14ac:dyDescent="0.25">
      <c r="A122" s="207" t="s">
        <v>115</v>
      </c>
      <c r="B122" s="207"/>
      <c r="C122" s="208"/>
      <c r="F122" s="210"/>
      <c r="L122" s="211"/>
      <c r="N122" s="457"/>
      <c r="O122" s="457"/>
      <c r="P122" s="212"/>
    </row>
    <row r="123" spans="1:17" s="169" customFormat="1" x14ac:dyDescent="0.25">
      <c r="A123" s="213"/>
      <c r="B123" s="213"/>
      <c r="C123" s="214"/>
      <c r="D123" s="166"/>
      <c r="E123" s="166"/>
      <c r="G123" s="166"/>
      <c r="H123" s="46"/>
      <c r="I123" s="181"/>
      <c r="K123" s="173"/>
      <c r="L123" s="215"/>
      <c r="M123" s="184"/>
      <c r="N123" s="458"/>
      <c r="O123" s="458"/>
      <c r="P123" s="216"/>
      <c r="Q123" s="184"/>
    </row>
    <row r="124" spans="1:17" s="169" customFormat="1" x14ac:dyDescent="0.25">
      <c r="A124" s="217"/>
      <c r="B124" s="218"/>
      <c r="C124" s="219"/>
      <c r="D124" s="46"/>
      <c r="E124" s="46" t="s">
        <v>100</v>
      </c>
      <c r="F124" s="220"/>
      <c r="G124" s="46"/>
      <c r="H124" s="46">
        <f ca="1" xml:space="preserve"> TODAY()</f>
        <v>45691</v>
      </c>
      <c r="I124" s="221"/>
      <c r="K124" s="173"/>
      <c r="L124" s="215"/>
      <c r="M124" s="222"/>
      <c r="N124" s="459"/>
      <c r="O124" s="459"/>
      <c r="P124" s="223"/>
      <c r="Q124" s="222"/>
    </row>
    <row r="125" spans="1:17" s="169" customFormat="1" x14ac:dyDescent="0.25">
      <c r="A125" s="224"/>
      <c r="B125" s="225"/>
      <c r="C125" s="226"/>
      <c r="D125" s="227"/>
      <c r="E125" s="46" t="s">
        <v>116</v>
      </c>
      <c r="F125" s="228"/>
      <c r="G125" s="227"/>
      <c r="H125" s="227">
        <f ca="1" xml:space="preserve"> NOW()</f>
        <v>45691.056025925929</v>
      </c>
      <c r="I125" s="173"/>
      <c r="K125" s="173"/>
      <c r="L125" s="215"/>
      <c r="M125" s="229"/>
      <c r="N125" s="460"/>
      <c r="O125" s="460"/>
      <c r="P125" s="230"/>
      <c r="Q125" s="229"/>
    </row>
    <row r="126" spans="1:17" s="169" customFormat="1" x14ac:dyDescent="0.25">
      <c r="A126" s="167"/>
      <c r="B126" s="179"/>
      <c r="C126" s="180"/>
      <c r="E126" s="169" t="s">
        <v>117</v>
      </c>
      <c r="F126" s="228"/>
      <c r="H126" s="169" t="str">
        <f ca="1" xml:space="preserve"> MID(CELL("filename",$A$1), SEARCH("[", CELL("filename",$A$1)) + 1, SEARCH("]", CELL("filename",$A$1)) - SEARCH("[", CELL("filename",$A$1)) - 1)</f>
        <v>Copy of AeroLtd_Start_Model CAPSTONE.xlsx</v>
      </c>
      <c r="I126" s="173"/>
      <c r="K126" s="173"/>
      <c r="L126" s="215"/>
      <c r="M126" s="187"/>
      <c r="N126" s="455"/>
      <c r="O126" s="455"/>
      <c r="P126" s="202"/>
      <c r="Q126" s="187"/>
    </row>
    <row r="127" spans="1:17" s="189" customFormat="1" x14ac:dyDescent="0.25">
      <c r="A127" s="231"/>
      <c r="B127" s="231"/>
      <c r="C127" s="232"/>
      <c r="D127" s="233"/>
      <c r="E127" s="234" t="s">
        <v>105</v>
      </c>
      <c r="F127" s="235"/>
      <c r="G127" s="236"/>
      <c r="H127" s="236"/>
      <c r="J127" s="189" t="s">
        <v>118</v>
      </c>
      <c r="L127" s="237"/>
      <c r="N127" s="450"/>
      <c r="O127" s="450"/>
    </row>
    <row r="128" spans="1:17" s="169" customFormat="1" x14ac:dyDescent="0.25">
      <c r="A128" s="167"/>
      <c r="B128" s="179"/>
      <c r="C128" s="180"/>
      <c r="F128" s="228"/>
      <c r="I128" s="173"/>
      <c r="L128" s="175"/>
      <c r="M128" s="187"/>
      <c r="N128" s="442"/>
      <c r="O128" s="442"/>
      <c r="Q128" s="187"/>
    </row>
    <row r="129" spans="1:17" s="169" customFormat="1" x14ac:dyDescent="0.25">
      <c r="A129" s="167"/>
      <c r="B129" s="179"/>
      <c r="C129" s="180"/>
      <c r="E129" s="169" t="s">
        <v>119</v>
      </c>
      <c r="F129" s="228"/>
      <c r="I129" s="173"/>
      <c r="L129" s="175"/>
      <c r="M129" s="187"/>
      <c r="N129" s="461"/>
      <c r="O129" s="461"/>
      <c r="P129" s="238"/>
      <c r="Q129" s="187"/>
    </row>
    <row r="130" spans="1:17" s="169" customFormat="1" x14ac:dyDescent="0.25">
      <c r="A130" s="179"/>
      <c r="B130" s="179"/>
      <c r="C130" s="180"/>
      <c r="E130" s="169" t="s">
        <v>120</v>
      </c>
      <c r="I130" s="173"/>
      <c r="L130" s="175"/>
      <c r="M130" s="187"/>
      <c r="N130" s="461"/>
      <c r="O130" s="461"/>
      <c r="P130" s="238"/>
      <c r="Q130" s="187"/>
    </row>
    <row r="131" spans="1:17" s="169" customFormat="1" x14ac:dyDescent="0.25">
      <c r="A131" s="179"/>
      <c r="B131" s="179"/>
      <c r="C131" s="180"/>
      <c r="I131" s="173"/>
      <c r="L131" s="175"/>
      <c r="M131" s="187"/>
      <c r="N131" s="442"/>
      <c r="O131" s="442"/>
      <c r="Q131" s="187"/>
    </row>
  </sheetData>
  <conditionalFormatting sqref="J6 J110:J111">
    <cfRule type="cellIs" dxfId="43" priority="18" stopIfTrue="1" operator="equal">
      <formula>""</formula>
    </cfRule>
  </conditionalFormatting>
  <conditionalFormatting sqref="J12:J68">
    <cfRule type="cellIs" dxfId="42" priority="9" stopIfTrue="1" operator="notEqual">
      <formula>0</formula>
    </cfRule>
    <cfRule type="cellIs" dxfId="41" priority="10" stopIfTrue="1" operator="equal">
      <formula>""</formula>
    </cfRule>
  </conditionalFormatting>
  <conditionalFormatting sqref="J70:J79">
    <cfRule type="cellIs" dxfId="40" priority="15" stopIfTrue="1" operator="notEqual">
      <formula>0</formula>
    </cfRule>
    <cfRule type="cellIs" dxfId="39" priority="16" stopIfTrue="1" operator="equal">
      <formula>""</formula>
    </cfRule>
  </conditionalFormatting>
  <conditionalFormatting sqref="J81:J90">
    <cfRule type="cellIs" dxfId="38" priority="11" stopIfTrue="1" operator="notEqual">
      <formula>0</formula>
    </cfRule>
    <cfRule type="cellIs" dxfId="37" priority="12" stopIfTrue="1" operator="equal">
      <formula>""</formula>
    </cfRule>
  </conditionalFormatting>
  <conditionalFormatting sqref="J92:J100">
    <cfRule type="cellIs" dxfId="36" priority="5" stopIfTrue="1" operator="notEqual">
      <formula>0</formula>
    </cfRule>
    <cfRule type="cellIs" dxfId="35" priority="6" stopIfTrue="1" operator="equal">
      <formula>""</formula>
    </cfRule>
  </conditionalFormatting>
  <conditionalFormatting sqref="J102:J110">
    <cfRule type="cellIs" dxfId="34" priority="13" stopIfTrue="1" operator="notEqual">
      <formula>0</formula>
    </cfRule>
    <cfRule type="cellIs" dxfId="33" priority="14" stopIfTrue="1" operator="equal">
      <formula>""</formula>
    </cfRule>
  </conditionalFormatting>
  <conditionalFormatting sqref="J110:J111 J6">
    <cfRule type="cellIs" dxfId="32" priority="17" stopIfTrue="1" operator="notEqual">
      <formula>0</formula>
    </cfRule>
  </conditionalFormatting>
  <conditionalFormatting sqref="J112:J121">
    <cfRule type="cellIs" dxfId="31" priority="7" stopIfTrue="1" operator="notEqual">
      <formula>0</formula>
    </cfRule>
    <cfRule type="cellIs" dxfId="30" priority="8" stopIfTrue="1" operator="equal">
      <formula>""</formula>
    </cfRule>
  </conditionalFormatting>
  <conditionalFormatting sqref="F2">
    <cfRule type="cellIs" dxfId="27" priority="1" stopIfTrue="1" operator="notEqual">
      <formula>0</formula>
    </cfRule>
    <cfRule type="cellIs" dxfId="26" priority="2" stopIfTrue="1" operator="equal">
      <formula>""</formula>
    </cfRule>
  </conditionalFormatting>
  <dataValidations count="1">
    <dataValidation type="list" allowBlank="1" showInputMessage="1" showErrorMessage="1" sqref="H9:I9" xr:uid="{19C9C571-31C8-4AE6-9020-6577F89C4E9D}">
      <formula1>$M$9:$Q$9</formula1>
    </dataValidation>
  </dataValidations>
  <printOptions headings="1"/>
  <pageMargins left="0.75" right="0.75" top="1" bottom="1" header="0.5" footer="0.5"/>
  <pageSetup paperSize="9" scale="55" orientation="landscape" blackAndWhite="1" r:id="rId1"/>
  <headerFooter alignWithMargins="0">
    <oddHeader>&amp;LPROJECT [XXX]&amp;CSheet:&amp;A&amp;RSTRICTLY CONFIDENTIAL</oddHeader>
    <oddFooter>&amp;L&amp;F ( Printed on &amp;D at &amp;T )&amp;RPage &amp;P of 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CC070-2484-428E-847B-11D4A526D942}">
  <sheetPr>
    <tabColor theme="5" tint="-0.249977111117893"/>
    <outlinePr summaryBelow="0" summaryRight="0"/>
  </sheetPr>
  <dimension ref="A1:DJ29"/>
  <sheetViews>
    <sheetView defaultGridColor="0" colorId="22" zoomScale="80" workbookViewId="0">
      <pane xSplit="9" ySplit="5" topLeftCell="A27" activePane="bottomRight" state="frozen"/>
      <selection activeCell="G5" sqref="G5"/>
      <selection pane="topRight" activeCell="G5" sqref="G5"/>
      <selection pane="bottomLeft" activeCell="G5" sqref="G5"/>
      <selection pane="bottomRight" activeCell="E36" sqref="E36"/>
    </sheetView>
  </sheetViews>
  <sheetFormatPr defaultColWidth="0" defaultRowHeight="13.2" x14ac:dyDescent="0.25"/>
  <cols>
    <col min="1" max="2" width="1.21875" style="2" customWidth="1"/>
    <col min="3" max="3" width="1.21875" style="3" customWidth="1"/>
    <col min="4" max="4" width="1.21875" style="5" customWidth="1"/>
    <col min="5" max="5" width="40.77734375" style="64" customWidth="1"/>
    <col min="6" max="6" width="12.77734375" style="64" customWidth="1"/>
    <col min="7" max="8" width="11.77734375" style="64" customWidth="1"/>
    <col min="9" max="9" width="2.77734375" style="64" customWidth="1"/>
    <col min="10" max="114" width="11.77734375" style="64" hidden="1" customWidth="1"/>
    <col min="115" max="16384" width="11.77734375" style="12" hidden="1"/>
  </cols>
  <sheetData>
    <row r="1" spans="1:114" s="127" customFormat="1" ht="25.8" x14ac:dyDescent="0.25">
      <c r="A1" s="1" t="str">
        <f ca="1" xml:space="preserve"> RIGHT(CELL("filename", A1), LEN(CELL("filename", A1)) - SEARCH("]", CELL("filename", A1)))</f>
        <v>check</v>
      </c>
      <c r="B1" s="2"/>
      <c r="C1" s="3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</row>
    <row r="2" spans="1:114" s="427" customFormat="1" ht="14.4" x14ac:dyDescent="0.25">
      <c r="A2" s="7"/>
      <c r="B2" s="7"/>
      <c r="C2" s="99"/>
      <c r="D2" s="7"/>
      <c r="E2"/>
      <c r="F2" s="501">
        <f xml:space="preserve"> check!F$15</f>
        <v>0</v>
      </c>
      <c r="G2" s="502" t="s">
        <v>406</v>
      </c>
      <c r="H2"/>
      <c r="I2" s="425"/>
      <c r="J2" s="425"/>
      <c r="K2" s="425"/>
      <c r="L2" s="425"/>
      <c r="M2" s="425"/>
      <c r="N2" s="425"/>
      <c r="O2" s="425"/>
      <c r="P2" s="425"/>
      <c r="Q2" s="425"/>
      <c r="R2" s="425"/>
      <c r="S2" s="425"/>
      <c r="T2" s="425"/>
      <c r="U2" s="425"/>
      <c r="V2" s="425"/>
      <c r="W2" s="425"/>
      <c r="X2" s="425"/>
      <c r="Y2" s="425"/>
      <c r="Z2" s="425"/>
      <c r="AA2" s="425"/>
      <c r="AB2" s="425"/>
      <c r="AC2" s="425"/>
      <c r="AD2" s="425"/>
      <c r="AE2" s="425"/>
      <c r="AF2" s="425"/>
      <c r="AG2" s="425"/>
      <c r="AH2" s="425"/>
      <c r="AI2" s="425"/>
      <c r="AJ2" s="425"/>
      <c r="AK2" s="425"/>
      <c r="AL2" s="425"/>
      <c r="AM2" s="425"/>
      <c r="AN2" s="425"/>
      <c r="AO2" s="425"/>
      <c r="AP2" s="425"/>
      <c r="AQ2" s="425"/>
      <c r="AR2" s="425"/>
      <c r="AS2" s="425"/>
      <c r="AT2" s="425"/>
      <c r="AU2" s="425"/>
      <c r="AV2" s="425"/>
      <c r="AW2" s="425"/>
      <c r="AX2" s="425"/>
      <c r="AY2" s="425"/>
      <c r="AZ2" s="425"/>
      <c r="BA2" s="425"/>
      <c r="BB2" s="425"/>
      <c r="BC2" s="425"/>
      <c r="BD2" s="425"/>
      <c r="BE2" s="425"/>
      <c r="BF2" s="425"/>
      <c r="BG2" s="425"/>
      <c r="BH2" s="425"/>
      <c r="BI2" s="425"/>
      <c r="BJ2" s="425"/>
      <c r="BK2" s="425"/>
      <c r="BL2" s="425"/>
      <c r="BM2" s="425"/>
      <c r="BN2" s="425"/>
      <c r="BO2" s="425"/>
      <c r="BP2" s="425"/>
      <c r="BQ2" s="425"/>
      <c r="BR2" s="425"/>
      <c r="BS2" s="425"/>
      <c r="BT2" s="425"/>
      <c r="BU2" s="425"/>
      <c r="BV2" s="425"/>
      <c r="BW2" s="425"/>
      <c r="BX2" s="425"/>
      <c r="BY2" s="425"/>
      <c r="BZ2" s="425"/>
      <c r="CA2" s="425"/>
      <c r="CB2" s="425"/>
      <c r="CC2" s="425"/>
      <c r="CD2" s="425"/>
      <c r="CE2" s="425"/>
      <c r="CF2" s="425"/>
      <c r="CG2" s="425"/>
      <c r="CH2" s="425"/>
      <c r="CI2" s="425"/>
      <c r="CJ2" s="425"/>
      <c r="CK2" s="425"/>
      <c r="CL2" s="425"/>
      <c r="CM2" s="425"/>
      <c r="CN2" s="425"/>
      <c r="CO2" s="425"/>
      <c r="CP2" s="425"/>
      <c r="CQ2" s="425"/>
      <c r="CR2" s="425"/>
      <c r="CS2" s="425"/>
      <c r="CT2" s="425"/>
      <c r="CU2" s="425"/>
      <c r="CV2" s="425"/>
      <c r="CW2" s="425"/>
      <c r="CX2" s="425"/>
      <c r="CY2" s="425"/>
      <c r="CZ2" s="425"/>
      <c r="DA2" s="425"/>
      <c r="DB2" s="425"/>
      <c r="DC2" s="425"/>
      <c r="DD2" s="425"/>
      <c r="DE2" s="425"/>
      <c r="DF2" s="425"/>
      <c r="DG2" s="425"/>
      <c r="DH2" s="425"/>
      <c r="DI2" s="425"/>
      <c r="DJ2" s="425"/>
    </row>
    <row r="3" spans="1:114" s="427" customFormat="1" ht="14.4" x14ac:dyDescent="0.25">
      <c r="A3" s="7"/>
      <c r="B3" s="7"/>
      <c r="C3" s="8"/>
      <c r="D3" s="7"/>
      <c r="E3"/>
      <c r="F3"/>
      <c r="G3"/>
      <c r="H3"/>
      <c r="I3" s="425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56"/>
      <c r="BS3" s="56"/>
      <c r="BT3" s="56"/>
      <c r="BU3" s="56"/>
      <c r="BV3" s="56"/>
      <c r="BW3" s="56"/>
      <c r="BX3" s="56"/>
      <c r="BY3" s="56"/>
      <c r="BZ3" s="56"/>
      <c r="CA3" s="56"/>
      <c r="CB3" s="56"/>
      <c r="CC3" s="56"/>
      <c r="CD3" s="56"/>
      <c r="CE3" s="56"/>
      <c r="CF3" s="56"/>
      <c r="CG3" s="56"/>
      <c r="CH3" s="56"/>
      <c r="CI3" s="56"/>
      <c r="CJ3" s="56"/>
      <c r="CK3" s="56"/>
      <c r="CL3" s="56"/>
      <c r="CM3" s="56"/>
      <c r="CN3" s="56"/>
      <c r="CO3" s="56"/>
      <c r="CP3" s="56"/>
      <c r="CQ3" s="56"/>
      <c r="CR3" s="56"/>
      <c r="CS3" s="56"/>
      <c r="CT3" s="56"/>
      <c r="CU3" s="56"/>
      <c r="CV3" s="56"/>
      <c r="CW3" s="56"/>
      <c r="CX3" s="56"/>
      <c r="CY3" s="56"/>
      <c r="CZ3" s="56"/>
      <c r="DA3" s="56"/>
      <c r="DB3" s="56"/>
      <c r="DC3" s="56"/>
      <c r="DD3" s="56"/>
      <c r="DE3" s="56"/>
      <c r="DF3" s="56"/>
      <c r="DG3" s="56"/>
      <c r="DH3" s="56"/>
      <c r="DI3" s="56"/>
      <c r="DJ3" s="56"/>
    </row>
    <row r="4" spans="1:114" s="128" customFormat="1" ht="14.4" x14ac:dyDescent="0.25">
      <c r="A4" s="19"/>
      <c r="B4" s="19"/>
      <c r="C4" s="20"/>
      <c r="D4" s="22"/>
      <c r="E4"/>
      <c r="F4"/>
      <c r="G4"/>
      <c r="H4"/>
      <c r="I4" s="60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61"/>
      <c r="BN4" s="61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1"/>
      <c r="CA4" s="61"/>
      <c r="CB4" s="61"/>
      <c r="CC4" s="61"/>
      <c r="CD4" s="61"/>
      <c r="CE4" s="61"/>
      <c r="CF4" s="61"/>
      <c r="CG4" s="61"/>
      <c r="CH4" s="61"/>
      <c r="CI4" s="61"/>
      <c r="CJ4" s="61"/>
      <c r="CK4" s="61"/>
      <c r="CL4" s="61"/>
      <c r="CM4" s="61"/>
      <c r="CN4" s="61"/>
      <c r="CO4" s="61"/>
      <c r="CP4" s="61"/>
      <c r="CQ4" s="61"/>
      <c r="CR4" s="61"/>
      <c r="CS4" s="61"/>
      <c r="CT4" s="61"/>
      <c r="CU4" s="61"/>
      <c r="CV4" s="61"/>
      <c r="CW4" s="61"/>
      <c r="CX4" s="61"/>
      <c r="CY4" s="61"/>
      <c r="CZ4" s="61"/>
      <c r="DA4" s="61"/>
      <c r="DB4" s="61"/>
      <c r="DC4" s="61"/>
      <c r="DD4" s="61"/>
      <c r="DE4" s="61"/>
      <c r="DF4" s="61"/>
      <c r="DG4" s="61"/>
      <c r="DH4" s="61"/>
      <c r="DI4" s="61"/>
      <c r="DJ4" s="61"/>
    </row>
    <row r="5" spans="1:114" ht="14.4" x14ac:dyDescent="0.25">
      <c r="A5" s="7"/>
      <c r="B5" s="7"/>
      <c r="C5" s="8"/>
      <c r="D5" s="10"/>
      <c r="E5"/>
      <c r="F5"/>
      <c r="G5"/>
      <c r="H5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</row>
    <row r="6" spans="1:114" ht="14.4" x14ac:dyDescent="0.25">
      <c r="A6" s="19"/>
      <c r="B6" s="19"/>
      <c r="C6" s="20"/>
      <c r="D6" s="22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  <c r="CJ6" s="38"/>
      <c r="CK6" s="38"/>
      <c r="CL6" s="38"/>
      <c r="CM6" s="38"/>
      <c r="CN6" s="38"/>
      <c r="CO6" s="38"/>
      <c r="CP6" s="38"/>
      <c r="CQ6" s="38"/>
      <c r="CR6" s="38"/>
      <c r="CS6" s="38"/>
      <c r="CT6" s="38"/>
      <c r="CU6" s="38"/>
      <c r="CV6" s="38"/>
      <c r="CW6" s="38"/>
      <c r="CX6" s="38"/>
      <c r="CY6" s="38"/>
      <c r="CZ6" s="38"/>
      <c r="DA6" s="38"/>
      <c r="DB6" s="38"/>
      <c r="DC6" s="38"/>
      <c r="DD6" s="38"/>
      <c r="DE6" s="38"/>
      <c r="DF6" s="38"/>
      <c r="DG6" s="38"/>
      <c r="DH6" s="38"/>
      <c r="DI6" s="38"/>
      <c r="DJ6" s="38"/>
    </row>
    <row r="10" spans="1:114" s="272" customFormat="1" x14ac:dyDescent="0.25">
      <c r="A10" s="382"/>
      <c r="B10" s="382"/>
      <c r="C10" s="383"/>
      <c r="D10" s="243"/>
      <c r="E10" s="243" t="s">
        <v>405</v>
      </c>
      <c r="F10" s="243"/>
      <c r="G10" s="243"/>
      <c r="H10" s="243"/>
      <c r="I10" s="243"/>
      <c r="J10" s="243"/>
      <c r="K10" s="243"/>
      <c r="L10" s="243"/>
      <c r="M10" s="243"/>
      <c r="N10" s="243"/>
      <c r="O10" s="243"/>
      <c r="P10" s="243"/>
      <c r="Q10" s="243"/>
      <c r="R10" s="243"/>
      <c r="S10" s="243"/>
      <c r="T10" s="243"/>
      <c r="U10" s="243"/>
      <c r="V10" s="243"/>
      <c r="W10" s="243"/>
      <c r="X10" s="243"/>
      <c r="Y10" s="243"/>
      <c r="Z10" s="243"/>
      <c r="AA10" s="243"/>
      <c r="AB10" s="243"/>
      <c r="AC10" s="243"/>
      <c r="AD10" s="243"/>
      <c r="AE10" s="243"/>
      <c r="AF10" s="243"/>
      <c r="AG10" s="243"/>
      <c r="AH10" s="243"/>
      <c r="AI10" s="243"/>
      <c r="AJ10" s="243"/>
      <c r="AK10" s="243"/>
      <c r="AL10" s="243"/>
      <c r="AM10" s="243"/>
      <c r="AN10" s="243"/>
      <c r="AO10" s="243"/>
      <c r="AP10" s="243"/>
      <c r="AQ10" s="243"/>
      <c r="AR10" s="243"/>
      <c r="AS10" s="243"/>
      <c r="AT10" s="243"/>
      <c r="AU10" s="243"/>
      <c r="AV10" s="243"/>
      <c r="AW10" s="243"/>
      <c r="AX10" s="243"/>
      <c r="AY10" s="243"/>
      <c r="AZ10" s="243"/>
      <c r="BA10" s="243"/>
      <c r="BB10" s="243"/>
      <c r="BC10" s="243"/>
      <c r="BD10" s="243"/>
      <c r="BE10" s="243"/>
      <c r="BF10" s="243"/>
      <c r="BG10" s="243"/>
      <c r="BH10" s="243"/>
      <c r="BI10" s="243"/>
      <c r="BJ10" s="243"/>
      <c r="BK10" s="243"/>
      <c r="BL10" s="243"/>
      <c r="BM10" s="243"/>
      <c r="BN10" s="243"/>
      <c r="BO10" s="243"/>
      <c r="BP10" s="243"/>
      <c r="BQ10" s="243"/>
      <c r="BR10" s="243"/>
      <c r="BS10" s="243"/>
      <c r="BT10" s="243"/>
      <c r="BU10" s="243"/>
      <c r="BV10" s="243"/>
      <c r="BW10" s="243"/>
      <c r="BX10" s="243"/>
      <c r="BY10" s="243"/>
      <c r="BZ10" s="243"/>
      <c r="CA10" s="243"/>
      <c r="CB10" s="243"/>
      <c r="CC10" s="243"/>
      <c r="CD10" s="243"/>
      <c r="CE10" s="243"/>
      <c r="CF10" s="243"/>
      <c r="CG10" s="243"/>
      <c r="CH10" s="243"/>
      <c r="CI10" s="243"/>
      <c r="CJ10" s="243"/>
      <c r="CK10" s="243"/>
      <c r="CL10" s="243"/>
      <c r="CM10" s="243"/>
      <c r="CN10" s="243"/>
      <c r="CO10" s="243"/>
      <c r="CP10" s="243"/>
      <c r="CQ10" s="243"/>
      <c r="CR10" s="243"/>
      <c r="CS10" s="243"/>
      <c r="CT10" s="243"/>
      <c r="CU10" s="243"/>
      <c r="CV10" s="243"/>
      <c r="CW10" s="243"/>
      <c r="CX10" s="243"/>
      <c r="CY10" s="243"/>
      <c r="CZ10" s="243"/>
      <c r="DA10" s="243"/>
      <c r="DB10" s="243"/>
      <c r="DC10" s="243"/>
      <c r="DD10" s="243"/>
      <c r="DE10" s="243"/>
      <c r="DF10" s="243"/>
      <c r="DG10" s="243"/>
      <c r="DH10" s="243"/>
      <c r="DI10" s="243"/>
      <c r="DJ10" s="243"/>
    </row>
    <row r="14" spans="1:114" x14ac:dyDescent="0.25">
      <c r="E14" s="500"/>
      <c r="F14" s="500"/>
      <c r="G14" s="500"/>
    </row>
    <row r="15" spans="1:114" ht="14.4" x14ac:dyDescent="0.25">
      <c r="E15" s="64" t="s">
        <v>407</v>
      </c>
      <c r="F15" s="465">
        <f>F25</f>
        <v>0</v>
      </c>
    </row>
    <row r="16" spans="1:114" x14ac:dyDescent="0.25">
      <c r="E16" s="12"/>
      <c r="F16" s="12"/>
      <c r="G16" s="12"/>
    </row>
    <row r="20" spans="1:114" s="272" customFormat="1" x14ac:dyDescent="0.25">
      <c r="A20" s="382"/>
      <c r="B20" s="382"/>
      <c r="C20" s="383"/>
      <c r="D20" s="243"/>
      <c r="E20" s="243" t="s">
        <v>405</v>
      </c>
      <c r="F20" s="243"/>
      <c r="G20" s="243"/>
      <c r="H20" s="243"/>
      <c r="I20" s="243"/>
      <c r="J20" s="243"/>
      <c r="K20" s="243"/>
      <c r="L20" s="243"/>
      <c r="M20" s="243"/>
      <c r="N20" s="243"/>
      <c r="O20" s="243"/>
      <c r="P20" s="243"/>
      <c r="Q20" s="243"/>
      <c r="R20" s="243"/>
      <c r="S20" s="243"/>
      <c r="T20" s="243"/>
      <c r="U20" s="243"/>
      <c r="V20" s="243"/>
      <c r="W20" s="243"/>
      <c r="X20" s="243"/>
      <c r="Y20" s="243"/>
      <c r="Z20" s="243"/>
      <c r="AA20" s="243"/>
      <c r="AB20" s="243"/>
      <c r="AC20" s="243"/>
      <c r="AD20" s="243"/>
      <c r="AE20" s="243"/>
      <c r="AF20" s="243"/>
      <c r="AG20" s="243"/>
      <c r="AH20" s="243"/>
      <c r="AI20" s="243"/>
      <c r="AJ20" s="243"/>
      <c r="AK20" s="243"/>
      <c r="AL20" s="243"/>
      <c r="AM20" s="243"/>
      <c r="AN20" s="243"/>
      <c r="AO20" s="243"/>
      <c r="AP20" s="243"/>
      <c r="AQ20" s="243"/>
      <c r="AR20" s="243"/>
      <c r="AS20" s="243"/>
      <c r="AT20" s="243"/>
      <c r="AU20" s="243"/>
      <c r="AV20" s="243"/>
      <c r="AW20" s="243"/>
      <c r="AX20" s="243"/>
      <c r="AY20" s="243"/>
      <c r="AZ20" s="243"/>
      <c r="BA20" s="243"/>
      <c r="BB20" s="243"/>
      <c r="BC20" s="243"/>
      <c r="BD20" s="243"/>
      <c r="BE20" s="243"/>
      <c r="BF20" s="243"/>
      <c r="BG20" s="243"/>
      <c r="BH20" s="243"/>
      <c r="BI20" s="243"/>
      <c r="BJ20" s="243"/>
      <c r="BK20" s="243"/>
      <c r="BL20" s="243"/>
      <c r="BM20" s="243"/>
      <c r="BN20" s="243"/>
      <c r="BO20" s="243"/>
      <c r="BP20" s="243"/>
      <c r="BQ20" s="243"/>
      <c r="BR20" s="243"/>
      <c r="BS20" s="243"/>
      <c r="BT20" s="243"/>
      <c r="BU20" s="243"/>
      <c r="BV20" s="243"/>
      <c r="BW20" s="243"/>
      <c r="BX20" s="243"/>
      <c r="BY20" s="243"/>
      <c r="BZ20" s="243"/>
      <c r="CA20" s="243"/>
      <c r="CB20" s="243"/>
      <c r="CC20" s="243"/>
      <c r="CD20" s="243"/>
      <c r="CE20" s="243"/>
      <c r="CF20" s="243"/>
      <c r="CG20" s="243"/>
      <c r="CH20" s="243"/>
      <c r="CI20" s="243"/>
      <c r="CJ20" s="243"/>
      <c r="CK20" s="243"/>
      <c r="CL20" s="243"/>
      <c r="CM20" s="243"/>
      <c r="CN20" s="243"/>
      <c r="CO20" s="243"/>
      <c r="CP20" s="243"/>
      <c r="CQ20" s="243"/>
      <c r="CR20" s="243"/>
      <c r="CS20" s="243"/>
      <c r="CT20" s="243"/>
      <c r="CU20" s="243"/>
      <c r="CV20" s="243"/>
      <c r="CW20" s="243"/>
      <c r="CX20" s="243"/>
      <c r="CY20" s="243"/>
      <c r="CZ20" s="243"/>
      <c r="DA20" s="243"/>
      <c r="DB20" s="243"/>
      <c r="DC20" s="243"/>
      <c r="DD20" s="243"/>
      <c r="DE20" s="243"/>
      <c r="DF20" s="243"/>
      <c r="DG20" s="243"/>
      <c r="DH20" s="243"/>
      <c r="DI20" s="243"/>
      <c r="DJ20" s="243"/>
    </row>
    <row r="25" spans="1:114" ht="14.4" x14ac:dyDescent="0.25">
      <c r="E25" s="429" t="s">
        <v>69</v>
      </c>
      <c r="F25" s="501">
        <f xml:space="preserve"> FinStat!F$70</f>
        <v>0</v>
      </c>
      <c r="G25" s="503" t="str">
        <f xml:space="preserve"> FinStat!G$70</f>
        <v>check</v>
      </c>
    </row>
    <row r="29" spans="1:114" s="272" customFormat="1" x14ac:dyDescent="0.25">
      <c r="A29" s="382"/>
      <c r="B29" s="382"/>
      <c r="C29" s="383"/>
      <c r="D29" s="243"/>
      <c r="E29" s="243" t="s">
        <v>405</v>
      </c>
      <c r="F29" s="243"/>
      <c r="G29" s="243"/>
      <c r="H29" s="243"/>
      <c r="I29" s="243"/>
      <c r="J29" s="243"/>
      <c r="K29" s="243"/>
      <c r="L29" s="243"/>
      <c r="M29" s="243"/>
      <c r="N29" s="243"/>
      <c r="O29" s="243"/>
      <c r="P29" s="243"/>
      <c r="Q29" s="243"/>
      <c r="R29" s="243"/>
      <c r="S29" s="243"/>
      <c r="T29" s="243"/>
      <c r="U29" s="243"/>
      <c r="V29" s="243"/>
      <c r="W29" s="243"/>
      <c r="X29" s="243"/>
      <c r="Y29" s="243"/>
      <c r="Z29" s="243"/>
      <c r="AA29" s="243"/>
      <c r="AB29" s="243"/>
      <c r="AC29" s="243"/>
      <c r="AD29" s="243"/>
      <c r="AE29" s="243"/>
      <c r="AF29" s="243"/>
      <c r="AG29" s="243"/>
      <c r="AH29" s="243"/>
      <c r="AI29" s="243"/>
      <c r="AJ29" s="243"/>
      <c r="AK29" s="243"/>
      <c r="AL29" s="243"/>
      <c r="AM29" s="243"/>
      <c r="AN29" s="243"/>
      <c r="AO29" s="243"/>
      <c r="AP29" s="243"/>
      <c r="AQ29" s="243"/>
      <c r="AR29" s="243"/>
      <c r="AS29" s="243"/>
      <c r="AT29" s="243"/>
      <c r="AU29" s="243"/>
      <c r="AV29" s="243"/>
      <c r="AW29" s="243"/>
      <c r="AX29" s="243"/>
      <c r="AY29" s="243"/>
      <c r="AZ29" s="243"/>
      <c r="BA29" s="243"/>
      <c r="BB29" s="243"/>
      <c r="BC29" s="243"/>
      <c r="BD29" s="243"/>
      <c r="BE29" s="243"/>
      <c r="BF29" s="243"/>
      <c r="BG29" s="243"/>
      <c r="BH29" s="243"/>
      <c r="BI29" s="243"/>
      <c r="BJ29" s="243"/>
      <c r="BK29" s="243"/>
      <c r="BL29" s="243"/>
      <c r="BM29" s="243"/>
      <c r="BN29" s="243"/>
      <c r="BO29" s="243"/>
      <c r="BP29" s="243"/>
      <c r="BQ29" s="243"/>
      <c r="BR29" s="243"/>
      <c r="BS29" s="243"/>
      <c r="BT29" s="243"/>
      <c r="BU29" s="243"/>
      <c r="BV29" s="243"/>
      <c r="BW29" s="243"/>
      <c r="BX29" s="243"/>
      <c r="BY29" s="243"/>
      <c r="BZ29" s="243"/>
      <c r="CA29" s="243"/>
      <c r="CB29" s="243"/>
      <c r="CC29" s="243"/>
      <c r="CD29" s="243"/>
      <c r="CE29" s="243"/>
      <c r="CF29" s="243"/>
      <c r="CG29" s="243"/>
      <c r="CH29" s="243"/>
      <c r="CI29" s="243"/>
      <c r="CJ29" s="243"/>
      <c r="CK29" s="243"/>
      <c r="CL29" s="243"/>
      <c r="CM29" s="243"/>
      <c r="CN29" s="243"/>
      <c r="CO29" s="243"/>
      <c r="CP29" s="243"/>
      <c r="CQ29" s="243"/>
      <c r="CR29" s="243"/>
      <c r="CS29" s="243"/>
      <c r="CT29" s="243"/>
      <c r="CU29" s="243"/>
      <c r="CV29" s="243"/>
      <c r="CW29" s="243"/>
      <c r="CX29" s="243"/>
      <c r="CY29" s="243"/>
      <c r="CZ29" s="243"/>
      <c r="DA29" s="243"/>
      <c r="DB29" s="243"/>
      <c r="DC29" s="243"/>
      <c r="DD29" s="243"/>
      <c r="DE29" s="243"/>
      <c r="DF29" s="243"/>
      <c r="DG29" s="243"/>
      <c r="DH29" s="243"/>
      <c r="DI29" s="243"/>
      <c r="DJ29" s="243"/>
    </row>
  </sheetData>
  <conditionalFormatting sqref="J3:DJ3">
    <cfRule type="cellIs" dxfId="21" priority="15" stopIfTrue="1" operator="equal">
      <formula>"Pre-fcst"</formula>
    </cfRule>
    <cfRule type="cellIs" dxfId="20" priority="16" stopIfTrue="1" operator="equal">
      <formula>"Forecast"</formula>
    </cfRule>
  </conditionalFormatting>
  <conditionalFormatting sqref="F25">
    <cfRule type="cellIs" dxfId="19" priority="11" stopIfTrue="1" operator="notEqual">
      <formula>0</formula>
    </cfRule>
    <cfRule type="cellIs" dxfId="18" priority="12" stopIfTrue="1" operator="equal">
      <formula>""</formula>
    </cfRule>
  </conditionalFormatting>
  <conditionalFormatting sqref="F15">
    <cfRule type="cellIs" dxfId="11" priority="3" stopIfTrue="1" operator="notEqual">
      <formula>0</formula>
    </cfRule>
    <cfRule type="cellIs" dxfId="10" priority="4" stopIfTrue="1" operator="equal">
      <formula>""</formula>
    </cfRule>
  </conditionalFormatting>
  <conditionalFormatting sqref="F2">
    <cfRule type="cellIs" dxfId="9" priority="1" stopIfTrue="1" operator="notEqual">
      <formula>0</formula>
    </cfRule>
    <cfRule type="cellIs" dxfId="8" priority="2" stopIfTrue="1" operator="equal">
      <formula>""</formula>
    </cfRule>
  </conditionalFormatting>
  <printOptions verticalCentered="1" heading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&amp;L&amp;"Arial,Bold"&amp;14F1F9 Training Model&amp;C&amp;"Arial,Bold"&amp;14Sheet: &amp;A&amp;R&amp;"Arial,Bold"&amp;14CONFIDENTIAL</oddHeader>
    <oddFooter>&amp;L&amp;F ( Printed on &amp;D at &amp;T )&amp;RPage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10472-7D14-4944-82D2-929C3DB57E57}">
  <sheetPr>
    <tabColor indexed="13"/>
    <outlinePr summaryBelow="0" summaryRight="0"/>
  </sheetPr>
  <dimension ref="A1:DJ22"/>
  <sheetViews>
    <sheetView defaultGridColor="0" colorId="22" zoomScale="80" workbookViewId="0">
      <pane xSplit="9" ySplit="5" topLeftCell="J6" activePane="bottomRight" state="frozen"/>
      <selection activeCell="H15" sqref="H15"/>
      <selection pane="topRight" activeCell="H15" sqref="H15"/>
      <selection pane="bottomLeft" activeCell="H15" sqref="H15"/>
      <selection pane="bottomRight" activeCell="I27" sqref="I27"/>
    </sheetView>
  </sheetViews>
  <sheetFormatPr defaultColWidth="0" defaultRowHeight="13.2" x14ac:dyDescent="0.25"/>
  <cols>
    <col min="1" max="2" width="1.21875" style="2" customWidth="1"/>
    <col min="3" max="3" width="1.21875" style="3" customWidth="1"/>
    <col min="4" max="4" width="1.21875" style="5" customWidth="1"/>
    <col min="5" max="5" width="40.77734375" style="64" customWidth="1"/>
    <col min="6" max="6" width="12.77734375" style="64" customWidth="1"/>
    <col min="7" max="8" width="11.77734375" style="64" customWidth="1"/>
    <col min="9" max="9" width="2.77734375" style="64" customWidth="1"/>
    <col min="10" max="114" width="11.77734375" style="64" customWidth="1"/>
    <col min="115" max="16384" width="11.77734375" style="12" hidden="1"/>
  </cols>
  <sheetData>
    <row r="1" spans="1:114" s="127" customFormat="1" ht="25.8" x14ac:dyDescent="0.25">
      <c r="A1" s="1" t="str">
        <f ca="1" xml:space="preserve"> RIGHT(CELL("filename", A1), LEN(CELL("filename", A1)) - SEARCH("]", CELL("filename", A1)))</f>
        <v>Temp</v>
      </c>
      <c r="B1" s="2"/>
      <c r="C1" s="3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</row>
    <row r="2" spans="1:114" s="18" customFormat="1" ht="14.4" x14ac:dyDescent="0.25">
      <c r="A2" s="7"/>
      <c r="B2" s="7"/>
      <c r="C2" s="99"/>
      <c r="D2" s="7"/>
      <c r="E2"/>
      <c r="F2" s="501">
        <f xml:space="preserve"> check!F$15</f>
        <v>0</v>
      </c>
      <c r="G2" s="502" t="s">
        <v>406</v>
      </c>
      <c r="H2"/>
      <c r="I2" s="13"/>
      <c r="J2" s="13">
        <f xml:space="preserve"> Time!J$18</f>
        <v>44651</v>
      </c>
      <c r="K2" s="13">
        <f xml:space="preserve"> Time!K$18</f>
        <v>44742</v>
      </c>
      <c r="L2" s="13">
        <f xml:space="preserve"> Time!L$18</f>
        <v>44834</v>
      </c>
      <c r="M2" s="13">
        <f xml:space="preserve"> Time!M$18</f>
        <v>44926</v>
      </c>
      <c r="N2" s="13">
        <f xml:space="preserve"> Time!N$18</f>
        <v>45016</v>
      </c>
      <c r="O2" s="13">
        <f xml:space="preserve"> Time!O$18</f>
        <v>45107</v>
      </c>
      <c r="P2" s="13">
        <f xml:space="preserve"> Time!P$18</f>
        <v>45199</v>
      </c>
      <c r="Q2" s="13">
        <f xml:space="preserve"> Time!Q$18</f>
        <v>45291</v>
      </c>
      <c r="R2" s="13">
        <f xml:space="preserve"> Time!R$18</f>
        <v>45382</v>
      </c>
      <c r="S2" s="13">
        <f xml:space="preserve"> Time!S$18</f>
        <v>45473</v>
      </c>
      <c r="T2" s="13">
        <f xml:space="preserve"> Time!T$18</f>
        <v>45565</v>
      </c>
      <c r="U2" s="13">
        <f xml:space="preserve"> Time!U$18</f>
        <v>45657</v>
      </c>
      <c r="V2" s="13">
        <f xml:space="preserve"> Time!V$18</f>
        <v>45747</v>
      </c>
      <c r="W2" s="13">
        <f xml:space="preserve"> Time!W$18</f>
        <v>45838</v>
      </c>
      <c r="X2" s="13">
        <f xml:space="preserve"> Time!X$18</f>
        <v>45930</v>
      </c>
      <c r="Y2" s="13">
        <f xml:space="preserve"> Time!Y$18</f>
        <v>46022</v>
      </c>
      <c r="Z2" s="13">
        <f xml:space="preserve"> Time!Z$18</f>
        <v>46112</v>
      </c>
      <c r="AA2" s="13">
        <f xml:space="preserve"> Time!AA$18</f>
        <v>46203</v>
      </c>
      <c r="AB2" s="13">
        <f xml:space="preserve"> Time!AB$18</f>
        <v>46295</v>
      </c>
      <c r="AC2" s="13">
        <f xml:space="preserve"> Time!AC$18</f>
        <v>46387</v>
      </c>
      <c r="AD2" s="13">
        <f xml:space="preserve"> Time!AD$18</f>
        <v>46477</v>
      </c>
      <c r="AE2" s="13">
        <f xml:space="preserve"> Time!AE$18</f>
        <v>46568</v>
      </c>
      <c r="AF2" s="13">
        <f xml:space="preserve"> Time!AF$18</f>
        <v>46660</v>
      </c>
      <c r="AG2" s="13">
        <f xml:space="preserve"> Time!AG$18</f>
        <v>46752</v>
      </c>
      <c r="AH2" s="13">
        <f xml:space="preserve"> Time!AH$18</f>
        <v>46843</v>
      </c>
      <c r="AI2" s="13">
        <f xml:space="preserve"> Time!AI$18</f>
        <v>46934</v>
      </c>
      <c r="AJ2" s="13">
        <f xml:space="preserve"> Time!AJ$18</f>
        <v>47026</v>
      </c>
      <c r="AK2" s="13">
        <f xml:space="preserve"> Time!AK$18</f>
        <v>47118</v>
      </c>
      <c r="AL2" s="13">
        <f xml:space="preserve"> Time!AL$18</f>
        <v>47208</v>
      </c>
      <c r="AM2" s="13">
        <f xml:space="preserve"> Time!AM$18</f>
        <v>47299</v>
      </c>
      <c r="AN2" s="13">
        <f xml:space="preserve"> Time!AN$18</f>
        <v>47391</v>
      </c>
      <c r="AO2" s="13">
        <f xml:space="preserve"> Time!AO$18</f>
        <v>47483</v>
      </c>
      <c r="AP2" s="13">
        <f xml:space="preserve"> Time!AP$18</f>
        <v>47573</v>
      </c>
      <c r="AQ2" s="13">
        <f xml:space="preserve"> Time!AQ$18</f>
        <v>47664</v>
      </c>
      <c r="AR2" s="13">
        <f xml:space="preserve"> Time!AR$18</f>
        <v>47756</v>
      </c>
      <c r="AS2" s="13">
        <f xml:space="preserve"> Time!AS$18</f>
        <v>47848</v>
      </c>
      <c r="AT2" s="13">
        <f xml:space="preserve"> Time!AT$18</f>
        <v>47938</v>
      </c>
      <c r="AU2" s="13">
        <f xml:space="preserve"> Time!AU$18</f>
        <v>48029</v>
      </c>
      <c r="AV2" s="13">
        <f xml:space="preserve"> Time!AV$18</f>
        <v>48121</v>
      </c>
      <c r="AW2" s="13">
        <f xml:space="preserve"> Time!AW$18</f>
        <v>48213</v>
      </c>
      <c r="AX2" s="13">
        <f xml:space="preserve"> Time!AX$18</f>
        <v>48304</v>
      </c>
      <c r="AY2" s="13">
        <f xml:space="preserve"> Time!AY$18</f>
        <v>48395</v>
      </c>
      <c r="AZ2" s="13">
        <f xml:space="preserve"> Time!AZ$18</f>
        <v>48487</v>
      </c>
      <c r="BA2" s="13">
        <f xml:space="preserve"> Time!BA$18</f>
        <v>48579</v>
      </c>
      <c r="BB2" s="13">
        <f xml:space="preserve"> Time!BB$18</f>
        <v>48669</v>
      </c>
      <c r="BC2" s="13">
        <f xml:space="preserve"> Time!BC$18</f>
        <v>48760</v>
      </c>
      <c r="BD2" s="13">
        <f xml:space="preserve"> Time!BD$18</f>
        <v>48852</v>
      </c>
      <c r="BE2" s="13">
        <f xml:space="preserve"> Time!BE$18</f>
        <v>48944</v>
      </c>
      <c r="BF2" s="13">
        <f xml:space="preserve"> Time!BF$18</f>
        <v>49034</v>
      </c>
      <c r="BG2" s="13">
        <f xml:space="preserve"> Time!BG$18</f>
        <v>49125</v>
      </c>
      <c r="BH2" s="13">
        <f xml:space="preserve"> Time!BH$18</f>
        <v>49217</v>
      </c>
      <c r="BI2" s="13">
        <f xml:space="preserve"> Time!BI$18</f>
        <v>49309</v>
      </c>
      <c r="BJ2" s="13">
        <f xml:space="preserve"> Time!BJ$18</f>
        <v>49399</v>
      </c>
      <c r="BK2" s="13">
        <f xml:space="preserve"> Time!BK$18</f>
        <v>49490</v>
      </c>
      <c r="BL2" s="13">
        <f xml:space="preserve"> Time!BL$18</f>
        <v>49582</v>
      </c>
      <c r="BM2" s="13">
        <f xml:space="preserve"> Time!BM$18</f>
        <v>49674</v>
      </c>
      <c r="BN2" s="13">
        <f xml:space="preserve"> Time!BN$18</f>
        <v>49765</v>
      </c>
      <c r="BO2" s="13">
        <f xml:space="preserve"> Time!BO$18</f>
        <v>49856</v>
      </c>
      <c r="BP2" s="13">
        <f xml:space="preserve"> Time!BP$18</f>
        <v>49948</v>
      </c>
      <c r="BQ2" s="13">
        <f xml:space="preserve"> Time!BQ$18</f>
        <v>50040</v>
      </c>
      <c r="BR2" s="13">
        <f xml:space="preserve"> Time!BR$18</f>
        <v>50130</v>
      </c>
      <c r="BS2" s="13">
        <f xml:space="preserve"> Time!BS$18</f>
        <v>50221</v>
      </c>
      <c r="BT2" s="13">
        <f xml:space="preserve"> Time!BT$18</f>
        <v>50313</v>
      </c>
      <c r="BU2" s="13">
        <f xml:space="preserve"> Time!BU$18</f>
        <v>50405</v>
      </c>
      <c r="BV2" s="13">
        <f xml:space="preserve"> Time!BV$18</f>
        <v>50495</v>
      </c>
      <c r="BW2" s="13">
        <f xml:space="preserve"> Time!BW$18</f>
        <v>50586</v>
      </c>
      <c r="BX2" s="13">
        <f xml:space="preserve"> Time!BX$18</f>
        <v>50678</v>
      </c>
      <c r="BY2" s="13">
        <f xml:space="preserve"> Time!BY$18</f>
        <v>50770</v>
      </c>
      <c r="BZ2" s="13">
        <f xml:space="preserve"> Time!BZ$18</f>
        <v>50860</v>
      </c>
      <c r="CA2" s="13">
        <f xml:space="preserve"> Time!CA$18</f>
        <v>50951</v>
      </c>
      <c r="CB2" s="13">
        <f xml:space="preserve"> Time!CB$18</f>
        <v>51043</v>
      </c>
      <c r="CC2" s="13">
        <f xml:space="preserve"> Time!CC$18</f>
        <v>51135</v>
      </c>
      <c r="CD2" s="13">
        <f xml:space="preserve"> Time!CD$18</f>
        <v>51226</v>
      </c>
      <c r="CE2" s="13">
        <f xml:space="preserve"> Time!CE$18</f>
        <v>51317</v>
      </c>
      <c r="CF2" s="13">
        <f xml:space="preserve"> Time!CF$18</f>
        <v>51409</v>
      </c>
      <c r="CG2" s="13">
        <f xml:space="preserve"> Time!CG$18</f>
        <v>51501</v>
      </c>
      <c r="CH2" s="13">
        <f xml:space="preserve"> Time!CH$18</f>
        <v>51591</v>
      </c>
      <c r="CI2" s="13">
        <f xml:space="preserve"> Time!CI$18</f>
        <v>51682</v>
      </c>
      <c r="CJ2" s="13">
        <f xml:space="preserve"> Time!CJ$18</f>
        <v>51774</v>
      </c>
      <c r="CK2" s="13">
        <f xml:space="preserve"> Time!CK$18</f>
        <v>51866</v>
      </c>
      <c r="CL2" s="13">
        <f xml:space="preserve"> Time!CL$18</f>
        <v>51956</v>
      </c>
      <c r="CM2" s="13">
        <f xml:space="preserve"> Time!CM$18</f>
        <v>52047</v>
      </c>
      <c r="CN2" s="13">
        <f xml:space="preserve"> Time!CN$18</f>
        <v>52139</v>
      </c>
      <c r="CO2" s="13">
        <f xml:space="preserve"> Time!CO$18</f>
        <v>52231</v>
      </c>
      <c r="CP2" s="13">
        <f xml:space="preserve"> Time!CP$18</f>
        <v>52321</v>
      </c>
      <c r="CQ2" s="13">
        <f xml:space="preserve"> Time!CQ$18</f>
        <v>52412</v>
      </c>
      <c r="CR2" s="13">
        <f xml:space="preserve"> Time!CR$18</f>
        <v>52504</v>
      </c>
      <c r="CS2" s="13">
        <f xml:space="preserve"> Time!CS$18</f>
        <v>52596</v>
      </c>
      <c r="CT2" s="13">
        <f xml:space="preserve"> Time!CT$18</f>
        <v>52687</v>
      </c>
      <c r="CU2" s="13">
        <f xml:space="preserve"> Time!CU$18</f>
        <v>52778</v>
      </c>
      <c r="CV2" s="13">
        <f xml:space="preserve"> Time!CV$18</f>
        <v>52870</v>
      </c>
      <c r="CW2" s="13">
        <f xml:space="preserve"> Time!CW$18</f>
        <v>52962</v>
      </c>
      <c r="CX2" s="13">
        <f xml:space="preserve"> Time!CX$18</f>
        <v>53052</v>
      </c>
      <c r="CY2" s="13">
        <f xml:space="preserve"> Time!CY$18</f>
        <v>53143</v>
      </c>
      <c r="CZ2" s="13">
        <f xml:space="preserve"> Time!CZ$18</f>
        <v>53235</v>
      </c>
      <c r="DA2" s="13">
        <f xml:space="preserve"> Time!DA$18</f>
        <v>53327</v>
      </c>
      <c r="DB2" s="13">
        <f xml:space="preserve"> Time!DB$18</f>
        <v>53417</v>
      </c>
      <c r="DC2" s="13">
        <f xml:space="preserve"> Time!DC$18</f>
        <v>53508</v>
      </c>
      <c r="DD2" s="13">
        <f xml:space="preserve"> Time!DD$18</f>
        <v>53600</v>
      </c>
      <c r="DE2" s="13">
        <f xml:space="preserve"> Time!DE$18</f>
        <v>53692</v>
      </c>
      <c r="DF2" s="13">
        <f xml:space="preserve"> Time!DF$18</f>
        <v>53782</v>
      </c>
      <c r="DG2" s="13">
        <f xml:space="preserve"> Time!DG$18</f>
        <v>53873</v>
      </c>
      <c r="DH2" s="13">
        <f xml:space="preserve"> Time!DH$18</f>
        <v>53965</v>
      </c>
      <c r="DI2" s="13">
        <f xml:space="preserve"> Time!DI$18</f>
        <v>54057</v>
      </c>
      <c r="DJ2" s="13">
        <f xml:space="preserve"> Time!DJ$18</f>
        <v>54148</v>
      </c>
    </row>
    <row r="3" spans="1:114" s="18" customFormat="1" ht="14.4" x14ac:dyDescent="0.25">
      <c r="A3" s="7"/>
      <c r="B3" s="7"/>
      <c r="C3" s="8"/>
      <c r="D3" s="7"/>
      <c r="E3"/>
      <c r="F3"/>
      <c r="G3"/>
      <c r="H3"/>
      <c r="I3" s="13"/>
      <c r="J3" s="56" t="str">
        <f xml:space="preserve"> Time!J$141</f>
        <v>Pre-fcst</v>
      </c>
      <c r="K3" s="56" t="str">
        <f xml:space="preserve"> Time!K$141</f>
        <v>Fin close</v>
      </c>
      <c r="L3" s="56" t="str">
        <f xml:space="preserve"> Time!L$141</f>
        <v>Forecast</v>
      </c>
      <c r="M3" s="56" t="str">
        <f xml:space="preserve"> Time!M$141</f>
        <v>Forecast</v>
      </c>
      <c r="N3" s="56" t="str">
        <f xml:space="preserve"> Time!N$141</f>
        <v>Forecast</v>
      </c>
      <c r="O3" s="56" t="str">
        <f xml:space="preserve"> Time!O$141</f>
        <v>Forecast</v>
      </c>
      <c r="P3" s="56" t="str">
        <f xml:space="preserve"> Time!P$141</f>
        <v>Forecast</v>
      </c>
      <c r="Q3" s="56" t="str">
        <f xml:space="preserve"> Time!Q$141</f>
        <v>Forecast</v>
      </c>
      <c r="R3" s="56" t="str">
        <f xml:space="preserve"> Time!R$141</f>
        <v>Forecast</v>
      </c>
      <c r="S3" s="56" t="str">
        <f xml:space="preserve"> Time!S$141</f>
        <v>Forecast</v>
      </c>
      <c r="T3" s="56" t="str">
        <f xml:space="preserve"> Time!T$141</f>
        <v>Forecast</v>
      </c>
      <c r="U3" s="56" t="str">
        <f xml:space="preserve"> Time!U$141</f>
        <v>Forecast</v>
      </c>
      <c r="V3" s="56" t="str">
        <f xml:space="preserve"> Time!V$141</f>
        <v>Forecast</v>
      </c>
      <c r="W3" s="56" t="str">
        <f xml:space="preserve"> Time!W$141</f>
        <v>Forecast</v>
      </c>
      <c r="X3" s="56" t="str">
        <f xml:space="preserve"> Time!X$141</f>
        <v>Forecast</v>
      </c>
      <c r="Y3" s="56" t="str">
        <f xml:space="preserve"> Time!Y$141</f>
        <v>Forecast</v>
      </c>
      <c r="Z3" s="56" t="str">
        <f xml:space="preserve"> Time!Z$141</f>
        <v>Forecast</v>
      </c>
      <c r="AA3" s="56" t="str">
        <f xml:space="preserve"> Time!AA$141</f>
        <v>Forecast</v>
      </c>
      <c r="AB3" s="56" t="str">
        <f xml:space="preserve"> Time!AB$141</f>
        <v>Forecast</v>
      </c>
      <c r="AC3" s="56" t="str">
        <f xml:space="preserve"> Time!AC$141</f>
        <v>Forecast</v>
      </c>
      <c r="AD3" s="56" t="str">
        <f xml:space="preserve"> Time!AD$141</f>
        <v>Forecast</v>
      </c>
      <c r="AE3" s="56" t="str">
        <f xml:space="preserve"> Time!AE$141</f>
        <v>Forecast</v>
      </c>
      <c r="AF3" s="56" t="str">
        <f xml:space="preserve"> Time!AF$141</f>
        <v>Forecast</v>
      </c>
      <c r="AG3" s="56" t="str">
        <f xml:space="preserve"> Time!AG$141</f>
        <v>Forecast</v>
      </c>
      <c r="AH3" s="56" t="str">
        <f xml:space="preserve"> Time!AH$141</f>
        <v>Forecast</v>
      </c>
      <c r="AI3" s="56" t="str">
        <f xml:space="preserve"> Time!AI$141</f>
        <v>Forecast</v>
      </c>
      <c r="AJ3" s="56" t="str">
        <f xml:space="preserve"> Time!AJ$141</f>
        <v>Forecast</v>
      </c>
      <c r="AK3" s="56" t="str">
        <f xml:space="preserve"> Time!AK$141</f>
        <v>Forecast</v>
      </c>
      <c r="AL3" s="56" t="str">
        <f xml:space="preserve"> Time!AL$141</f>
        <v>Forecast</v>
      </c>
      <c r="AM3" s="56" t="str">
        <f xml:space="preserve"> Time!AM$141</f>
        <v>Forecast</v>
      </c>
      <c r="AN3" s="56" t="str">
        <f xml:space="preserve"> Time!AN$141</f>
        <v>Forecast</v>
      </c>
      <c r="AO3" s="56" t="str">
        <f xml:space="preserve"> Time!AO$141</f>
        <v>Forecast</v>
      </c>
      <c r="AP3" s="56" t="str">
        <f xml:space="preserve"> Time!AP$141</f>
        <v>Forecast</v>
      </c>
      <c r="AQ3" s="56" t="str">
        <f xml:space="preserve"> Time!AQ$141</f>
        <v>Forecast</v>
      </c>
      <c r="AR3" s="56" t="str">
        <f xml:space="preserve"> Time!AR$141</f>
        <v>Forecast</v>
      </c>
      <c r="AS3" s="56" t="str">
        <f xml:space="preserve"> Time!AS$141</f>
        <v>Forecast</v>
      </c>
      <c r="AT3" s="56" t="str">
        <f xml:space="preserve"> Time!AT$141</f>
        <v>Forecast</v>
      </c>
      <c r="AU3" s="56" t="str">
        <f xml:space="preserve"> Time!AU$141</f>
        <v>Forecast</v>
      </c>
      <c r="AV3" s="56" t="str">
        <f xml:space="preserve"> Time!AV$141</f>
        <v>Forecast</v>
      </c>
      <c r="AW3" s="56" t="str">
        <f xml:space="preserve"> Time!AW$141</f>
        <v>Forecast</v>
      </c>
      <c r="AX3" s="56" t="str">
        <f xml:space="preserve"> Time!AX$141</f>
        <v>Forecast</v>
      </c>
      <c r="AY3" s="56" t="str">
        <f xml:space="preserve"> Time!AY$141</f>
        <v>Forecast</v>
      </c>
      <c r="AZ3" s="56" t="str">
        <f xml:space="preserve"> Time!AZ$141</f>
        <v>Forecast</v>
      </c>
      <c r="BA3" s="56" t="str">
        <f xml:space="preserve"> Time!BA$141</f>
        <v>Forecast</v>
      </c>
      <c r="BB3" s="56" t="str">
        <f xml:space="preserve"> Time!BB$141</f>
        <v>Forecast</v>
      </c>
      <c r="BC3" s="56" t="str">
        <f xml:space="preserve"> Time!BC$141</f>
        <v>Forecast</v>
      </c>
      <c r="BD3" s="56" t="str">
        <f xml:space="preserve"> Time!BD$141</f>
        <v>Forecast</v>
      </c>
      <c r="BE3" s="56" t="str">
        <f xml:space="preserve"> Time!BE$141</f>
        <v>Forecast</v>
      </c>
      <c r="BF3" s="56" t="str">
        <f xml:space="preserve"> Time!BF$141</f>
        <v>Forecast</v>
      </c>
      <c r="BG3" s="56" t="str">
        <f xml:space="preserve"> Time!BG$141</f>
        <v>Forecast</v>
      </c>
      <c r="BH3" s="56" t="str">
        <f xml:space="preserve"> Time!BH$141</f>
        <v>Forecast</v>
      </c>
      <c r="BI3" s="56" t="str">
        <f xml:space="preserve"> Time!BI$141</f>
        <v>Forecast</v>
      </c>
      <c r="BJ3" s="56" t="str">
        <f xml:space="preserve"> Time!BJ$141</f>
        <v>Forecast</v>
      </c>
      <c r="BK3" s="56" t="str">
        <f xml:space="preserve"> Time!BK$141</f>
        <v>Forecast</v>
      </c>
      <c r="BL3" s="56" t="str">
        <f xml:space="preserve"> Time!BL$141</f>
        <v>Forecast</v>
      </c>
      <c r="BM3" s="56" t="str">
        <f xml:space="preserve"> Time!BM$141</f>
        <v>Forecast</v>
      </c>
      <c r="BN3" s="56" t="str">
        <f xml:space="preserve"> Time!BN$141</f>
        <v>Forecast</v>
      </c>
      <c r="BO3" s="56" t="str">
        <f xml:space="preserve"> Time!BO$141</f>
        <v>Forecast</v>
      </c>
      <c r="BP3" s="56" t="str">
        <f xml:space="preserve"> Time!BP$141</f>
        <v>Forecast</v>
      </c>
      <c r="BQ3" s="56" t="str">
        <f xml:space="preserve"> Time!BQ$141</f>
        <v>Forecast</v>
      </c>
      <c r="BR3" s="56" t="str">
        <f xml:space="preserve"> Time!BR$141</f>
        <v>Forecast</v>
      </c>
      <c r="BS3" s="56" t="str">
        <f xml:space="preserve"> Time!BS$141</f>
        <v>Forecast</v>
      </c>
      <c r="BT3" s="56" t="str">
        <f xml:space="preserve"> Time!BT$141</f>
        <v>Forecast</v>
      </c>
      <c r="BU3" s="56" t="str">
        <f xml:space="preserve"> Time!BU$141</f>
        <v>Forecast</v>
      </c>
      <c r="BV3" s="56" t="str">
        <f xml:space="preserve"> Time!BV$141</f>
        <v>Forecast</v>
      </c>
      <c r="BW3" s="56" t="str">
        <f xml:space="preserve"> Time!BW$141</f>
        <v>Forecast</v>
      </c>
      <c r="BX3" s="56" t="str">
        <f xml:space="preserve"> Time!BX$141</f>
        <v>Forecast</v>
      </c>
      <c r="BY3" s="56" t="str">
        <f xml:space="preserve"> Time!BY$141</f>
        <v>Forecast</v>
      </c>
      <c r="BZ3" s="56" t="str">
        <f xml:space="preserve"> Time!BZ$141</f>
        <v>Forecast</v>
      </c>
      <c r="CA3" s="56" t="str">
        <f xml:space="preserve"> Time!CA$141</f>
        <v>Forecast</v>
      </c>
      <c r="CB3" s="56" t="str">
        <f xml:space="preserve"> Time!CB$141</f>
        <v>Forecast</v>
      </c>
      <c r="CC3" s="56" t="str">
        <f xml:space="preserve"> Time!CC$141</f>
        <v>Forecast</v>
      </c>
      <c r="CD3" s="56" t="str">
        <f xml:space="preserve"> Time!CD$141</f>
        <v>Forecast</v>
      </c>
      <c r="CE3" s="56" t="str">
        <f xml:space="preserve"> Time!CE$141</f>
        <v>Forecast</v>
      </c>
      <c r="CF3" s="56" t="str">
        <f xml:space="preserve"> Time!CF$141</f>
        <v>Forecast</v>
      </c>
      <c r="CG3" s="56" t="str">
        <f xml:space="preserve"> Time!CG$141</f>
        <v>Forecast</v>
      </c>
      <c r="CH3" s="56" t="str">
        <f xml:space="preserve"> Time!CH$141</f>
        <v>Forecast</v>
      </c>
      <c r="CI3" s="56" t="str">
        <f xml:space="preserve"> Time!CI$141</f>
        <v>Forecast</v>
      </c>
      <c r="CJ3" s="56" t="str">
        <f xml:space="preserve"> Time!CJ$141</f>
        <v>Forecast</v>
      </c>
      <c r="CK3" s="56" t="str">
        <f xml:space="preserve"> Time!CK$141</f>
        <v>Forecast</v>
      </c>
      <c r="CL3" s="56" t="str">
        <f xml:space="preserve"> Time!CL$141</f>
        <v>Forecast</v>
      </c>
      <c r="CM3" s="56" t="str">
        <f xml:space="preserve"> Time!CM$141</f>
        <v>Forecast</v>
      </c>
      <c r="CN3" s="56" t="str">
        <f xml:space="preserve"> Time!CN$141</f>
        <v>Forecast</v>
      </c>
      <c r="CO3" s="56" t="str">
        <f xml:space="preserve"> Time!CO$141</f>
        <v>Forecast</v>
      </c>
      <c r="CP3" s="56" t="str">
        <f xml:space="preserve"> Time!CP$141</f>
        <v>Forecast</v>
      </c>
      <c r="CQ3" s="56" t="str">
        <f xml:space="preserve"> Time!CQ$141</f>
        <v>Forecast</v>
      </c>
      <c r="CR3" s="56" t="str">
        <f xml:space="preserve"> Time!CR$141</f>
        <v>Forecast</v>
      </c>
      <c r="CS3" s="56" t="str">
        <f xml:space="preserve"> Time!CS$141</f>
        <v>Forecast</v>
      </c>
      <c r="CT3" s="56" t="str">
        <f xml:space="preserve"> Time!CT$141</f>
        <v>Forecast</v>
      </c>
      <c r="CU3" s="56" t="str">
        <f xml:space="preserve"> Time!CU$141</f>
        <v>Forecast</v>
      </c>
      <c r="CV3" s="56" t="str">
        <f xml:space="preserve"> Time!CV$141</f>
        <v>Forecast</v>
      </c>
      <c r="CW3" s="56" t="str">
        <f xml:space="preserve"> Time!CW$141</f>
        <v>Forecast</v>
      </c>
      <c r="CX3" s="56" t="str">
        <f xml:space="preserve"> Time!CX$141</f>
        <v>Forecast</v>
      </c>
      <c r="CY3" s="56" t="str">
        <f xml:space="preserve"> Time!CY$141</f>
        <v>Forecast</v>
      </c>
      <c r="CZ3" s="56" t="str">
        <f xml:space="preserve"> Time!CZ$141</f>
        <v>Forecast</v>
      </c>
      <c r="DA3" s="56" t="str">
        <f xml:space="preserve"> Time!DA$141</f>
        <v>Forecast</v>
      </c>
      <c r="DB3" s="56" t="str">
        <f xml:space="preserve"> Time!DB$141</f>
        <v>Forecast</v>
      </c>
      <c r="DC3" s="56" t="str">
        <f xml:space="preserve"> Time!DC$141</f>
        <v>Forecast</v>
      </c>
      <c r="DD3" s="56" t="str">
        <f xml:space="preserve"> Time!DD$141</f>
        <v>Forecast</v>
      </c>
      <c r="DE3" s="56" t="str">
        <f xml:space="preserve"> Time!DE$141</f>
        <v>Forecast</v>
      </c>
      <c r="DF3" s="56" t="str">
        <f xml:space="preserve"> Time!DF$141</f>
        <v>Forecast</v>
      </c>
      <c r="DG3" s="56" t="str">
        <f xml:space="preserve"> Time!DG$141</f>
        <v>Forecast</v>
      </c>
      <c r="DH3" s="56" t="str">
        <f xml:space="preserve"> Time!DH$141</f>
        <v>Post-fcst</v>
      </c>
      <c r="DI3" s="56" t="str">
        <f xml:space="preserve"> Time!DI$141</f>
        <v>Post-fcst</v>
      </c>
      <c r="DJ3" s="56" t="str">
        <f xml:space="preserve"> Time!DJ$141</f>
        <v>Post-fcst</v>
      </c>
    </row>
    <row r="4" spans="1:114" s="128" customFormat="1" ht="14.4" x14ac:dyDescent="0.25">
      <c r="A4" s="19"/>
      <c r="B4" s="19"/>
      <c r="C4" s="20"/>
      <c r="D4" s="22"/>
      <c r="E4"/>
      <c r="F4"/>
      <c r="G4"/>
      <c r="H4"/>
      <c r="I4" s="60"/>
      <c r="J4" s="61">
        <f xml:space="preserve"> Time!J$22</f>
        <v>2022</v>
      </c>
      <c r="K4" s="61">
        <f xml:space="preserve"> Time!K$22</f>
        <v>2022</v>
      </c>
      <c r="L4" s="61">
        <f xml:space="preserve"> Time!L$22</f>
        <v>2022</v>
      </c>
      <c r="M4" s="61">
        <f xml:space="preserve"> Time!M$22</f>
        <v>2022</v>
      </c>
      <c r="N4" s="61">
        <f xml:space="preserve"> Time!N$22</f>
        <v>2023</v>
      </c>
      <c r="O4" s="61">
        <f xml:space="preserve"> Time!O$22</f>
        <v>2023</v>
      </c>
      <c r="P4" s="61">
        <f xml:space="preserve"> Time!P$22</f>
        <v>2023</v>
      </c>
      <c r="Q4" s="61">
        <f xml:space="preserve"> Time!Q$22</f>
        <v>2023</v>
      </c>
      <c r="R4" s="61">
        <f xml:space="preserve"> Time!R$22</f>
        <v>2024</v>
      </c>
      <c r="S4" s="61">
        <f xml:space="preserve"> Time!S$22</f>
        <v>2024</v>
      </c>
      <c r="T4" s="61">
        <f xml:space="preserve"> Time!T$22</f>
        <v>2024</v>
      </c>
      <c r="U4" s="61">
        <f xml:space="preserve"> Time!U$22</f>
        <v>2024</v>
      </c>
      <c r="V4" s="61">
        <f xml:space="preserve"> Time!V$22</f>
        <v>2025</v>
      </c>
      <c r="W4" s="61">
        <f xml:space="preserve"> Time!W$22</f>
        <v>2025</v>
      </c>
      <c r="X4" s="61">
        <f xml:space="preserve"> Time!X$22</f>
        <v>2025</v>
      </c>
      <c r="Y4" s="61">
        <f xml:space="preserve"> Time!Y$22</f>
        <v>2025</v>
      </c>
      <c r="Z4" s="61">
        <f xml:space="preserve"> Time!Z$22</f>
        <v>2026</v>
      </c>
      <c r="AA4" s="61">
        <f xml:space="preserve"> Time!AA$22</f>
        <v>2026</v>
      </c>
      <c r="AB4" s="61">
        <f xml:space="preserve"> Time!AB$22</f>
        <v>2026</v>
      </c>
      <c r="AC4" s="61">
        <f xml:space="preserve"> Time!AC$22</f>
        <v>2026</v>
      </c>
      <c r="AD4" s="61">
        <f xml:space="preserve"> Time!AD$22</f>
        <v>2027</v>
      </c>
      <c r="AE4" s="61">
        <f xml:space="preserve"> Time!AE$22</f>
        <v>2027</v>
      </c>
      <c r="AF4" s="61">
        <f xml:space="preserve"> Time!AF$22</f>
        <v>2027</v>
      </c>
      <c r="AG4" s="61">
        <f xml:space="preserve"> Time!AG$22</f>
        <v>2027</v>
      </c>
      <c r="AH4" s="61">
        <f xml:space="preserve"> Time!AH$22</f>
        <v>2028</v>
      </c>
      <c r="AI4" s="61">
        <f xml:space="preserve"> Time!AI$22</f>
        <v>2028</v>
      </c>
      <c r="AJ4" s="61">
        <f xml:space="preserve"> Time!AJ$22</f>
        <v>2028</v>
      </c>
      <c r="AK4" s="61">
        <f xml:space="preserve"> Time!AK$22</f>
        <v>2028</v>
      </c>
      <c r="AL4" s="61">
        <f xml:space="preserve"> Time!AL$22</f>
        <v>2029</v>
      </c>
      <c r="AM4" s="61">
        <f xml:space="preserve"> Time!AM$22</f>
        <v>2029</v>
      </c>
      <c r="AN4" s="61">
        <f xml:space="preserve"> Time!AN$22</f>
        <v>2029</v>
      </c>
      <c r="AO4" s="61">
        <f xml:space="preserve"> Time!AO$22</f>
        <v>2029</v>
      </c>
      <c r="AP4" s="61">
        <f xml:space="preserve"> Time!AP$22</f>
        <v>2030</v>
      </c>
      <c r="AQ4" s="61">
        <f xml:space="preserve"> Time!AQ$22</f>
        <v>2030</v>
      </c>
      <c r="AR4" s="61">
        <f xml:space="preserve"> Time!AR$22</f>
        <v>2030</v>
      </c>
      <c r="AS4" s="61">
        <f xml:space="preserve"> Time!AS$22</f>
        <v>2030</v>
      </c>
      <c r="AT4" s="61">
        <f xml:space="preserve"> Time!AT$22</f>
        <v>2031</v>
      </c>
      <c r="AU4" s="61">
        <f xml:space="preserve"> Time!AU$22</f>
        <v>2031</v>
      </c>
      <c r="AV4" s="61">
        <f xml:space="preserve"> Time!AV$22</f>
        <v>2031</v>
      </c>
      <c r="AW4" s="61">
        <f xml:space="preserve"> Time!AW$22</f>
        <v>2031</v>
      </c>
      <c r="AX4" s="61">
        <f xml:space="preserve"> Time!AX$22</f>
        <v>2032</v>
      </c>
      <c r="AY4" s="61">
        <f xml:space="preserve"> Time!AY$22</f>
        <v>2032</v>
      </c>
      <c r="AZ4" s="61">
        <f xml:space="preserve"> Time!AZ$22</f>
        <v>2032</v>
      </c>
      <c r="BA4" s="61">
        <f xml:space="preserve"> Time!BA$22</f>
        <v>2032</v>
      </c>
      <c r="BB4" s="61">
        <f xml:space="preserve"> Time!BB$22</f>
        <v>2033</v>
      </c>
      <c r="BC4" s="61">
        <f xml:space="preserve"> Time!BC$22</f>
        <v>2033</v>
      </c>
      <c r="BD4" s="61">
        <f xml:space="preserve"> Time!BD$22</f>
        <v>2033</v>
      </c>
      <c r="BE4" s="61">
        <f xml:space="preserve"> Time!BE$22</f>
        <v>2033</v>
      </c>
      <c r="BF4" s="61">
        <f xml:space="preserve"> Time!BF$22</f>
        <v>2034</v>
      </c>
      <c r="BG4" s="61">
        <f xml:space="preserve"> Time!BG$22</f>
        <v>2034</v>
      </c>
      <c r="BH4" s="61">
        <f xml:space="preserve"> Time!BH$22</f>
        <v>2034</v>
      </c>
      <c r="BI4" s="61">
        <f xml:space="preserve"> Time!BI$22</f>
        <v>2034</v>
      </c>
      <c r="BJ4" s="61">
        <f xml:space="preserve"> Time!BJ$22</f>
        <v>2035</v>
      </c>
      <c r="BK4" s="61">
        <f xml:space="preserve"> Time!BK$22</f>
        <v>2035</v>
      </c>
      <c r="BL4" s="61">
        <f xml:space="preserve"> Time!BL$22</f>
        <v>2035</v>
      </c>
      <c r="BM4" s="61">
        <f xml:space="preserve"> Time!BM$22</f>
        <v>2035</v>
      </c>
      <c r="BN4" s="61">
        <f xml:space="preserve"> Time!BN$22</f>
        <v>2036</v>
      </c>
      <c r="BO4" s="61">
        <f xml:space="preserve"> Time!BO$22</f>
        <v>2036</v>
      </c>
      <c r="BP4" s="61">
        <f xml:space="preserve"> Time!BP$22</f>
        <v>2036</v>
      </c>
      <c r="BQ4" s="61">
        <f xml:space="preserve"> Time!BQ$22</f>
        <v>2036</v>
      </c>
      <c r="BR4" s="61">
        <f xml:space="preserve"> Time!BR$22</f>
        <v>2037</v>
      </c>
      <c r="BS4" s="61">
        <f xml:space="preserve"> Time!BS$22</f>
        <v>2037</v>
      </c>
      <c r="BT4" s="61">
        <f xml:space="preserve"> Time!BT$22</f>
        <v>2037</v>
      </c>
      <c r="BU4" s="61">
        <f xml:space="preserve"> Time!BU$22</f>
        <v>2037</v>
      </c>
      <c r="BV4" s="61">
        <f xml:space="preserve"> Time!BV$22</f>
        <v>2038</v>
      </c>
      <c r="BW4" s="61">
        <f xml:space="preserve"> Time!BW$22</f>
        <v>2038</v>
      </c>
      <c r="BX4" s="61">
        <f xml:space="preserve"> Time!BX$22</f>
        <v>2038</v>
      </c>
      <c r="BY4" s="61">
        <f xml:space="preserve"> Time!BY$22</f>
        <v>2038</v>
      </c>
      <c r="BZ4" s="61">
        <f xml:space="preserve"> Time!BZ$22</f>
        <v>2039</v>
      </c>
      <c r="CA4" s="61">
        <f xml:space="preserve"> Time!CA$22</f>
        <v>2039</v>
      </c>
      <c r="CB4" s="61">
        <f xml:space="preserve"> Time!CB$22</f>
        <v>2039</v>
      </c>
      <c r="CC4" s="61">
        <f xml:space="preserve"> Time!CC$22</f>
        <v>2039</v>
      </c>
      <c r="CD4" s="61">
        <f xml:space="preserve"> Time!CD$22</f>
        <v>2040</v>
      </c>
      <c r="CE4" s="61">
        <f xml:space="preserve"> Time!CE$22</f>
        <v>2040</v>
      </c>
      <c r="CF4" s="61">
        <f xml:space="preserve"> Time!CF$22</f>
        <v>2040</v>
      </c>
      <c r="CG4" s="61">
        <f xml:space="preserve"> Time!CG$22</f>
        <v>2040</v>
      </c>
      <c r="CH4" s="61">
        <f xml:space="preserve"> Time!CH$22</f>
        <v>2041</v>
      </c>
      <c r="CI4" s="61">
        <f xml:space="preserve"> Time!CI$22</f>
        <v>2041</v>
      </c>
      <c r="CJ4" s="61">
        <f xml:space="preserve"> Time!CJ$22</f>
        <v>2041</v>
      </c>
      <c r="CK4" s="61">
        <f xml:space="preserve"> Time!CK$22</f>
        <v>2041</v>
      </c>
      <c r="CL4" s="61">
        <f xml:space="preserve"> Time!CL$22</f>
        <v>2042</v>
      </c>
      <c r="CM4" s="61">
        <f xml:space="preserve"> Time!CM$22</f>
        <v>2042</v>
      </c>
      <c r="CN4" s="61">
        <f xml:space="preserve"> Time!CN$22</f>
        <v>2042</v>
      </c>
      <c r="CO4" s="61">
        <f xml:space="preserve"> Time!CO$22</f>
        <v>2042</v>
      </c>
      <c r="CP4" s="61">
        <f xml:space="preserve"> Time!CP$22</f>
        <v>2043</v>
      </c>
      <c r="CQ4" s="61">
        <f xml:space="preserve"> Time!CQ$22</f>
        <v>2043</v>
      </c>
      <c r="CR4" s="61">
        <f xml:space="preserve"> Time!CR$22</f>
        <v>2043</v>
      </c>
      <c r="CS4" s="61">
        <f xml:space="preserve"> Time!CS$22</f>
        <v>2043</v>
      </c>
      <c r="CT4" s="61">
        <f xml:space="preserve"> Time!CT$22</f>
        <v>2044</v>
      </c>
      <c r="CU4" s="61">
        <f xml:space="preserve"> Time!CU$22</f>
        <v>2044</v>
      </c>
      <c r="CV4" s="61">
        <f xml:space="preserve"> Time!CV$22</f>
        <v>2044</v>
      </c>
      <c r="CW4" s="61">
        <f xml:space="preserve"> Time!CW$22</f>
        <v>2044</v>
      </c>
      <c r="CX4" s="61">
        <f xml:space="preserve"> Time!CX$22</f>
        <v>2045</v>
      </c>
      <c r="CY4" s="61">
        <f xml:space="preserve"> Time!CY$22</f>
        <v>2045</v>
      </c>
      <c r="CZ4" s="61">
        <f xml:space="preserve"> Time!CZ$22</f>
        <v>2045</v>
      </c>
      <c r="DA4" s="61">
        <f xml:space="preserve"> Time!DA$22</f>
        <v>2045</v>
      </c>
      <c r="DB4" s="61">
        <f xml:space="preserve"> Time!DB$22</f>
        <v>2046</v>
      </c>
      <c r="DC4" s="61">
        <f xml:space="preserve"> Time!DC$22</f>
        <v>2046</v>
      </c>
      <c r="DD4" s="61">
        <f xml:space="preserve"> Time!DD$22</f>
        <v>2046</v>
      </c>
      <c r="DE4" s="61">
        <f xml:space="preserve"> Time!DE$22</f>
        <v>2046</v>
      </c>
      <c r="DF4" s="61">
        <f xml:space="preserve"> Time!DF$22</f>
        <v>2047</v>
      </c>
      <c r="DG4" s="61">
        <f xml:space="preserve"> Time!DG$22</f>
        <v>2047</v>
      </c>
      <c r="DH4" s="61">
        <f xml:space="preserve"> Time!DH$22</f>
        <v>2047</v>
      </c>
      <c r="DI4" s="61">
        <f xml:space="preserve"> Time!DI$22</f>
        <v>2047</v>
      </c>
      <c r="DJ4" s="61">
        <f xml:space="preserve"> Time!DJ$22</f>
        <v>2048</v>
      </c>
    </row>
    <row r="5" spans="1:114" ht="14.4" x14ac:dyDescent="0.25">
      <c r="A5" s="7"/>
      <c r="B5" s="7"/>
      <c r="C5" s="8"/>
      <c r="D5" s="10"/>
      <c r="E5" s="16" t="str">
        <f xml:space="preserve"> Time!E$9</f>
        <v>Model column counter</v>
      </c>
      <c r="F5" s="17" t="s">
        <v>24</v>
      </c>
      <c r="G5" s="7" t="s">
        <v>1</v>
      </c>
      <c r="H5" s="17" t="s">
        <v>25</v>
      </c>
      <c r="I5" s="10"/>
      <c r="J5" s="10">
        <f xml:space="preserve"> Time!J$9</f>
        <v>1</v>
      </c>
      <c r="K5" s="10">
        <f xml:space="preserve"> Time!K$9</f>
        <v>2</v>
      </c>
      <c r="L5" s="10">
        <f xml:space="preserve"> Time!L$9</f>
        <v>3</v>
      </c>
      <c r="M5" s="10">
        <f xml:space="preserve"> Time!M$9</f>
        <v>4</v>
      </c>
      <c r="N5" s="10">
        <f xml:space="preserve"> Time!N$9</f>
        <v>5</v>
      </c>
      <c r="O5" s="10">
        <f xml:space="preserve"> Time!O$9</f>
        <v>6</v>
      </c>
      <c r="P5" s="10">
        <f xml:space="preserve"> Time!P$9</f>
        <v>7</v>
      </c>
      <c r="Q5" s="10">
        <f xml:space="preserve"> Time!Q$9</f>
        <v>8</v>
      </c>
      <c r="R5" s="10">
        <f xml:space="preserve"> Time!R$9</f>
        <v>9</v>
      </c>
      <c r="S5" s="10">
        <f xml:space="preserve"> Time!S$9</f>
        <v>10</v>
      </c>
      <c r="T5" s="10">
        <f xml:space="preserve"> Time!T$9</f>
        <v>11</v>
      </c>
      <c r="U5" s="10">
        <f xml:space="preserve"> Time!U$9</f>
        <v>12</v>
      </c>
      <c r="V5" s="10">
        <f xml:space="preserve"> Time!V$9</f>
        <v>13</v>
      </c>
      <c r="W5" s="10">
        <f xml:space="preserve"> Time!W$9</f>
        <v>14</v>
      </c>
      <c r="X5" s="10">
        <f xml:space="preserve"> Time!X$9</f>
        <v>15</v>
      </c>
      <c r="Y5" s="10">
        <f xml:space="preserve"> Time!Y$9</f>
        <v>16</v>
      </c>
      <c r="Z5" s="10">
        <f xml:space="preserve"> Time!Z$9</f>
        <v>17</v>
      </c>
      <c r="AA5" s="10">
        <f xml:space="preserve"> Time!AA$9</f>
        <v>18</v>
      </c>
      <c r="AB5" s="10">
        <f xml:space="preserve"> Time!AB$9</f>
        <v>19</v>
      </c>
      <c r="AC5" s="10">
        <f xml:space="preserve"> Time!AC$9</f>
        <v>20</v>
      </c>
      <c r="AD5" s="10">
        <f xml:space="preserve"> Time!AD$9</f>
        <v>21</v>
      </c>
      <c r="AE5" s="10">
        <f xml:space="preserve"> Time!AE$9</f>
        <v>22</v>
      </c>
      <c r="AF5" s="10">
        <f xml:space="preserve"> Time!AF$9</f>
        <v>23</v>
      </c>
      <c r="AG5" s="10">
        <f xml:space="preserve"> Time!AG$9</f>
        <v>24</v>
      </c>
      <c r="AH5" s="10">
        <f xml:space="preserve"> Time!AH$9</f>
        <v>25</v>
      </c>
      <c r="AI5" s="10">
        <f xml:space="preserve"> Time!AI$9</f>
        <v>26</v>
      </c>
      <c r="AJ5" s="10">
        <f xml:space="preserve"> Time!AJ$9</f>
        <v>27</v>
      </c>
      <c r="AK5" s="10">
        <f xml:space="preserve"> Time!AK$9</f>
        <v>28</v>
      </c>
      <c r="AL5" s="10">
        <f xml:space="preserve"> Time!AL$9</f>
        <v>29</v>
      </c>
      <c r="AM5" s="10">
        <f xml:space="preserve"> Time!AM$9</f>
        <v>30</v>
      </c>
      <c r="AN5" s="10">
        <f xml:space="preserve"> Time!AN$9</f>
        <v>31</v>
      </c>
      <c r="AO5" s="10">
        <f xml:space="preserve"> Time!AO$9</f>
        <v>32</v>
      </c>
      <c r="AP5" s="10">
        <f xml:space="preserve"> Time!AP$9</f>
        <v>33</v>
      </c>
      <c r="AQ5" s="10">
        <f xml:space="preserve"> Time!AQ$9</f>
        <v>34</v>
      </c>
      <c r="AR5" s="10">
        <f xml:space="preserve"> Time!AR$9</f>
        <v>35</v>
      </c>
      <c r="AS5" s="10">
        <f xml:space="preserve"> Time!AS$9</f>
        <v>36</v>
      </c>
      <c r="AT5" s="10">
        <f xml:space="preserve"> Time!AT$9</f>
        <v>37</v>
      </c>
      <c r="AU5" s="10">
        <f xml:space="preserve"> Time!AU$9</f>
        <v>38</v>
      </c>
      <c r="AV5" s="10">
        <f xml:space="preserve"> Time!AV$9</f>
        <v>39</v>
      </c>
      <c r="AW5" s="10">
        <f xml:space="preserve"> Time!AW$9</f>
        <v>40</v>
      </c>
      <c r="AX5" s="10">
        <f xml:space="preserve"> Time!AX$9</f>
        <v>41</v>
      </c>
      <c r="AY5" s="10">
        <f xml:space="preserve"> Time!AY$9</f>
        <v>42</v>
      </c>
      <c r="AZ5" s="10">
        <f xml:space="preserve"> Time!AZ$9</f>
        <v>43</v>
      </c>
      <c r="BA5" s="10">
        <f xml:space="preserve"> Time!BA$9</f>
        <v>44</v>
      </c>
      <c r="BB5" s="10">
        <f xml:space="preserve"> Time!BB$9</f>
        <v>45</v>
      </c>
      <c r="BC5" s="10">
        <f xml:space="preserve"> Time!BC$9</f>
        <v>46</v>
      </c>
      <c r="BD5" s="10">
        <f xml:space="preserve"> Time!BD$9</f>
        <v>47</v>
      </c>
      <c r="BE5" s="10">
        <f xml:space="preserve"> Time!BE$9</f>
        <v>48</v>
      </c>
      <c r="BF5" s="10">
        <f xml:space="preserve"> Time!BF$9</f>
        <v>49</v>
      </c>
      <c r="BG5" s="10">
        <f xml:space="preserve"> Time!BG$9</f>
        <v>50</v>
      </c>
      <c r="BH5" s="10">
        <f xml:space="preserve"> Time!BH$9</f>
        <v>51</v>
      </c>
      <c r="BI5" s="10">
        <f xml:space="preserve"> Time!BI$9</f>
        <v>52</v>
      </c>
      <c r="BJ5" s="10">
        <f xml:space="preserve"> Time!BJ$9</f>
        <v>53</v>
      </c>
      <c r="BK5" s="10">
        <f xml:space="preserve"> Time!BK$9</f>
        <v>54</v>
      </c>
      <c r="BL5" s="10">
        <f xml:space="preserve"> Time!BL$9</f>
        <v>55</v>
      </c>
      <c r="BM5" s="10">
        <f xml:space="preserve"> Time!BM$9</f>
        <v>56</v>
      </c>
      <c r="BN5" s="10">
        <f xml:space="preserve"> Time!BN$9</f>
        <v>57</v>
      </c>
      <c r="BO5" s="10">
        <f xml:space="preserve"> Time!BO$9</f>
        <v>58</v>
      </c>
      <c r="BP5" s="10">
        <f xml:space="preserve"> Time!BP$9</f>
        <v>59</v>
      </c>
      <c r="BQ5" s="10">
        <f xml:space="preserve"> Time!BQ$9</f>
        <v>60</v>
      </c>
      <c r="BR5" s="10">
        <f xml:space="preserve"> Time!BR$9</f>
        <v>61</v>
      </c>
      <c r="BS5" s="10">
        <f xml:space="preserve"> Time!BS$9</f>
        <v>62</v>
      </c>
      <c r="BT5" s="10">
        <f xml:space="preserve"> Time!BT$9</f>
        <v>63</v>
      </c>
      <c r="BU5" s="10">
        <f xml:space="preserve"> Time!BU$9</f>
        <v>64</v>
      </c>
      <c r="BV5" s="10">
        <f xml:space="preserve"> Time!BV$9</f>
        <v>65</v>
      </c>
      <c r="BW5" s="10">
        <f xml:space="preserve"> Time!BW$9</f>
        <v>66</v>
      </c>
      <c r="BX5" s="10">
        <f xml:space="preserve"> Time!BX$9</f>
        <v>67</v>
      </c>
      <c r="BY5" s="10">
        <f xml:space="preserve"> Time!BY$9</f>
        <v>68</v>
      </c>
      <c r="BZ5" s="10">
        <f xml:space="preserve"> Time!BZ$9</f>
        <v>69</v>
      </c>
      <c r="CA5" s="10">
        <f xml:space="preserve"> Time!CA$9</f>
        <v>70</v>
      </c>
      <c r="CB5" s="10">
        <f xml:space="preserve"> Time!CB$9</f>
        <v>71</v>
      </c>
      <c r="CC5" s="10">
        <f xml:space="preserve"> Time!CC$9</f>
        <v>72</v>
      </c>
      <c r="CD5" s="10">
        <f xml:space="preserve"> Time!CD$9</f>
        <v>73</v>
      </c>
      <c r="CE5" s="10">
        <f xml:space="preserve"> Time!CE$9</f>
        <v>74</v>
      </c>
      <c r="CF5" s="10">
        <f xml:space="preserve"> Time!CF$9</f>
        <v>75</v>
      </c>
      <c r="CG5" s="10">
        <f xml:space="preserve"> Time!CG$9</f>
        <v>76</v>
      </c>
      <c r="CH5" s="10">
        <f xml:space="preserve"> Time!CH$9</f>
        <v>77</v>
      </c>
      <c r="CI5" s="10">
        <f xml:space="preserve"> Time!CI$9</f>
        <v>78</v>
      </c>
      <c r="CJ5" s="10">
        <f xml:space="preserve"> Time!CJ$9</f>
        <v>79</v>
      </c>
      <c r="CK5" s="10">
        <f xml:space="preserve"> Time!CK$9</f>
        <v>80</v>
      </c>
      <c r="CL5" s="10">
        <f xml:space="preserve"> Time!CL$9</f>
        <v>81</v>
      </c>
      <c r="CM5" s="10">
        <f xml:space="preserve"> Time!CM$9</f>
        <v>82</v>
      </c>
      <c r="CN5" s="10">
        <f xml:space="preserve"> Time!CN$9</f>
        <v>83</v>
      </c>
      <c r="CO5" s="10">
        <f xml:space="preserve"> Time!CO$9</f>
        <v>84</v>
      </c>
      <c r="CP5" s="10">
        <f xml:space="preserve"> Time!CP$9</f>
        <v>85</v>
      </c>
      <c r="CQ5" s="10">
        <f xml:space="preserve"> Time!CQ$9</f>
        <v>86</v>
      </c>
      <c r="CR5" s="10">
        <f xml:space="preserve"> Time!CR$9</f>
        <v>87</v>
      </c>
      <c r="CS5" s="10">
        <f xml:space="preserve"> Time!CS$9</f>
        <v>88</v>
      </c>
      <c r="CT5" s="10">
        <f xml:space="preserve"> Time!CT$9</f>
        <v>89</v>
      </c>
      <c r="CU5" s="10">
        <f xml:space="preserve"> Time!CU$9</f>
        <v>90</v>
      </c>
      <c r="CV5" s="10">
        <f xml:space="preserve"> Time!CV$9</f>
        <v>91</v>
      </c>
      <c r="CW5" s="10">
        <f xml:space="preserve"> Time!CW$9</f>
        <v>92</v>
      </c>
      <c r="CX5" s="10">
        <f xml:space="preserve"> Time!CX$9</f>
        <v>93</v>
      </c>
      <c r="CY5" s="10">
        <f xml:space="preserve"> Time!CY$9</f>
        <v>94</v>
      </c>
      <c r="CZ5" s="10">
        <f xml:space="preserve"> Time!CZ$9</f>
        <v>95</v>
      </c>
      <c r="DA5" s="10">
        <f xml:space="preserve"> Time!DA$9</f>
        <v>96</v>
      </c>
      <c r="DB5" s="10">
        <f xml:space="preserve"> Time!DB$9</f>
        <v>97</v>
      </c>
      <c r="DC5" s="10">
        <f xml:space="preserve"> Time!DC$9</f>
        <v>98</v>
      </c>
      <c r="DD5" s="10">
        <f xml:space="preserve"> Time!DD$9</f>
        <v>99</v>
      </c>
      <c r="DE5" s="10">
        <f xml:space="preserve"> Time!DE$9</f>
        <v>100</v>
      </c>
      <c r="DF5" s="10">
        <f xml:space="preserve"> Time!DF$9</f>
        <v>101</v>
      </c>
      <c r="DG5" s="10">
        <f xml:space="preserve"> Time!DG$9</f>
        <v>102</v>
      </c>
      <c r="DH5" s="10">
        <f xml:space="preserve"> Time!DH$9</f>
        <v>103</v>
      </c>
      <c r="DI5" s="10">
        <f xml:space="preserve"> Time!DI$9</f>
        <v>104</v>
      </c>
      <c r="DJ5" s="10">
        <f xml:space="preserve"> Time!DJ$9</f>
        <v>105</v>
      </c>
    </row>
    <row r="6" spans="1:114" ht="14.4" x14ac:dyDescent="0.25">
      <c r="A6" s="19"/>
      <c r="B6" s="19"/>
      <c r="C6" s="20"/>
      <c r="D6" s="22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  <c r="CJ6" s="38"/>
      <c r="CK6" s="38"/>
      <c r="CL6" s="38"/>
      <c r="CM6" s="38"/>
      <c r="CN6" s="38"/>
      <c r="CO6" s="38"/>
      <c r="CP6" s="38"/>
      <c r="CQ6" s="38"/>
      <c r="CR6" s="38"/>
      <c r="CS6" s="38"/>
      <c r="CT6" s="38"/>
      <c r="CU6" s="38"/>
      <c r="CV6" s="38"/>
      <c r="CW6" s="38"/>
      <c r="CX6" s="38"/>
      <c r="CY6" s="38"/>
      <c r="CZ6" s="38"/>
      <c r="DA6" s="38"/>
      <c r="DB6" s="38"/>
      <c r="DC6" s="38"/>
      <c r="DD6" s="38"/>
      <c r="DE6" s="38"/>
      <c r="DF6" s="38"/>
      <c r="DG6" s="38"/>
      <c r="DH6" s="38"/>
      <c r="DI6" s="38"/>
      <c r="DJ6" s="38"/>
    </row>
    <row r="7" spans="1:114" ht="14.4" x14ac:dyDescent="0.25">
      <c r="A7" s="19" t="s">
        <v>71</v>
      </c>
      <c r="B7" s="19"/>
      <c r="C7" s="20"/>
      <c r="D7" s="22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  <c r="CJ7" s="38"/>
      <c r="CK7" s="38"/>
      <c r="CL7" s="38"/>
      <c r="CM7" s="38"/>
      <c r="CN7" s="38"/>
      <c r="CO7" s="38"/>
      <c r="CP7" s="38"/>
      <c r="CQ7" s="38"/>
      <c r="CR7" s="38"/>
      <c r="CS7" s="38"/>
      <c r="CT7" s="38"/>
      <c r="CU7" s="38"/>
      <c r="CV7" s="38"/>
      <c r="CW7" s="38"/>
      <c r="CX7" s="38"/>
      <c r="CY7" s="38"/>
      <c r="CZ7" s="38"/>
      <c r="DA7" s="38"/>
      <c r="DB7" s="38"/>
      <c r="DC7" s="38"/>
      <c r="DD7" s="38"/>
      <c r="DE7" s="38"/>
      <c r="DF7" s="38"/>
      <c r="DG7" s="38"/>
      <c r="DH7" s="38"/>
      <c r="DI7" s="38"/>
      <c r="DJ7" s="38"/>
    </row>
    <row r="8" spans="1:114" ht="14.4" x14ac:dyDescent="0.25">
      <c r="A8" s="19"/>
      <c r="B8" s="19"/>
      <c r="C8" s="20"/>
      <c r="D8" s="22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</row>
    <row r="9" spans="1:114" ht="14.4" x14ac:dyDescent="0.25">
      <c r="A9" s="129"/>
      <c r="B9" s="129"/>
      <c r="C9" s="130"/>
      <c r="D9" s="131"/>
      <c r="E9" s="132" t="s">
        <v>72</v>
      </c>
      <c r="F9" s="132">
        <v>0</v>
      </c>
      <c r="G9" s="131"/>
      <c r="H9" s="133"/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3"/>
      <c r="AE9" s="133"/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  <c r="AS9" s="133"/>
      <c r="AT9" s="133"/>
      <c r="AU9" s="133"/>
      <c r="AV9" s="133"/>
      <c r="AW9" s="133"/>
      <c r="AX9" s="133"/>
      <c r="AY9" s="133"/>
      <c r="AZ9" s="133"/>
      <c r="BA9" s="133"/>
      <c r="BB9" s="133"/>
      <c r="BC9" s="133"/>
      <c r="BD9" s="133"/>
      <c r="BE9" s="133"/>
      <c r="BF9" s="133"/>
      <c r="BG9" s="133"/>
      <c r="BH9" s="133"/>
      <c r="BI9" s="133"/>
      <c r="BJ9" s="133"/>
      <c r="BK9" s="133"/>
      <c r="BL9" s="133"/>
      <c r="BM9" s="133"/>
      <c r="BN9" s="133"/>
      <c r="BO9" s="133"/>
      <c r="BP9" s="133"/>
      <c r="BQ9" s="133"/>
      <c r="BR9" s="133"/>
      <c r="BS9" s="133"/>
      <c r="BT9" s="133"/>
      <c r="BU9" s="133"/>
      <c r="BV9" s="133"/>
      <c r="BW9" s="133"/>
      <c r="BX9" s="133"/>
      <c r="BY9" s="133"/>
      <c r="BZ9" s="133"/>
      <c r="CA9" s="133"/>
      <c r="CB9" s="133"/>
      <c r="CC9" s="133"/>
      <c r="CD9" s="133"/>
      <c r="CE9" s="133"/>
      <c r="CF9" s="133"/>
      <c r="CG9" s="133"/>
      <c r="CH9" s="133"/>
      <c r="CI9" s="133"/>
      <c r="CJ9" s="133"/>
      <c r="CK9" s="133"/>
      <c r="CL9" s="133"/>
      <c r="CM9" s="133"/>
      <c r="CN9" s="133"/>
      <c r="CO9" s="133"/>
      <c r="CP9" s="133"/>
      <c r="CQ9" s="133"/>
      <c r="CR9" s="133"/>
      <c r="CS9" s="133"/>
      <c r="CT9" s="133"/>
      <c r="CU9" s="133"/>
      <c r="CV9" s="133"/>
      <c r="CW9" s="133"/>
      <c r="CX9" s="133"/>
      <c r="CY9" s="133"/>
      <c r="CZ9" s="133"/>
      <c r="DA9" s="133"/>
      <c r="DB9" s="133"/>
      <c r="DC9" s="133"/>
      <c r="DD9" s="133"/>
      <c r="DE9" s="133"/>
      <c r="DF9" s="133"/>
      <c r="DG9" s="133"/>
      <c r="DH9" s="133"/>
      <c r="DI9" s="133"/>
      <c r="DJ9" s="133"/>
    </row>
    <row r="10" spans="1:114" s="118" customFormat="1" ht="14.4" x14ac:dyDescent="0.25">
      <c r="A10" s="7"/>
      <c r="B10" s="7"/>
      <c r="C10" s="8"/>
      <c r="D10" s="10"/>
      <c r="E10" s="70" t="str">
        <f>Time!E$34</f>
        <v>Acquisition / initial balance date flag</v>
      </c>
      <c r="F10" s="70">
        <f>Time!F$34</f>
        <v>0</v>
      </c>
      <c r="G10" s="70" t="str">
        <f>Time!G$34</f>
        <v>flag</v>
      </c>
      <c r="H10" s="70">
        <f>Time!H$34</f>
        <v>1</v>
      </c>
      <c r="I10" s="70">
        <f>Time!I$34</f>
        <v>0</v>
      </c>
      <c r="J10" s="70">
        <f>Time!J$34</f>
        <v>0</v>
      </c>
      <c r="K10" s="70">
        <f>Time!K$34</f>
        <v>1</v>
      </c>
      <c r="L10" s="70">
        <f>Time!L$34</f>
        <v>0</v>
      </c>
      <c r="M10" s="70">
        <f>Time!M$34</f>
        <v>0</v>
      </c>
      <c r="N10" s="70">
        <f>Time!N$34</f>
        <v>0</v>
      </c>
      <c r="O10" s="70">
        <f>Time!O$34</f>
        <v>0</v>
      </c>
      <c r="P10" s="70">
        <f>Time!P$34</f>
        <v>0</v>
      </c>
      <c r="Q10" s="70">
        <f>Time!Q$34</f>
        <v>0</v>
      </c>
      <c r="R10" s="70">
        <f>Time!R$34</f>
        <v>0</v>
      </c>
      <c r="S10" s="70">
        <f>Time!S$34</f>
        <v>0</v>
      </c>
      <c r="T10" s="70">
        <f>Time!T$34</f>
        <v>0</v>
      </c>
      <c r="U10" s="70">
        <f>Time!U$34</f>
        <v>0</v>
      </c>
      <c r="V10" s="70">
        <f>Time!V$34</f>
        <v>0</v>
      </c>
      <c r="W10" s="70">
        <f>Time!W$34</f>
        <v>0</v>
      </c>
      <c r="X10" s="70">
        <f>Time!X$34</f>
        <v>0</v>
      </c>
      <c r="Y10" s="70">
        <f>Time!Y$34</f>
        <v>0</v>
      </c>
      <c r="Z10" s="70">
        <f>Time!Z$34</f>
        <v>0</v>
      </c>
      <c r="AA10" s="70">
        <f>Time!AA$34</f>
        <v>0</v>
      </c>
      <c r="AB10" s="70">
        <f>Time!AB$34</f>
        <v>0</v>
      </c>
      <c r="AC10" s="70">
        <f>Time!AC$34</f>
        <v>0</v>
      </c>
      <c r="AD10" s="70">
        <f>Time!AD$34</f>
        <v>0</v>
      </c>
      <c r="AE10" s="70">
        <f>Time!AE$34</f>
        <v>0</v>
      </c>
      <c r="AF10" s="70">
        <f>Time!AF$34</f>
        <v>0</v>
      </c>
      <c r="AG10" s="70">
        <f>Time!AG$34</f>
        <v>0</v>
      </c>
      <c r="AH10" s="70">
        <f>Time!AH$34</f>
        <v>0</v>
      </c>
      <c r="AI10" s="70">
        <f>Time!AI$34</f>
        <v>0</v>
      </c>
      <c r="AJ10" s="70">
        <f>Time!AJ$34</f>
        <v>0</v>
      </c>
      <c r="AK10" s="70">
        <f>Time!AK$34</f>
        <v>0</v>
      </c>
      <c r="AL10" s="70">
        <f>Time!AL$34</f>
        <v>0</v>
      </c>
      <c r="AM10" s="70">
        <f>Time!AM$34</f>
        <v>0</v>
      </c>
      <c r="AN10" s="70">
        <f>Time!AN$34</f>
        <v>0</v>
      </c>
      <c r="AO10" s="70">
        <f>Time!AO$34</f>
        <v>0</v>
      </c>
      <c r="AP10" s="70">
        <f>Time!AP$34</f>
        <v>0</v>
      </c>
      <c r="AQ10" s="70">
        <f>Time!AQ$34</f>
        <v>0</v>
      </c>
      <c r="AR10" s="70">
        <f>Time!AR$34</f>
        <v>0</v>
      </c>
      <c r="AS10" s="70">
        <f>Time!AS$34</f>
        <v>0</v>
      </c>
      <c r="AT10" s="70">
        <f>Time!AT$34</f>
        <v>0</v>
      </c>
      <c r="AU10" s="70">
        <f>Time!AU$34</f>
        <v>0</v>
      </c>
      <c r="AV10" s="70">
        <f>Time!AV$34</f>
        <v>0</v>
      </c>
      <c r="AW10" s="70">
        <f>Time!AW$34</f>
        <v>0</v>
      </c>
      <c r="AX10" s="70">
        <f>Time!AX$34</f>
        <v>0</v>
      </c>
      <c r="AY10" s="70">
        <f>Time!AY$34</f>
        <v>0</v>
      </c>
      <c r="AZ10" s="70">
        <f>Time!AZ$34</f>
        <v>0</v>
      </c>
      <c r="BA10" s="70">
        <f>Time!BA$34</f>
        <v>0</v>
      </c>
      <c r="BB10" s="70">
        <f>Time!BB$34</f>
        <v>0</v>
      </c>
      <c r="BC10" s="70">
        <f>Time!BC$34</f>
        <v>0</v>
      </c>
      <c r="BD10" s="70">
        <f>Time!BD$34</f>
        <v>0</v>
      </c>
      <c r="BE10" s="70">
        <f>Time!BE$34</f>
        <v>0</v>
      </c>
      <c r="BF10" s="70">
        <f>Time!BF$34</f>
        <v>0</v>
      </c>
      <c r="BG10" s="70">
        <f>Time!BG$34</f>
        <v>0</v>
      </c>
      <c r="BH10" s="70">
        <f>Time!BH$34</f>
        <v>0</v>
      </c>
      <c r="BI10" s="70">
        <f>Time!BI$34</f>
        <v>0</v>
      </c>
      <c r="BJ10" s="70">
        <f>Time!BJ$34</f>
        <v>0</v>
      </c>
      <c r="BK10" s="70">
        <f>Time!BK$34</f>
        <v>0</v>
      </c>
      <c r="BL10" s="70">
        <f>Time!BL$34</f>
        <v>0</v>
      </c>
      <c r="BM10" s="70">
        <f>Time!BM$34</f>
        <v>0</v>
      </c>
      <c r="BN10" s="70">
        <f>Time!BN$34</f>
        <v>0</v>
      </c>
      <c r="BO10" s="70">
        <f>Time!BO$34</f>
        <v>0</v>
      </c>
      <c r="BP10" s="70">
        <f>Time!BP$34</f>
        <v>0</v>
      </c>
      <c r="BQ10" s="70">
        <f>Time!BQ$34</f>
        <v>0</v>
      </c>
      <c r="BR10" s="70">
        <f>Time!BR$34</f>
        <v>0</v>
      </c>
      <c r="BS10" s="70">
        <f>Time!BS$34</f>
        <v>0</v>
      </c>
      <c r="BT10" s="70">
        <f>Time!BT$34</f>
        <v>0</v>
      </c>
      <c r="BU10" s="70">
        <f>Time!BU$34</f>
        <v>0</v>
      </c>
      <c r="BV10" s="70">
        <f>Time!BV$34</f>
        <v>0</v>
      </c>
      <c r="BW10" s="70">
        <f>Time!BW$34</f>
        <v>0</v>
      </c>
      <c r="BX10" s="70">
        <f>Time!BX$34</f>
        <v>0</v>
      </c>
      <c r="BY10" s="70">
        <f>Time!BY$34</f>
        <v>0</v>
      </c>
      <c r="BZ10" s="70">
        <f>Time!BZ$34</f>
        <v>0</v>
      </c>
      <c r="CA10" s="70">
        <f>Time!CA$34</f>
        <v>0</v>
      </c>
      <c r="CB10" s="70">
        <f>Time!CB$34</f>
        <v>0</v>
      </c>
      <c r="CC10" s="70">
        <f>Time!CC$34</f>
        <v>0</v>
      </c>
      <c r="CD10" s="70">
        <f>Time!CD$34</f>
        <v>0</v>
      </c>
      <c r="CE10" s="70">
        <f>Time!CE$34</f>
        <v>0</v>
      </c>
      <c r="CF10" s="70">
        <f>Time!CF$34</f>
        <v>0</v>
      </c>
      <c r="CG10" s="70">
        <f>Time!CG$34</f>
        <v>0</v>
      </c>
      <c r="CH10" s="70">
        <f>Time!CH$34</f>
        <v>0</v>
      </c>
      <c r="CI10" s="70">
        <f>Time!CI$34</f>
        <v>0</v>
      </c>
      <c r="CJ10" s="70">
        <f>Time!CJ$34</f>
        <v>0</v>
      </c>
      <c r="CK10" s="70">
        <f>Time!CK$34</f>
        <v>0</v>
      </c>
      <c r="CL10" s="70">
        <f>Time!CL$34</f>
        <v>0</v>
      </c>
      <c r="CM10" s="70">
        <f>Time!CM$34</f>
        <v>0</v>
      </c>
      <c r="CN10" s="70">
        <f>Time!CN$34</f>
        <v>0</v>
      </c>
      <c r="CO10" s="70">
        <f>Time!CO$34</f>
        <v>0</v>
      </c>
      <c r="CP10" s="70">
        <f>Time!CP$34</f>
        <v>0</v>
      </c>
      <c r="CQ10" s="70">
        <f>Time!CQ$34</f>
        <v>0</v>
      </c>
      <c r="CR10" s="70">
        <f>Time!CR$34</f>
        <v>0</v>
      </c>
      <c r="CS10" s="70">
        <f>Time!CS$34</f>
        <v>0</v>
      </c>
      <c r="CT10" s="70">
        <f>Time!CT$34</f>
        <v>0</v>
      </c>
      <c r="CU10" s="70">
        <f>Time!CU$34</f>
        <v>0</v>
      </c>
      <c r="CV10" s="70">
        <f>Time!CV$34</f>
        <v>0</v>
      </c>
      <c r="CW10" s="70">
        <f>Time!CW$34</f>
        <v>0</v>
      </c>
      <c r="CX10" s="70">
        <f>Time!CX$34</f>
        <v>0</v>
      </c>
      <c r="CY10" s="70">
        <f>Time!CY$34</f>
        <v>0</v>
      </c>
      <c r="CZ10" s="70">
        <f>Time!CZ$34</f>
        <v>0</v>
      </c>
      <c r="DA10" s="70">
        <f>Time!DA$34</f>
        <v>0</v>
      </c>
      <c r="DB10" s="70">
        <f>Time!DB$34</f>
        <v>0</v>
      </c>
      <c r="DC10" s="70">
        <f>Time!DC$34</f>
        <v>0</v>
      </c>
      <c r="DD10" s="70">
        <f>Time!DD$34</f>
        <v>0</v>
      </c>
      <c r="DE10" s="70">
        <f>Time!DE$34</f>
        <v>0</v>
      </c>
      <c r="DF10" s="70">
        <f>Time!DF$34</f>
        <v>0</v>
      </c>
      <c r="DG10" s="70">
        <f>Time!DG$34</f>
        <v>0</v>
      </c>
      <c r="DH10" s="70">
        <f>Time!DH$34</f>
        <v>0</v>
      </c>
      <c r="DI10" s="70">
        <f>Time!DI$34</f>
        <v>0</v>
      </c>
      <c r="DJ10" s="70">
        <f>Time!DJ$34</f>
        <v>0</v>
      </c>
    </row>
    <row r="11" spans="1:114" ht="14.4" x14ac:dyDescent="0.25">
      <c r="A11" s="7"/>
      <c r="B11" s="7"/>
      <c r="C11" s="8"/>
      <c r="D11" s="10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69"/>
      <c r="BI11" s="69"/>
      <c r="BJ11" s="69"/>
      <c r="BK11" s="69"/>
      <c r="BL11" s="69"/>
      <c r="BM11" s="69"/>
      <c r="BN11" s="69"/>
      <c r="BO11" s="69"/>
      <c r="BP11" s="69"/>
      <c r="BQ11" s="69"/>
      <c r="BR11" s="69"/>
      <c r="BS11" s="69"/>
      <c r="BT11" s="69"/>
      <c r="BU11" s="69"/>
      <c r="BV11" s="69"/>
      <c r="BW11" s="69"/>
      <c r="BX11" s="69"/>
      <c r="BY11" s="69"/>
      <c r="BZ11" s="69"/>
      <c r="CA11" s="69"/>
      <c r="CB11" s="69"/>
      <c r="CC11" s="69"/>
      <c r="CD11" s="69"/>
      <c r="CE11" s="69"/>
      <c r="CF11" s="69"/>
      <c r="CG11" s="69"/>
      <c r="CH11" s="69"/>
      <c r="CI11" s="69"/>
      <c r="CJ11" s="69"/>
      <c r="CK11" s="69"/>
      <c r="CL11" s="69"/>
      <c r="CM11" s="69"/>
      <c r="CN11" s="69"/>
      <c r="CO11" s="69"/>
      <c r="CP11" s="69"/>
      <c r="CQ11" s="69"/>
      <c r="CR11" s="69"/>
      <c r="CS11" s="69"/>
      <c r="CT11" s="69"/>
      <c r="CU11" s="69"/>
      <c r="CV11" s="69"/>
      <c r="CW11" s="69"/>
      <c r="CX11" s="69"/>
      <c r="CY11" s="69"/>
      <c r="CZ11" s="69"/>
      <c r="DA11" s="69"/>
      <c r="DB11" s="69"/>
      <c r="DC11" s="69"/>
      <c r="DD11" s="69"/>
      <c r="DE11" s="69"/>
      <c r="DF11" s="69"/>
      <c r="DG11" s="69"/>
      <c r="DH11" s="69"/>
      <c r="DI11" s="69"/>
      <c r="DJ11" s="69"/>
    </row>
    <row r="12" spans="1:114" ht="14.4" x14ac:dyDescent="0.25">
      <c r="A12" s="7"/>
      <c r="B12" s="7"/>
      <c r="C12" s="8"/>
      <c r="D12" s="10"/>
      <c r="E12" s="125" t="s">
        <v>73</v>
      </c>
      <c r="F12" s="69"/>
      <c r="G12" s="10" t="s">
        <v>57</v>
      </c>
      <c r="H12" s="69"/>
      <c r="I12" s="69"/>
      <c r="J12" s="69">
        <f t="shared" ref="J12:BB12" si="0" xml:space="preserve"> I15</f>
        <v>0</v>
      </c>
      <c r="K12" s="69">
        <f t="shared" si="0"/>
        <v>0</v>
      </c>
      <c r="L12" s="69">
        <f t="shared" si="0"/>
        <v>0</v>
      </c>
      <c r="M12" s="69">
        <f t="shared" si="0"/>
        <v>0</v>
      </c>
      <c r="N12" s="69">
        <f t="shared" si="0"/>
        <v>0</v>
      </c>
      <c r="O12" s="69">
        <f t="shared" si="0"/>
        <v>0</v>
      </c>
      <c r="P12" s="69">
        <f t="shared" si="0"/>
        <v>0</v>
      </c>
      <c r="Q12" s="69">
        <f t="shared" si="0"/>
        <v>0</v>
      </c>
      <c r="R12" s="69">
        <f t="shared" si="0"/>
        <v>0</v>
      </c>
      <c r="S12" s="69">
        <f t="shared" si="0"/>
        <v>0</v>
      </c>
      <c r="T12" s="69">
        <f t="shared" si="0"/>
        <v>0</v>
      </c>
      <c r="U12" s="69">
        <f t="shared" si="0"/>
        <v>0</v>
      </c>
      <c r="V12" s="69">
        <f t="shared" si="0"/>
        <v>0</v>
      </c>
      <c r="W12" s="69">
        <f t="shared" si="0"/>
        <v>0</v>
      </c>
      <c r="X12" s="69">
        <f t="shared" si="0"/>
        <v>0</v>
      </c>
      <c r="Y12" s="69">
        <f t="shared" si="0"/>
        <v>0</v>
      </c>
      <c r="Z12" s="69">
        <f t="shared" si="0"/>
        <v>0</v>
      </c>
      <c r="AA12" s="69">
        <f t="shared" si="0"/>
        <v>0</v>
      </c>
      <c r="AB12" s="69">
        <f t="shared" si="0"/>
        <v>0</v>
      </c>
      <c r="AC12" s="69">
        <f t="shared" si="0"/>
        <v>0</v>
      </c>
      <c r="AD12" s="69">
        <f t="shared" si="0"/>
        <v>0</v>
      </c>
      <c r="AE12" s="69">
        <f t="shared" si="0"/>
        <v>0</v>
      </c>
      <c r="AF12" s="69">
        <f t="shared" si="0"/>
        <v>0</v>
      </c>
      <c r="AG12" s="69">
        <f t="shared" si="0"/>
        <v>0</v>
      </c>
      <c r="AH12" s="69">
        <f t="shared" si="0"/>
        <v>0</v>
      </c>
      <c r="AI12" s="69">
        <f t="shared" si="0"/>
        <v>0</v>
      </c>
      <c r="AJ12" s="69">
        <f t="shared" si="0"/>
        <v>0</v>
      </c>
      <c r="AK12" s="69">
        <f t="shared" si="0"/>
        <v>0</v>
      </c>
      <c r="AL12" s="69">
        <f t="shared" si="0"/>
        <v>0</v>
      </c>
      <c r="AM12" s="69">
        <f t="shared" si="0"/>
        <v>0</v>
      </c>
      <c r="AN12" s="69">
        <f t="shared" si="0"/>
        <v>0</v>
      </c>
      <c r="AO12" s="69">
        <f t="shared" si="0"/>
        <v>0</v>
      </c>
      <c r="AP12" s="69">
        <f t="shared" si="0"/>
        <v>0</v>
      </c>
      <c r="AQ12" s="69">
        <f t="shared" si="0"/>
        <v>0</v>
      </c>
      <c r="AR12" s="69">
        <f t="shared" si="0"/>
        <v>0</v>
      </c>
      <c r="AS12" s="69">
        <f t="shared" si="0"/>
        <v>0</v>
      </c>
      <c r="AT12" s="69">
        <f t="shared" si="0"/>
        <v>0</v>
      </c>
      <c r="AU12" s="69">
        <f t="shared" si="0"/>
        <v>0</v>
      </c>
      <c r="AV12" s="69">
        <f t="shared" si="0"/>
        <v>0</v>
      </c>
      <c r="AW12" s="69">
        <f t="shared" si="0"/>
        <v>0</v>
      </c>
      <c r="AX12" s="69">
        <f t="shared" si="0"/>
        <v>0</v>
      </c>
      <c r="AY12" s="69">
        <f t="shared" si="0"/>
        <v>0</v>
      </c>
      <c r="AZ12" s="69">
        <f t="shared" si="0"/>
        <v>0</v>
      </c>
      <c r="BA12" s="69">
        <f t="shared" si="0"/>
        <v>0</v>
      </c>
      <c r="BB12" s="69">
        <f t="shared" si="0"/>
        <v>0</v>
      </c>
      <c r="BC12" s="69">
        <f t="shared" ref="BC12" si="1" xml:space="preserve"> BB15</f>
        <v>0</v>
      </c>
      <c r="BD12" s="69">
        <f t="shared" ref="BD12" si="2" xml:space="preserve"> BC15</f>
        <v>0</v>
      </c>
      <c r="BE12" s="69">
        <f t="shared" ref="BE12" si="3" xml:space="preserve"> BD15</f>
        <v>0</v>
      </c>
      <c r="BF12" s="69">
        <f t="shared" ref="BF12" si="4" xml:space="preserve"> BE15</f>
        <v>0</v>
      </c>
      <c r="BG12" s="69">
        <f t="shared" ref="BG12" si="5" xml:space="preserve"> BF15</f>
        <v>0</v>
      </c>
      <c r="BH12" s="69">
        <f t="shared" ref="BH12" si="6" xml:space="preserve"> BG15</f>
        <v>0</v>
      </c>
      <c r="BI12" s="69">
        <f t="shared" ref="BI12" si="7" xml:space="preserve"> BH15</f>
        <v>0</v>
      </c>
      <c r="BJ12" s="69">
        <f t="shared" ref="BJ12" si="8" xml:space="preserve"> BI15</f>
        <v>0</v>
      </c>
      <c r="BK12" s="69">
        <f t="shared" ref="BK12" si="9" xml:space="preserve"> BJ15</f>
        <v>0</v>
      </c>
      <c r="BL12" s="69">
        <f t="shared" ref="BL12" si="10" xml:space="preserve"> BK15</f>
        <v>0</v>
      </c>
      <c r="BM12" s="69">
        <f t="shared" ref="BM12" si="11" xml:space="preserve"> BL15</f>
        <v>0</v>
      </c>
      <c r="BN12" s="69">
        <f t="shared" ref="BN12" si="12" xml:space="preserve"> BM15</f>
        <v>0</v>
      </c>
      <c r="BO12" s="69">
        <f t="shared" ref="BO12" si="13" xml:space="preserve"> BN15</f>
        <v>0</v>
      </c>
      <c r="BP12" s="69">
        <f t="shared" ref="BP12" si="14" xml:space="preserve"> BO15</f>
        <v>0</v>
      </c>
      <c r="BQ12" s="69">
        <f t="shared" ref="BQ12" si="15" xml:space="preserve"> BP15</f>
        <v>0</v>
      </c>
      <c r="BR12" s="69">
        <f t="shared" ref="BR12" si="16" xml:space="preserve"> BQ15</f>
        <v>0</v>
      </c>
      <c r="BS12" s="69">
        <f t="shared" ref="BS12" si="17" xml:space="preserve"> BR15</f>
        <v>0</v>
      </c>
      <c r="BT12" s="69">
        <f t="shared" ref="BT12" si="18" xml:space="preserve"> BS15</f>
        <v>0</v>
      </c>
      <c r="BU12" s="69">
        <f t="shared" ref="BU12" si="19" xml:space="preserve"> BT15</f>
        <v>0</v>
      </c>
      <c r="BV12" s="69">
        <f t="shared" ref="BV12" si="20" xml:space="preserve"> BU15</f>
        <v>0</v>
      </c>
      <c r="BW12" s="69">
        <f t="shared" ref="BW12" si="21" xml:space="preserve"> BV15</f>
        <v>0</v>
      </c>
      <c r="BX12" s="69">
        <f t="shared" ref="BX12" si="22" xml:space="preserve"> BW15</f>
        <v>0</v>
      </c>
      <c r="BY12" s="69">
        <f t="shared" ref="BY12" si="23" xml:space="preserve"> BX15</f>
        <v>0</v>
      </c>
      <c r="BZ12" s="69">
        <f t="shared" ref="BZ12" si="24" xml:space="preserve"> BY15</f>
        <v>0</v>
      </c>
      <c r="CA12" s="69">
        <f t="shared" ref="CA12" si="25" xml:space="preserve"> BZ15</f>
        <v>0</v>
      </c>
      <c r="CB12" s="69">
        <f t="shared" ref="CB12" si="26" xml:space="preserve"> CA15</f>
        <v>0</v>
      </c>
      <c r="CC12" s="69">
        <f t="shared" ref="CC12" si="27" xml:space="preserve"> CB15</f>
        <v>0</v>
      </c>
      <c r="CD12" s="69">
        <f t="shared" ref="CD12" si="28" xml:space="preserve"> CC15</f>
        <v>0</v>
      </c>
      <c r="CE12" s="69">
        <f t="shared" ref="CE12" si="29" xml:space="preserve"> CD15</f>
        <v>0</v>
      </c>
      <c r="CF12" s="69">
        <f t="shared" ref="CF12" si="30" xml:space="preserve"> CE15</f>
        <v>0</v>
      </c>
      <c r="CG12" s="69">
        <f t="shared" ref="CG12" si="31" xml:space="preserve"> CF15</f>
        <v>0</v>
      </c>
      <c r="CH12" s="69">
        <f t="shared" ref="CH12" si="32" xml:space="preserve"> CG15</f>
        <v>0</v>
      </c>
      <c r="CI12" s="69">
        <f t="shared" ref="CI12" si="33" xml:space="preserve"> CH15</f>
        <v>0</v>
      </c>
      <c r="CJ12" s="69">
        <f t="shared" ref="CJ12" si="34" xml:space="preserve"> CI15</f>
        <v>0</v>
      </c>
      <c r="CK12" s="69">
        <f t="shared" ref="CK12" si="35" xml:space="preserve"> CJ15</f>
        <v>0</v>
      </c>
      <c r="CL12" s="69">
        <f t="shared" ref="CL12" si="36" xml:space="preserve"> CK15</f>
        <v>0</v>
      </c>
      <c r="CM12" s="69">
        <f t="shared" ref="CM12" si="37" xml:space="preserve"> CL15</f>
        <v>0</v>
      </c>
      <c r="CN12" s="69">
        <f t="shared" ref="CN12" si="38" xml:space="preserve"> CM15</f>
        <v>0</v>
      </c>
      <c r="CO12" s="69">
        <f t="shared" ref="CO12" si="39" xml:space="preserve"> CN15</f>
        <v>0</v>
      </c>
      <c r="CP12" s="69">
        <f t="shared" ref="CP12" si="40" xml:space="preserve"> CO15</f>
        <v>0</v>
      </c>
      <c r="CQ12" s="69">
        <f t="shared" ref="CQ12" si="41" xml:space="preserve"> CP15</f>
        <v>0</v>
      </c>
      <c r="CR12" s="69">
        <f t="shared" ref="CR12" si="42" xml:space="preserve"> CQ15</f>
        <v>0</v>
      </c>
      <c r="CS12" s="69">
        <f t="shared" ref="CS12" si="43" xml:space="preserve"> CR15</f>
        <v>0</v>
      </c>
      <c r="CT12" s="69">
        <f t="shared" ref="CT12" si="44" xml:space="preserve"> CS15</f>
        <v>0</v>
      </c>
      <c r="CU12" s="69">
        <f t="shared" ref="CU12" si="45" xml:space="preserve"> CT15</f>
        <v>0</v>
      </c>
      <c r="CV12" s="69">
        <f t="shared" ref="CV12" si="46" xml:space="preserve"> CU15</f>
        <v>0</v>
      </c>
      <c r="CW12" s="69">
        <f t="shared" ref="CW12" si="47" xml:space="preserve"> CV15</f>
        <v>0</v>
      </c>
      <c r="CX12" s="69">
        <f t="shared" ref="CX12" si="48" xml:space="preserve"> CW15</f>
        <v>0</v>
      </c>
      <c r="CY12" s="69">
        <f t="shared" ref="CY12" si="49" xml:space="preserve"> CX15</f>
        <v>0</v>
      </c>
      <c r="CZ12" s="69">
        <f t="shared" ref="CZ12" si="50" xml:space="preserve"> CY15</f>
        <v>0</v>
      </c>
      <c r="DA12" s="69">
        <f t="shared" ref="DA12" si="51" xml:space="preserve"> CZ15</f>
        <v>0</v>
      </c>
      <c r="DB12" s="69">
        <f t="shared" ref="DB12" si="52" xml:space="preserve"> DA15</f>
        <v>0</v>
      </c>
      <c r="DC12" s="69">
        <f t="shared" ref="DC12" si="53" xml:space="preserve"> DB15</f>
        <v>0</v>
      </c>
      <c r="DD12" s="69">
        <f t="shared" ref="DD12" si="54" xml:space="preserve"> DC15</f>
        <v>0</v>
      </c>
      <c r="DE12" s="69">
        <f t="shared" ref="DE12" si="55" xml:space="preserve"> DD15</f>
        <v>0</v>
      </c>
      <c r="DF12" s="69">
        <f t="shared" ref="DF12" si="56" xml:space="preserve"> DE15</f>
        <v>0</v>
      </c>
      <c r="DG12" s="69">
        <f t="shared" ref="DG12" si="57" xml:space="preserve"> DF15</f>
        <v>0</v>
      </c>
      <c r="DH12" s="69">
        <f t="shared" ref="DH12" si="58" xml:space="preserve"> DG15</f>
        <v>0</v>
      </c>
      <c r="DI12" s="69">
        <f t="shared" ref="DI12" si="59" xml:space="preserve"> DH15</f>
        <v>0</v>
      </c>
      <c r="DJ12" s="69">
        <f t="shared" ref="DJ12" si="60" xml:space="preserve"> DI15</f>
        <v>0</v>
      </c>
    </row>
    <row r="13" spans="1:114" ht="14.4" x14ac:dyDescent="0.25">
      <c r="A13" s="7"/>
      <c r="B13" s="7"/>
      <c r="C13" s="8"/>
      <c r="D13" s="9" t="s">
        <v>74</v>
      </c>
      <c r="E13" s="125" t="s">
        <v>75</v>
      </c>
      <c r="F13" s="125"/>
      <c r="G13" s="125"/>
      <c r="H13" s="125"/>
      <c r="I13" s="125"/>
      <c r="J13" s="125"/>
      <c r="K13" s="125"/>
      <c r="L13" s="125"/>
      <c r="M13" s="125"/>
      <c r="N13" s="125"/>
      <c r="O13" s="125"/>
      <c r="P13" s="125"/>
      <c r="Q13" s="125"/>
      <c r="R13" s="125"/>
      <c r="S13" s="125"/>
      <c r="T13" s="125"/>
      <c r="U13" s="125"/>
      <c r="V13" s="125"/>
      <c r="W13" s="125"/>
      <c r="X13" s="125"/>
      <c r="Y13" s="125"/>
      <c r="Z13" s="125"/>
      <c r="AA13" s="125"/>
      <c r="AB13" s="125"/>
      <c r="AC13" s="125"/>
      <c r="AD13" s="125"/>
      <c r="AE13" s="125"/>
      <c r="AF13" s="125"/>
      <c r="AG13" s="125"/>
      <c r="AH13" s="125"/>
      <c r="AI13" s="125"/>
      <c r="AJ13" s="125"/>
      <c r="AK13" s="125"/>
      <c r="AL13" s="125"/>
      <c r="AM13" s="125"/>
      <c r="AN13" s="125"/>
      <c r="AO13" s="125"/>
      <c r="AP13" s="125"/>
      <c r="AQ13" s="125"/>
      <c r="AR13" s="125"/>
      <c r="AS13" s="125"/>
      <c r="AT13" s="125"/>
      <c r="AU13" s="125"/>
      <c r="AV13" s="125"/>
      <c r="AW13" s="125"/>
      <c r="AX13" s="125"/>
      <c r="AY13" s="125"/>
      <c r="AZ13" s="125"/>
      <c r="BA13" s="125"/>
      <c r="BB13" s="125"/>
      <c r="BC13" s="125"/>
      <c r="BD13" s="125"/>
      <c r="BE13" s="125"/>
      <c r="BF13" s="125"/>
      <c r="BG13" s="125"/>
      <c r="BH13" s="125"/>
      <c r="BI13" s="125"/>
      <c r="BJ13" s="125"/>
      <c r="BK13" s="125"/>
      <c r="BL13" s="125"/>
      <c r="BM13" s="125"/>
      <c r="BN13" s="125"/>
      <c r="BO13" s="125"/>
      <c r="BP13" s="125"/>
      <c r="BQ13" s="125"/>
      <c r="BR13" s="125"/>
      <c r="BS13" s="125"/>
      <c r="BT13" s="125"/>
      <c r="BU13" s="125"/>
      <c r="BV13" s="125"/>
      <c r="BW13" s="125"/>
      <c r="BX13" s="125"/>
      <c r="BY13" s="125"/>
      <c r="BZ13" s="125"/>
      <c r="CA13" s="125"/>
      <c r="CB13" s="125"/>
      <c r="CC13" s="125"/>
      <c r="CD13" s="125"/>
      <c r="CE13" s="125"/>
      <c r="CF13" s="125"/>
      <c r="CG13" s="125"/>
      <c r="CH13" s="125"/>
      <c r="CI13" s="125"/>
      <c r="CJ13" s="125"/>
      <c r="CK13" s="125"/>
      <c r="CL13" s="125"/>
      <c r="CM13" s="125"/>
      <c r="CN13" s="125"/>
      <c r="CO13" s="125"/>
      <c r="CP13" s="125"/>
      <c r="CQ13" s="125"/>
      <c r="CR13" s="125"/>
      <c r="CS13" s="125"/>
      <c r="CT13" s="125"/>
      <c r="CU13" s="125"/>
      <c r="CV13" s="125"/>
      <c r="CW13" s="125"/>
      <c r="CX13" s="125"/>
      <c r="CY13" s="125"/>
      <c r="CZ13" s="125"/>
      <c r="DA13" s="125"/>
      <c r="DB13" s="125"/>
      <c r="DC13" s="125"/>
      <c r="DD13" s="125"/>
      <c r="DE13" s="125"/>
      <c r="DF13" s="125"/>
      <c r="DG13" s="125"/>
      <c r="DH13" s="125"/>
      <c r="DI13" s="125"/>
      <c r="DJ13" s="125"/>
    </row>
    <row r="14" spans="1:114" ht="14.4" x14ac:dyDescent="0.25">
      <c r="A14" s="7"/>
      <c r="B14" s="7"/>
      <c r="C14" s="8"/>
      <c r="D14" s="9" t="s">
        <v>52</v>
      </c>
      <c r="E14" s="125" t="s">
        <v>76</v>
      </c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125"/>
      <c r="Q14" s="125"/>
      <c r="R14" s="125"/>
      <c r="S14" s="125"/>
      <c r="T14" s="125"/>
      <c r="U14" s="125"/>
      <c r="V14" s="125"/>
      <c r="W14" s="125"/>
      <c r="X14" s="125"/>
      <c r="Y14" s="125"/>
      <c r="Z14" s="125"/>
      <c r="AA14" s="125"/>
      <c r="AB14" s="125"/>
      <c r="AC14" s="125"/>
      <c r="AD14" s="125"/>
      <c r="AE14" s="125"/>
      <c r="AF14" s="125"/>
      <c r="AG14" s="125"/>
      <c r="AH14" s="125"/>
      <c r="AI14" s="125"/>
      <c r="AJ14" s="125"/>
      <c r="AK14" s="125"/>
      <c r="AL14" s="125"/>
      <c r="AM14" s="125"/>
      <c r="AN14" s="125"/>
      <c r="AO14" s="125"/>
      <c r="AP14" s="125"/>
      <c r="AQ14" s="125"/>
      <c r="AR14" s="125"/>
      <c r="AS14" s="125"/>
      <c r="AT14" s="125"/>
      <c r="AU14" s="125"/>
      <c r="AV14" s="125"/>
      <c r="AW14" s="125"/>
      <c r="AX14" s="125"/>
      <c r="AY14" s="125"/>
      <c r="AZ14" s="125"/>
      <c r="BA14" s="125"/>
      <c r="BB14" s="125"/>
      <c r="BC14" s="125"/>
      <c r="BD14" s="125"/>
      <c r="BE14" s="125"/>
      <c r="BF14" s="125"/>
      <c r="BG14" s="125"/>
      <c r="BH14" s="125"/>
      <c r="BI14" s="125"/>
      <c r="BJ14" s="125"/>
      <c r="BK14" s="125"/>
      <c r="BL14" s="125"/>
      <c r="BM14" s="125"/>
      <c r="BN14" s="125"/>
      <c r="BO14" s="125"/>
      <c r="BP14" s="125"/>
      <c r="BQ14" s="125"/>
      <c r="BR14" s="125"/>
      <c r="BS14" s="125"/>
      <c r="BT14" s="125"/>
      <c r="BU14" s="125"/>
      <c r="BV14" s="125"/>
      <c r="BW14" s="125"/>
      <c r="BX14" s="125"/>
      <c r="BY14" s="125"/>
      <c r="BZ14" s="125"/>
      <c r="CA14" s="125"/>
      <c r="CB14" s="125"/>
      <c r="CC14" s="125"/>
      <c r="CD14" s="125"/>
      <c r="CE14" s="125"/>
      <c r="CF14" s="125"/>
      <c r="CG14" s="125"/>
      <c r="CH14" s="125"/>
      <c r="CI14" s="125"/>
      <c r="CJ14" s="125"/>
      <c r="CK14" s="125"/>
      <c r="CL14" s="125"/>
      <c r="CM14" s="125"/>
      <c r="CN14" s="125"/>
      <c r="CO14" s="125"/>
      <c r="CP14" s="125"/>
      <c r="CQ14" s="125"/>
      <c r="CR14" s="125"/>
      <c r="CS14" s="125"/>
      <c r="CT14" s="125"/>
      <c r="CU14" s="125"/>
      <c r="CV14" s="125"/>
      <c r="CW14" s="125"/>
      <c r="CX14" s="125"/>
      <c r="CY14" s="125"/>
      <c r="CZ14" s="125"/>
      <c r="DA14" s="125"/>
      <c r="DB14" s="125"/>
      <c r="DC14" s="125"/>
      <c r="DD14" s="125"/>
      <c r="DE14" s="125"/>
      <c r="DF14" s="125"/>
      <c r="DG14" s="125"/>
      <c r="DH14" s="125"/>
      <c r="DI14" s="125"/>
      <c r="DJ14" s="125"/>
    </row>
    <row r="15" spans="1:114" ht="14.4" x14ac:dyDescent="0.25">
      <c r="A15" s="134"/>
      <c r="B15" s="134"/>
      <c r="C15" s="135"/>
      <c r="D15" s="136"/>
      <c r="E15" s="137" t="s">
        <v>77</v>
      </c>
      <c r="F15" s="138"/>
      <c r="G15" s="10" t="s">
        <v>57</v>
      </c>
      <c r="H15" s="138"/>
      <c r="I15" s="139"/>
      <c r="J15" s="138">
        <f xml:space="preserve"> IF(J10 = 1, $F9, J12 + J13 - J14)</f>
        <v>0</v>
      </c>
      <c r="K15" s="138">
        <f t="shared" ref="K15:BB15" si="61" xml:space="preserve"> IF(K10 = 1, $F9, K12 + K13 - K14)</f>
        <v>0</v>
      </c>
      <c r="L15" s="138">
        <f t="shared" si="61"/>
        <v>0</v>
      </c>
      <c r="M15" s="138">
        <f t="shared" si="61"/>
        <v>0</v>
      </c>
      <c r="N15" s="138">
        <f t="shared" si="61"/>
        <v>0</v>
      </c>
      <c r="O15" s="138">
        <f t="shared" si="61"/>
        <v>0</v>
      </c>
      <c r="P15" s="138">
        <f t="shared" si="61"/>
        <v>0</v>
      </c>
      <c r="Q15" s="138">
        <f t="shared" si="61"/>
        <v>0</v>
      </c>
      <c r="R15" s="138">
        <f t="shared" si="61"/>
        <v>0</v>
      </c>
      <c r="S15" s="138">
        <f t="shared" si="61"/>
        <v>0</v>
      </c>
      <c r="T15" s="138">
        <f t="shared" si="61"/>
        <v>0</v>
      </c>
      <c r="U15" s="138">
        <f t="shared" si="61"/>
        <v>0</v>
      </c>
      <c r="V15" s="138">
        <f t="shared" si="61"/>
        <v>0</v>
      </c>
      <c r="W15" s="138">
        <f t="shared" si="61"/>
        <v>0</v>
      </c>
      <c r="X15" s="138">
        <f t="shared" si="61"/>
        <v>0</v>
      </c>
      <c r="Y15" s="138">
        <f t="shared" si="61"/>
        <v>0</v>
      </c>
      <c r="Z15" s="138">
        <f t="shared" si="61"/>
        <v>0</v>
      </c>
      <c r="AA15" s="138">
        <f t="shared" si="61"/>
        <v>0</v>
      </c>
      <c r="AB15" s="138">
        <f t="shared" si="61"/>
        <v>0</v>
      </c>
      <c r="AC15" s="138">
        <f t="shared" si="61"/>
        <v>0</v>
      </c>
      <c r="AD15" s="138">
        <f t="shared" si="61"/>
        <v>0</v>
      </c>
      <c r="AE15" s="138">
        <f t="shared" si="61"/>
        <v>0</v>
      </c>
      <c r="AF15" s="138">
        <f t="shared" si="61"/>
        <v>0</v>
      </c>
      <c r="AG15" s="138">
        <f t="shared" si="61"/>
        <v>0</v>
      </c>
      <c r="AH15" s="138">
        <f t="shared" si="61"/>
        <v>0</v>
      </c>
      <c r="AI15" s="138">
        <f t="shared" si="61"/>
        <v>0</v>
      </c>
      <c r="AJ15" s="138">
        <f t="shared" si="61"/>
        <v>0</v>
      </c>
      <c r="AK15" s="138">
        <f t="shared" si="61"/>
        <v>0</v>
      </c>
      <c r="AL15" s="138">
        <f t="shared" si="61"/>
        <v>0</v>
      </c>
      <c r="AM15" s="138">
        <f t="shared" si="61"/>
        <v>0</v>
      </c>
      <c r="AN15" s="138">
        <f t="shared" si="61"/>
        <v>0</v>
      </c>
      <c r="AO15" s="138">
        <f t="shared" si="61"/>
        <v>0</v>
      </c>
      <c r="AP15" s="138">
        <f t="shared" si="61"/>
        <v>0</v>
      </c>
      <c r="AQ15" s="138">
        <f t="shared" si="61"/>
        <v>0</v>
      </c>
      <c r="AR15" s="138">
        <f t="shared" si="61"/>
        <v>0</v>
      </c>
      <c r="AS15" s="138">
        <f t="shared" si="61"/>
        <v>0</v>
      </c>
      <c r="AT15" s="138">
        <f t="shared" si="61"/>
        <v>0</v>
      </c>
      <c r="AU15" s="138">
        <f t="shared" si="61"/>
        <v>0</v>
      </c>
      <c r="AV15" s="138">
        <f t="shared" si="61"/>
        <v>0</v>
      </c>
      <c r="AW15" s="138">
        <f t="shared" si="61"/>
        <v>0</v>
      </c>
      <c r="AX15" s="138">
        <f t="shared" si="61"/>
        <v>0</v>
      </c>
      <c r="AY15" s="138">
        <f t="shared" si="61"/>
        <v>0</v>
      </c>
      <c r="AZ15" s="138">
        <f t="shared" si="61"/>
        <v>0</v>
      </c>
      <c r="BA15" s="138">
        <f t="shared" si="61"/>
        <v>0</v>
      </c>
      <c r="BB15" s="138">
        <f t="shared" si="61"/>
        <v>0</v>
      </c>
      <c r="BC15" s="138">
        <f t="shared" ref="BC15:DJ15" si="62" xml:space="preserve"> IF(BC10 = 1, $F9, BC12 + BC13 - BC14)</f>
        <v>0</v>
      </c>
      <c r="BD15" s="138">
        <f t="shared" si="62"/>
        <v>0</v>
      </c>
      <c r="BE15" s="138">
        <f t="shared" si="62"/>
        <v>0</v>
      </c>
      <c r="BF15" s="138">
        <f t="shared" si="62"/>
        <v>0</v>
      </c>
      <c r="BG15" s="138">
        <f t="shared" si="62"/>
        <v>0</v>
      </c>
      <c r="BH15" s="138">
        <f t="shared" si="62"/>
        <v>0</v>
      </c>
      <c r="BI15" s="138">
        <f t="shared" si="62"/>
        <v>0</v>
      </c>
      <c r="BJ15" s="138">
        <f t="shared" si="62"/>
        <v>0</v>
      </c>
      <c r="BK15" s="138">
        <f t="shared" si="62"/>
        <v>0</v>
      </c>
      <c r="BL15" s="138">
        <f t="shared" si="62"/>
        <v>0</v>
      </c>
      <c r="BM15" s="138">
        <f t="shared" si="62"/>
        <v>0</v>
      </c>
      <c r="BN15" s="138">
        <f t="shared" si="62"/>
        <v>0</v>
      </c>
      <c r="BO15" s="138">
        <f t="shared" si="62"/>
        <v>0</v>
      </c>
      <c r="BP15" s="138">
        <f t="shared" si="62"/>
        <v>0</v>
      </c>
      <c r="BQ15" s="138">
        <f t="shared" si="62"/>
        <v>0</v>
      </c>
      <c r="BR15" s="138">
        <f t="shared" si="62"/>
        <v>0</v>
      </c>
      <c r="BS15" s="138">
        <f t="shared" si="62"/>
        <v>0</v>
      </c>
      <c r="BT15" s="138">
        <f t="shared" si="62"/>
        <v>0</v>
      </c>
      <c r="BU15" s="138">
        <f t="shared" si="62"/>
        <v>0</v>
      </c>
      <c r="BV15" s="138">
        <f t="shared" si="62"/>
        <v>0</v>
      </c>
      <c r="BW15" s="138">
        <f t="shared" si="62"/>
        <v>0</v>
      </c>
      <c r="BX15" s="138">
        <f t="shared" si="62"/>
        <v>0</v>
      </c>
      <c r="BY15" s="138">
        <f t="shared" si="62"/>
        <v>0</v>
      </c>
      <c r="BZ15" s="138">
        <f t="shared" si="62"/>
        <v>0</v>
      </c>
      <c r="CA15" s="138">
        <f t="shared" si="62"/>
        <v>0</v>
      </c>
      <c r="CB15" s="138">
        <f t="shared" si="62"/>
        <v>0</v>
      </c>
      <c r="CC15" s="138">
        <f t="shared" si="62"/>
        <v>0</v>
      </c>
      <c r="CD15" s="138">
        <f t="shared" si="62"/>
        <v>0</v>
      </c>
      <c r="CE15" s="138">
        <f t="shared" si="62"/>
        <v>0</v>
      </c>
      <c r="CF15" s="138">
        <f t="shared" si="62"/>
        <v>0</v>
      </c>
      <c r="CG15" s="138">
        <f t="shared" si="62"/>
        <v>0</v>
      </c>
      <c r="CH15" s="138">
        <f t="shared" si="62"/>
        <v>0</v>
      </c>
      <c r="CI15" s="138">
        <f t="shared" si="62"/>
        <v>0</v>
      </c>
      <c r="CJ15" s="138">
        <f t="shared" si="62"/>
        <v>0</v>
      </c>
      <c r="CK15" s="138">
        <f t="shared" si="62"/>
        <v>0</v>
      </c>
      <c r="CL15" s="138">
        <f t="shared" si="62"/>
        <v>0</v>
      </c>
      <c r="CM15" s="138">
        <f t="shared" si="62"/>
        <v>0</v>
      </c>
      <c r="CN15" s="138">
        <f t="shared" si="62"/>
        <v>0</v>
      </c>
      <c r="CO15" s="138">
        <f t="shared" si="62"/>
        <v>0</v>
      </c>
      <c r="CP15" s="138">
        <f t="shared" si="62"/>
        <v>0</v>
      </c>
      <c r="CQ15" s="138">
        <f t="shared" si="62"/>
        <v>0</v>
      </c>
      <c r="CR15" s="138">
        <f t="shared" si="62"/>
        <v>0</v>
      </c>
      <c r="CS15" s="138">
        <f t="shared" si="62"/>
        <v>0</v>
      </c>
      <c r="CT15" s="138">
        <f t="shared" si="62"/>
        <v>0</v>
      </c>
      <c r="CU15" s="138">
        <f t="shared" si="62"/>
        <v>0</v>
      </c>
      <c r="CV15" s="138">
        <f t="shared" si="62"/>
        <v>0</v>
      </c>
      <c r="CW15" s="138">
        <f t="shared" si="62"/>
        <v>0</v>
      </c>
      <c r="CX15" s="138">
        <f t="shared" si="62"/>
        <v>0</v>
      </c>
      <c r="CY15" s="138">
        <f t="shared" si="62"/>
        <v>0</v>
      </c>
      <c r="CZ15" s="138">
        <f t="shared" si="62"/>
        <v>0</v>
      </c>
      <c r="DA15" s="138">
        <f t="shared" si="62"/>
        <v>0</v>
      </c>
      <c r="DB15" s="138">
        <f t="shared" si="62"/>
        <v>0</v>
      </c>
      <c r="DC15" s="138">
        <f t="shared" si="62"/>
        <v>0</v>
      </c>
      <c r="DD15" s="138">
        <f t="shared" si="62"/>
        <v>0</v>
      </c>
      <c r="DE15" s="138">
        <f t="shared" si="62"/>
        <v>0</v>
      </c>
      <c r="DF15" s="138">
        <f t="shared" si="62"/>
        <v>0</v>
      </c>
      <c r="DG15" s="138">
        <f t="shared" si="62"/>
        <v>0</v>
      </c>
      <c r="DH15" s="138">
        <f t="shared" si="62"/>
        <v>0</v>
      </c>
      <c r="DI15" s="138">
        <f t="shared" si="62"/>
        <v>0</v>
      </c>
      <c r="DJ15" s="138">
        <f t="shared" si="62"/>
        <v>0</v>
      </c>
    </row>
    <row r="16" spans="1:114" ht="14.4" x14ac:dyDescent="0.25">
      <c r="A16" s="19"/>
      <c r="B16" s="19"/>
      <c r="C16" s="20"/>
      <c r="D16" s="22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38"/>
      <c r="CS16" s="38"/>
      <c r="CT16" s="38"/>
      <c r="CU16" s="38"/>
      <c r="CV16" s="38"/>
      <c r="CW16" s="38"/>
      <c r="CX16" s="38"/>
      <c r="CY16" s="38"/>
      <c r="CZ16" s="38"/>
      <c r="DA16" s="38"/>
      <c r="DB16" s="38"/>
      <c r="DC16" s="38"/>
      <c r="DD16" s="38"/>
      <c r="DE16" s="38"/>
      <c r="DF16" s="38"/>
      <c r="DG16" s="38"/>
      <c r="DH16" s="38"/>
      <c r="DI16" s="38"/>
      <c r="DJ16" s="38"/>
    </row>
    <row r="17" spans="1:114" ht="14.4" x14ac:dyDescent="0.25">
      <c r="A17" s="19"/>
      <c r="B17" s="19"/>
      <c r="C17" s="20"/>
      <c r="D17" s="22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</row>
    <row r="18" spans="1:114" s="100" customFormat="1" ht="14.4" x14ac:dyDescent="0.25">
      <c r="A18" s="19" t="s">
        <v>78</v>
      </c>
      <c r="B18" s="19"/>
      <c r="C18" s="20"/>
      <c r="D18" s="22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1"/>
      <c r="CR18" s="41"/>
      <c r="CS18" s="41"/>
      <c r="CT18" s="41"/>
      <c r="CU18" s="41"/>
      <c r="CV18" s="41"/>
      <c r="CW18" s="41"/>
      <c r="CX18" s="41"/>
      <c r="CY18" s="41"/>
      <c r="CZ18" s="41"/>
      <c r="DA18" s="41"/>
      <c r="DB18" s="41"/>
      <c r="DC18" s="41"/>
      <c r="DD18" s="41"/>
      <c r="DE18" s="41"/>
      <c r="DF18" s="41"/>
      <c r="DG18" s="41"/>
      <c r="DH18" s="41"/>
      <c r="DI18" s="41"/>
      <c r="DJ18" s="41"/>
    </row>
    <row r="19" spans="1:114" s="100" customFormat="1" ht="14.4" x14ac:dyDescent="0.25">
      <c r="A19" s="19"/>
      <c r="B19" s="19"/>
      <c r="C19" s="20"/>
      <c r="D19" s="22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1"/>
      <c r="CO19" s="41"/>
      <c r="CP19" s="41"/>
      <c r="CQ19" s="41"/>
      <c r="CR19" s="41"/>
      <c r="CS19" s="41"/>
      <c r="CT19" s="41"/>
      <c r="CU19" s="41"/>
      <c r="CV19" s="41"/>
      <c r="CW19" s="41"/>
      <c r="CX19" s="41"/>
      <c r="CY19" s="41"/>
      <c r="CZ19" s="41"/>
      <c r="DA19" s="41"/>
      <c r="DB19" s="41"/>
      <c r="DC19" s="41"/>
      <c r="DD19" s="41"/>
      <c r="DE19" s="41"/>
      <c r="DF19" s="41"/>
      <c r="DG19" s="41"/>
      <c r="DH19" s="41"/>
      <c r="DI19" s="41"/>
      <c r="DJ19" s="41"/>
    </row>
    <row r="20" spans="1:114" s="100" customFormat="1" ht="14.4" x14ac:dyDescent="0.25">
      <c r="A20" s="19"/>
      <c r="B20" s="19"/>
      <c r="C20" s="20"/>
      <c r="D20" s="22"/>
      <c r="E20" s="37" t="s">
        <v>79</v>
      </c>
      <c r="F20" s="65"/>
      <c r="G20" s="140" t="s">
        <v>57</v>
      </c>
      <c r="H20" s="53">
        <f xml:space="preserve"> SUM(J20:BB20)</f>
        <v>4500</v>
      </c>
      <c r="I20" s="53"/>
      <c r="J20" s="30">
        <v>100</v>
      </c>
      <c r="K20" s="30">
        <v>100</v>
      </c>
      <c r="L20" s="30">
        <v>100</v>
      </c>
      <c r="M20" s="30">
        <v>100</v>
      </c>
      <c r="N20" s="30">
        <v>100</v>
      </c>
      <c r="O20" s="30">
        <v>100</v>
      </c>
      <c r="P20" s="30">
        <v>100</v>
      </c>
      <c r="Q20" s="30">
        <v>100</v>
      </c>
      <c r="R20" s="30">
        <v>100</v>
      </c>
      <c r="S20" s="30">
        <v>100</v>
      </c>
      <c r="T20" s="30">
        <v>100</v>
      </c>
      <c r="U20" s="30">
        <v>100</v>
      </c>
      <c r="V20" s="30">
        <v>100</v>
      </c>
      <c r="W20" s="30">
        <v>100</v>
      </c>
      <c r="X20" s="30">
        <v>100</v>
      </c>
      <c r="Y20" s="30">
        <v>100</v>
      </c>
      <c r="Z20" s="30">
        <v>100</v>
      </c>
      <c r="AA20" s="30">
        <v>100</v>
      </c>
      <c r="AB20" s="30">
        <v>100</v>
      </c>
      <c r="AC20" s="30">
        <v>100</v>
      </c>
      <c r="AD20" s="30">
        <v>100</v>
      </c>
      <c r="AE20" s="30">
        <v>100</v>
      </c>
      <c r="AF20" s="30">
        <v>100</v>
      </c>
      <c r="AG20" s="30">
        <v>100</v>
      </c>
      <c r="AH20" s="30">
        <v>100</v>
      </c>
      <c r="AI20" s="30">
        <v>100</v>
      </c>
      <c r="AJ20" s="30">
        <v>100</v>
      </c>
      <c r="AK20" s="30">
        <v>100</v>
      </c>
      <c r="AL20" s="30">
        <v>100</v>
      </c>
      <c r="AM20" s="30">
        <v>100</v>
      </c>
      <c r="AN20" s="30">
        <v>100</v>
      </c>
      <c r="AO20" s="30">
        <v>100</v>
      </c>
      <c r="AP20" s="30">
        <v>100</v>
      </c>
      <c r="AQ20" s="30">
        <v>100</v>
      </c>
      <c r="AR20" s="30">
        <v>100</v>
      </c>
      <c r="AS20" s="30">
        <v>100</v>
      </c>
      <c r="AT20" s="30">
        <v>100</v>
      </c>
      <c r="AU20" s="30">
        <v>100</v>
      </c>
      <c r="AV20" s="30">
        <v>100</v>
      </c>
      <c r="AW20" s="30">
        <v>100</v>
      </c>
      <c r="AX20" s="30">
        <v>100</v>
      </c>
      <c r="AY20" s="30">
        <v>100</v>
      </c>
      <c r="AZ20" s="30">
        <v>100</v>
      </c>
      <c r="BA20" s="30">
        <v>100</v>
      </c>
      <c r="BB20" s="30">
        <v>100</v>
      </c>
      <c r="BC20" s="30">
        <v>100</v>
      </c>
      <c r="BD20" s="30">
        <v>100</v>
      </c>
      <c r="BE20" s="30">
        <v>100</v>
      </c>
      <c r="BF20" s="30">
        <v>100</v>
      </c>
      <c r="BG20" s="30">
        <v>100</v>
      </c>
      <c r="BH20" s="30">
        <v>100</v>
      </c>
      <c r="BI20" s="30">
        <v>100</v>
      </c>
      <c r="BJ20" s="30">
        <v>100</v>
      </c>
      <c r="BK20" s="30">
        <v>100</v>
      </c>
      <c r="BL20" s="30">
        <v>100</v>
      </c>
      <c r="BM20" s="30">
        <v>100</v>
      </c>
      <c r="BN20" s="30">
        <v>100</v>
      </c>
      <c r="BO20" s="30">
        <v>100</v>
      </c>
      <c r="BP20" s="30">
        <v>100</v>
      </c>
      <c r="BQ20" s="30">
        <v>100</v>
      </c>
      <c r="BR20" s="30">
        <v>100</v>
      </c>
      <c r="BS20" s="30">
        <v>100</v>
      </c>
      <c r="BT20" s="30">
        <v>100</v>
      </c>
      <c r="BU20" s="30">
        <v>100</v>
      </c>
      <c r="BV20" s="30">
        <v>100</v>
      </c>
      <c r="BW20" s="30">
        <v>100</v>
      </c>
      <c r="BX20" s="30">
        <v>100</v>
      </c>
      <c r="BY20" s="30">
        <v>100</v>
      </c>
      <c r="BZ20" s="30">
        <v>100</v>
      </c>
      <c r="CA20" s="30">
        <v>100</v>
      </c>
      <c r="CB20" s="30">
        <v>100</v>
      </c>
      <c r="CC20" s="30">
        <v>100</v>
      </c>
      <c r="CD20" s="30">
        <v>100</v>
      </c>
      <c r="CE20" s="30">
        <v>100</v>
      </c>
      <c r="CF20" s="30">
        <v>100</v>
      </c>
      <c r="CG20" s="30">
        <v>100</v>
      </c>
      <c r="CH20" s="30">
        <v>100</v>
      </c>
      <c r="CI20" s="30">
        <v>100</v>
      </c>
      <c r="CJ20" s="30">
        <v>100</v>
      </c>
      <c r="CK20" s="30">
        <v>100</v>
      </c>
      <c r="CL20" s="30">
        <v>100</v>
      </c>
      <c r="CM20" s="30">
        <v>100</v>
      </c>
      <c r="CN20" s="30">
        <v>100</v>
      </c>
      <c r="CO20" s="30">
        <v>100</v>
      </c>
      <c r="CP20" s="30">
        <v>100</v>
      </c>
      <c r="CQ20" s="30">
        <v>100</v>
      </c>
      <c r="CR20" s="30">
        <v>100</v>
      </c>
      <c r="CS20" s="30">
        <v>100</v>
      </c>
      <c r="CT20" s="30">
        <v>100</v>
      </c>
      <c r="CU20" s="30">
        <v>100</v>
      </c>
      <c r="CV20" s="30">
        <v>100</v>
      </c>
      <c r="CW20" s="30">
        <v>100</v>
      </c>
      <c r="CX20" s="30">
        <v>100</v>
      </c>
      <c r="CY20" s="30">
        <v>100</v>
      </c>
      <c r="CZ20" s="30">
        <v>100</v>
      </c>
      <c r="DA20" s="30">
        <v>100</v>
      </c>
      <c r="DB20" s="30">
        <v>100</v>
      </c>
      <c r="DC20" s="30">
        <v>100</v>
      </c>
      <c r="DD20" s="30">
        <v>100</v>
      </c>
      <c r="DE20" s="30">
        <v>100</v>
      </c>
      <c r="DF20" s="30">
        <v>100</v>
      </c>
      <c r="DG20" s="30">
        <v>100</v>
      </c>
      <c r="DH20" s="30">
        <v>100</v>
      </c>
      <c r="DI20" s="30">
        <v>100</v>
      </c>
      <c r="DJ20" s="30">
        <v>100</v>
      </c>
    </row>
    <row r="21" spans="1:114" s="100" customFormat="1" ht="14.4" x14ac:dyDescent="0.25">
      <c r="A21" s="19"/>
      <c r="B21" s="19"/>
      <c r="C21" s="20"/>
      <c r="D21" s="22"/>
      <c r="E21" s="53" t="str">
        <f xml:space="preserve"> LEFT(E20, LEN(E20) - 4)</f>
        <v>Sign switch line item</v>
      </c>
      <c r="F21" s="53"/>
      <c r="G21" s="37" t="s">
        <v>57</v>
      </c>
      <c r="H21" s="53">
        <f xml:space="preserve"> SUM(J21:BB21)</f>
        <v>-4500</v>
      </c>
      <c r="I21" s="53"/>
      <c r="J21" s="53">
        <f t="shared" ref="J21:BB21" si="63" xml:space="preserve"> -1 * J20</f>
        <v>-100</v>
      </c>
      <c r="K21" s="53">
        <f t="shared" si="63"/>
        <v>-100</v>
      </c>
      <c r="L21" s="53">
        <f t="shared" si="63"/>
        <v>-100</v>
      </c>
      <c r="M21" s="53">
        <f t="shared" si="63"/>
        <v>-100</v>
      </c>
      <c r="N21" s="53">
        <f t="shared" si="63"/>
        <v>-100</v>
      </c>
      <c r="O21" s="53">
        <f t="shared" si="63"/>
        <v>-100</v>
      </c>
      <c r="P21" s="53">
        <f t="shared" si="63"/>
        <v>-100</v>
      </c>
      <c r="Q21" s="53">
        <f t="shared" si="63"/>
        <v>-100</v>
      </c>
      <c r="R21" s="53">
        <f t="shared" si="63"/>
        <v>-100</v>
      </c>
      <c r="S21" s="53">
        <f t="shared" si="63"/>
        <v>-100</v>
      </c>
      <c r="T21" s="53">
        <f t="shared" si="63"/>
        <v>-100</v>
      </c>
      <c r="U21" s="53">
        <f t="shared" si="63"/>
        <v>-100</v>
      </c>
      <c r="V21" s="53">
        <f t="shared" si="63"/>
        <v>-100</v>
      </c>
      <c r="W21" s="53">
        <f t="shared" si="63"/>
        <v>-100</v>
      </c>
      <c r="X21" s="53">
        <f t="shared" si="63"/>
        <v>-100</v>
      </c>
      <c r="Y21" s="53">
        <f t="shared" si="63"/>
        <v>-100</v>
      </c>
      <c r="Z21" s="53">
        <f t="shared" si="63"/>
        <v>-100</v>
      </c>
      <c r="AA21" s="53">
        <f t="shared" si="63"/>
        <v>-100</v>
      </c>
      <c r="AB21" s="53">
        <f t="shared" si="63"/>
        <v>-100</v>
      </c>
      <c r="AC21" s="53">
        <f t="shared" si="63"/>
        <v>-100</v>
      </c>
      <c r="AD21" s="53">
        <f t="shared" si="63"/>
        <v>-100</v>
      </c>
      <c r="AE21" s="53">
        <f t="shared" si="63"/>
        <v>-100</v>
      </c>
      <c r="AF21" s="53">
        <f t="shared" si="63"/>
        <v>-100</v>
      </c>
      <c r="AG21" s="53">
        <f t="shared" si="63"/>
        <v>-100</v>
      </c>
      <c r="AH21" s="53">
        <f t="shared" si="63"/>
        <v>-100</v>
      </c>
      <c r="AI21" s="53">
        <f t="shared" si="63"/>
        <v>-100</v>
      </c>
      <c r="AJ21" s="53">
        <f t="shared" si="63"/>
        <v>-100</v>
      </c>
      <c r="AK21" s="53">
        <f t="shared" si="63"/>
        <v>-100</v>
      </c>
      <c r="AL21" s="53">
        <f t="shared" si="63"/>
        <v>-100</v>
      </c>
      <c r="AM21" s="53">
        <f t="shared" si="63"/>
        <v>-100</v>
      </c>
      <c r="AN21" s="53">
        <f t="shared" si="63"/>
        <v>-100</v>
      </c>
      <c r="AO21" s="53">
        <f t="shared" si="63"/>
        <v>-100</v>
      </c>
      <c r="AP21" s="53">
        <f t="shared" si="63"/>
        <v>-100</v>
      </c>
      <c r="AQ21" s="53">
        <f t="shared" si="63"/>
        <v>-100</v>
      </c>
      <c r="AR21" s="53">
        <f t="shared" si="63"/>
        <v>-100</v>
      </c>
      <c r="AS21" s="53">
        <f t="shared" si="63"/>
        <v>-100</v>
      </c>
      <c r="AT21" s="53">
        <f t="shared" si="63"/>
        <v>-100</v>
      </c>
      <c r="AU21" s="53">
        <f t="shared" si="63"/>
        <v>-100</v>
      </c>
      <c r="AV21" s="53">
        <f t="shared" si="63"/>
        <v>-100</v>
      </c>
      <c r="AW21" s="53">
        <f t="shared" si="63"/>
        <v>-100</v>
      </c>
      <c r="AX21" s="53">
        <f t="shared" si="63"/>
        <v>-100</v>
      </c>
      <c r="AY21" s="53">
        <f t="shared" si="63"/>
        <v>-100</v>
      </c>
      <c r="AZ21" s="53">
        <f t="shared" si="63"/>
        <v>-100</v>
      </c>
      <c r="BA21" s="53">
        <f t="shared" si="63"/>
        <v>-100</v>
      </c>
      <c r="BB21" s="53">
        <f t="shared" si="63"/>
        <v>-100</v>
      </c>
      <c r="BC21" s="53">
        <f t="shared" ref="BC21:DJ21" si="64" xml:space="preserve"> -1 * BC20</f>
        <v>-100</v>
      </c>
      <c r="BD21" s="53">
        <f t="shared" si="64"/>
        <v>-100</v>
      </c>
      <c r="BE21" s="53">
        <f t="shared" si="64"/>
        <v>-100</v>
      </c>
      <c r="BF21" s="53">
        <f t="shared" si="64"/>
        <v>-100</v>
      </c>
      <c r="BG21" s="53">
        <f t="shared" si="64"/>
        <v>-100</v>
      </c>
      <c r="BH21" s="53">
        <f t="shared" si="64"/>
        <v>-100</v>
      </c>
      <c r="BI21" s="53">
        <f t="shared" si="64"/>
        <v>-100</v>
      </c>
      <c r="BJ21" s="53">
        <f t="shared" si="64"/>
        <v>-100</v>
      </c>
      <c r="BK21" s="53">
        <f t="shared" si="64"/>
        <v>-100</v>
      </c>
      <c r="BL21" s="53">
        <f t="shared" si="64"/>
        <v>-100</v>
      </c>
      <c r="BM21" s="53">
        <f t="shared" si="64"/>
        <v>-100</v>
      </c>
      <c r="BN21" s="53">
        <f t="shared" si="64"/>
        <v>-100</v>
      </c>
      <c r="BO21" s="53">
        <f t="shared" si="64"/>
        <v>-100</v>
      </c>
      <c r="BP21" s="53">
        <f t="shared" si="64"/>
        <v>-100</v>
      </c>
      <c r="BQ21" s="53">
        <f t="shared" si="64"/>
        <v>-100</v>
      </c>
      <c r="BR21" s="53">
        <f t="shared" si="64"/>
        <v>-100</v>
      </c>
      <c r="BS21" s="53">
        <f t="shared" si="64"/>
        <v>-100</v>
      </c>
      <c r="BT21" s="53">
        <f t="shared" si="64"/>
        <v>-100</v>
      </c>
      <c r="BU21" s="53">
        <f t="shared" si="64"/>
        <v>-100</v>
      </c>
      <c r="BV21" s="53">
        <f t="shared" si="64"/>
        <v>-100</v>
      </c>
      <c r="BW21" s="53">
        <f t="shared" si="64"/>
        <v>-100</v>
      </c>
      <c r="BX21" s="53">
        <f t="shared" si="64"/>
        <v>-100</v>
      </c>
      <c r="BY21" s="53">
        <f t="shared" si="64"/>
        <v>-100</v>
      </c>
      <c r="BZ21" s="53">
        <f t="shared" si="64"/>
        <v>-100</v>
      </c>
      <c r="CA21" s="53">
        <f t="shared" si="64"/>
        <v>-100</v>
      </c>
      <c r="CB21" s="53">
        <f t="shared" si="64"/>
        <v>-100</v>
      </c>
      <c r="CC21" s="53">
        <f t="shared" si="64"/>
        <v>-100</v>
      </c>
      <c r="CD21" s="53">
        <f t="shared" si="64"/>
        <v>-100</v>
      </c>
      <c r="CE21" s="53">
        <f t="shared" si="64"/>
        <v>-100</v>
      </c>
      <c r="CF21" s="53">
        <f t="shared" si="64"/>
        <v>-100</v>
      </c>
      <c r="CG21" s="53">
        <f t="shared" si="64"/>
        <v>-100</v>
      </c>
      <c r="CH21" s="53">
        <f t="shared" si="64"/>
        <v>-100</v>
      </c>
      <c r="CI21" s="53">
        <f t="shared" si="64"/>
        <v>-100</v>
      </c>
      <c r="CJ21" s="53">
        <f t="shared" si="64"/>
        <v>-100</v>
      </c>
      <c r="CK21" s="53">
        <f t="shared" si="64"/>
        <v>-100</v>
      </c>
      <c r="CL21" s="53">
        <f t="shared" si="64"/>
        <v>-100</v>
      </c>
      <c r="CM21" s="53">
        <f t="shared" si="64"/>
        <v>-100</v>
      </c>
      <c r="CN21" s="53">
        <f t="shared" si="64"/>
        <v>-100</v>
      </c>
      <c r="CO21" s="53">
        <f t="shared" si="64"/>
        <v>-100</v>
      </c>
      <c r="CP21" s="53">
        <f t="shared" si="64"/>
        <v>-100</v>
      </c>
      <c r="CQ21" s="53">
        <f t="shared" si="64"/>
        <v>-100</v>
      </c>
      <c r="CR21" s="53">
        <f t="shared" si="64"/>
        <v>-100</v>
      </c>
      <c r="CS21" s="53">
        <f t="shared" si="64"/>
        <v>-100</v>
      </c>
      <c r="CT21" s="53">
        <f t="shared" si="64"/>
        <v>-100</v>
      </c>
      <c r="CU21" s="53">
        <f t="shared" si="64"/>
        <v>-100</v>
      </c>
      <c r="CV21" s="53">
        <f t="shared" si="64"/>
        <v>-100</v>
      </c>
      <c r="CW21" s="53">
        <f t="shared" si="64"/>
        <v>-100</v>
      </c>
      <c r="CX21" s="53">
        <f t="shared" si="64"/>
        <v>-100</v>
      </c>
      <c r="CY21" s="53">
        <f t="shared" si="64"/>
        <v>-100</v>
      </c>
      <c r="CZ21" s="53">
        <f t="shared" si="64"/>
        <v>-100</v>
      </c>
      <c r="DA21" s="53">
        <f t="shared" si="64"/>
        <v>-100</v>
      </c>
      <c r="DB21" s="53">
        <f t="shared" si="64"/>
        <v>-100</v>
      </c>
      <c r="DC21" s="53">
        <f t="shared" si="64"/>
        <v>-100</v>
      </c>
      <c r="DD21" s="53">
        <f t="shared" si="64"/>
        <v>-100</v>
      </c>
      <c r="DE21" s="53">
        <f t="shared" si="64"/>
        <v>-100</v>
      </c>
      <c r="DF21" s="53">
        <f t="shared" si="64"/>
        <v>-100</v>
      </c>
      <c r="DG21" s="53">
        <f t="shared" si="64"/>
        <v>-100</v>
      </c>
      <c r="DH21" s="53">
        <f t="shared" si="64"/>
        <v>-100</v>
      </c>
      <c r="DI21" s="53">
        <f t="shared" si="64"/>
        <v>-100</v>
      </c>
      <c r="DJ21" s="53">
        <f t="shared" si="64"/>
        <v>-100</v>
      </c>
    </row>
    <row r="22" spans="1:114" s="100" customFormat="1" ht="14.4" x14ac:dyDescent="0.25">
      <c r="A22" s="19"/>
      <c r="B22" s="19"/>
      <c r="C22" s="20"/>
      <c r="D22" s="22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1"/>
      <c r="CC22" s="41"/>
      <c r="CD22" s="41"/>
      <c r="CE22" s="41"/>
      <c r="CF22" s="41"/>
      <c r="CG22" s="41"/>
      <c r="CH22" s="41"/>
      <c r="CI22" s="41"/>
      <c r="CJ22" s="41"/>
      <c r="CK22" s="41"/>
      <c r="CL22" s="41"/>
      <c r="CM22" s="41"/>
      <c r="CN22" s="41"/>
      <c r="CO22" s="41"/>
      <c r="CP22" s="41"/>
      <c r="CQ22" s="41"/>
      <c r="CR22" s="41"/>
      <c r="CS22" s="41"/>
      <c r="CT22" s="41"/>
      <c r="CU22" s="41"/>
      <c r="CV22" s="41"/>
      <c r="CW22" s="41"/>
      <c r="CX22" s="41"/>
      <c r="CY22" s="41"/>
      <c r="CZ22" s="41"/>
      <c r="DA22" s="41"/>
      <c r="DB22" s="41"/>
      <c r="DC22" s="41"/>
      <c r="DD22" s="41"/>
      <c r="DE22" s="41"/>
      <c r="DF22" s="41"/>
      <c r="DG22" s="41"/>
      <c r="DH22" s="41"/>
      <c r="DI22" s="41"/>
      <c r="DJ22" s="41"/>
    </row>
  </sheetData>
  <conditionalFormatting sqref="J3:DJ3">
    <cfRule type="cellIs" dxfId="3" priority="5" stopIfTrue="1" operator="equal">
      <formula>"Pre-fcst"</formula>
    </cfRule>
    <cfRule type="cellIs" dxfId="2" priority="6" stopIfTrue="1" operator="equal">
      <formula>"Forecast"</formula>
    </cfRule>
  </conditionalFormatting>
  <conditionalFormatting sqref="F2">
    <cfRule type="cellIs" dxfId="1" priority="1" stopIfTrue="1" operator="notEqual">
      <formula>0</formula>
    </cfRule>
    <cfRule type="cellIs" dxfId="0" priority="2" stopIfTrue="1" operator="equal">
      <formula>""</formula>
    </cfRule>
  </conditionalFormatting>
  <printOptions verticalCentered="1" heading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&amp;L&amp;"Arial,Bold"&amp;14F1F9 Training Model&amp;C&amp;"Arial,Bold"&amp;14Sheet: &amp;A&amp;R&amp;"Arial,Bold"&amp;14CONFIDENTIAL</oddHeader>
    <oddFooter>&amp;L&amp;F ( Printed on &amp;D at &amp;T )&amp;RPage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37</vt:i4>
      </vt:variant>
    </vt:vector>
  </HeadingPairs>
  <TitlesOfParts>
    <vt:vector size="54" baseType="lpstr">
      <vt:lpstr>DocS</vt:lpstr>
      <vt:lpstr>InpC</vt:lpstr>
      <vt:lpstr>InpS</vt:lpstr>
      <vt:lpstr>Time</vt:lpstr>
      <vt:lpstr>Esc</vt:lpstr>
      <vt:lpstr>OpRev</vt:lpstr>
      <vt:lpstr>OpCost</vt:lpstr>
      <vt:lpstr>Tax </vt:lpstr>
      <vt:lpstr>NCA</vt:lpstr>
      <vt:lpstr>Debt</vt:lpstr>
      <vt:lpstr>Equity</vt:lpstr>
      <vt:lpstr>FinStat</vt:lpstr>
      <vt:lpstr>Val</vt:lpstr>
      <vt:lpstr>Ratio</vt:lpstr>
      <vt:lpstr>Track</vt:lpstr>
      <vt:lpstr>check</vt:lpstr>
      <vt:lpstr>Temp</vt:lpstr>
      <vt:lpstr>CHK_TOL</vt:lpstr>
      <vt:lpstr>LIVE_RESULTS</vt:lpstr>
      <vt:lpstr>check!Print_Area</vt:lpstr>
      <vt:lpstr>Debt!Print_Area</vt:lpstr>
      <vt:lpstr>DocS!Print_Area</vt:lpstr>
      <vt:lpstr>Equity!Print_Area</vt:lpstr>
      <vt:lpstr>Esc!Print_Area</vt:lpstr>
      <vt:lpstr>InpC!Print_Area</vt:lpstr>
      <vt:lpstr>InpS!Print_Area</vt:lpstr>
      <vt:lpstr>NCA!Print_Area</vt:lpstr>
      <vt:lpstr>OpCost!Print_Area</vt:lpstr>
      <vt:lpstr>OpRev!Print_Area</vt:lpstr>
      <vt:lpstr>Ratio!Print_Area</vt:lpstr>
      <vt:lpstr>'Tax '!Print_Area</vt:lpstr>
      <vt:lpstr>Temp!Print_Area</vt:lpstr>
      <vt:lpstr>Time!Print_Area</vt:lpstr>
      <vt:lpstr>Val!Print_Area</vt:lpstr>
      <vt:lpstr>check!Print_Titles</vt:lpstr>
      <vt:lpstr>Debt!Print_Titles</vt:lpstr>
      <vt:lpstr>DocS!Print_Titles</vt:lpstr>
      <vt:lpstr>Equity!Print_Titles</vt:lpstr>
      <vt:lpstr>Esc!Print_Titles</vt:lpstr>
      <vt:lpstr>FinStat!Print_Titles</vt:lpstr>
      <vt:lpstr>InpC!Print_Titles</vt:lpstr>
      <vt:lpstr>InpS!Print_Titles</vt:lpstr>
      <vt:lpstr>NCA!Print_Titles</vt:lpstr>
      <vt:lpstr>OpCost!Print_Titles</vt:lpstr>
      <vt:lpstr>OpRev!Print_Titles</vt:lpstr>
      <vt:lpstr>Ratio!Print_Titles</vt:lpstr>
      <vt:lpstr>'Tax '!Print_Titles</vt:lpstr>
      <vt:lpstr>Temp!Print_Titles</vt:lpstr>
      <vt:lpstr>Time!Print_Titles</vt:lpstr>
      <vt:lpstr>Track!Print_Titles</vt:lpstr>
      <vt:lpstr>Val!Print_Titles</vt:lpstr>
      <vt:lpstr>smu</vt:lpstr>
      <vt:lpstr>TRACK_ACTIVE</vt:lpstr>
      <vt:lpstr>TRK_COMMENT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handu</dc:creator>
  <cp:lastModifiedBy>ibrahim handu</cp:lastModifiedBy>
  <dcterms:created xsi:type="dcterms:W3CDTF">2023-08-14T03:53:31Z</dcterms:created>
  <dcterms:modified xsi:type="dcterms:W3CDTF">2025-02-03T00:20:45Z</dcterms:modified>
</cp:coreProperties>
</file>